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5" yWindow="-105" windowWidth="23250" windowHeight="12570" activeTab="2"/>
  </bookViews>
  <sheets>
    <sheet name="PO LICITAÇÃO" sheetId="5" r:id="rId1"/>
    <sheet name="MEMORIA CALCULO" sheetId="9" r:id="rId2"/>
    <sheet name="CFF" sheetId="10" r:id="rId3"/>
  </sheets>
  <externalReferences>
    <externalReference r:id="rId4"/>
  </externalReferences>
  <definedNames>
    <definedName name="_xlnm.Print_Area" localSheetId="1">'MEMORIA CALCULO'!$A$1:$D$67</definedName>
    <definedName name="_xlnm.Print_Area" localSheetId="0">'PO LICITAÇÃO'!$A$1:$K$84</definedName>
    <definedName name="TipoOrçamento">"BASE"</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1" i="10" l="1"/>
  <c r="K80" i="5"/>
  <c r="J10" i="5"/>
  <c r="J11" i="5"/>
  <c r="J12" i="5"/>
  <c r="J14" i="5"/>
  <c r="J15" i="5"/>
  <c r="J16" i="5"/>
  <c r="J17" i="5"/>
  <c r="J20" i="5"/>
  <c r="J21" i="5"/>
  <c r="J22" i="5"/>
  <c r="J23" i="5"/>
  <c r="J24" i="5"/>
  <c r="J26" i="5"/>
  <c r="J27" i="5"/>
  <c r="J28" i="5"/>
  <c r="J29" i="5"/>
  <c r="J30" i="5"/>
  <c r="J32" i="5"/>
  <c r="J33" i="5"/>
  <c r="J34" i="5"/>
  <c r="J35" i="5"/>
  <c r="J37" i="5"/>
  <c r="J38" i="5"/>
  <c r="J39" i="5"/>
  <c r="J40" i="5"/>
  <c r="J41" i="5"/>
  <c r="J42" i="5"/>
  <c r="J43" i="5"/>
  <c r="J45" i="5"/>
  <c r="J46" i="5"/>
  <c r="J47" i="5"/>
  <c r="J48" i="5"/>
  <c r="J49" i="5"/>
  <c r="J50" i="5"/>
  <c r="J56" i="5"/>
  <c r="F77" i="5"/>
  <c r="I46" i="10" l="1"/>
  <c r="H46" i="10"/>
  <c r="L45" i="10"/>
  <c r="J22" i="10"/>
  <c r="G15" i="10"/>
  <c r="H67" i="5"/>
  <c r="A4" i="10"/>
  <c r="B75" i="10"/>
  <c r="B74" i="10"/>
  <c r="C65" i="10"/>
  <c r="J64" i="10" s="1"/>
  <c r="L63" i="10"/>
  <c r="C59" i="10"/>
  <c r="J58" i="10" s="1"/>
  <c r="L57" i="10"/>
  <c r="C53" i="10"/>
  <c r="J52" i="10" s="1"/>
  <c r="J53" i="10" s="1"/>
  <c r="L51" i="10"/>
  <c r="C47" i="10"/>
  <c r="J46" i="10" s="1"/>
  <c r="C41" i="10"/>
  <c r="K40" i="10" s="1"/>
  <c r="L39" i="10"/>
  <c r="C35" i="10"/>
  <c r="J34" i="10" s="1"/>
  <c r="L33" i="10"/>
  <c r="C29" i="10"/>
  <c r="I28" i="10" s="1"/>
  <c r="L27" i="10"/>
  <c r="C23" i="10"/>
  <c r="I22" i="10"/>
  <c r="H22" i="10"/>
  <c r="G22" i="10"/>
  <c r="F22" i="10"/>
  <c r="F23" i="10" s="1"/>
  <c r="L21" i="10"/>
  <c r="C16" i="10"/>
  <c r="H15" i="10" s="1"/>
  <c r="L14" i="10"/>
  <c r="C10" i="10"/>
  <c r="H9" i="10" s="1"/>
  <c r="L8" i="10"/>
  <c r="A3" i="10"/>
  <c r="A2" i="10"/>
  <c r="A1" i="10"/>
  <c r="G64" i="10" l="1"/>
  <c r="H58" i="10"/>
  <c r="G58" i="10"/>
  <c r="F46" i="10"/>
  <c r="F47" i="10" s="1"/>
  <c r="G47" i="10"/>
  <c r="J15" i="10"/>
  <c r="I34" i="10"/>
  <c r="G46" i="10"/>
  <c r="H34" i="10"/>
  <c r="I15" i="10"/>
  <c r="G34" i="10"/>
  <c r="K46" i="10"/>
  <c r="F58" i="10"/>
  <c r="F59" i="10" s="1"/>
  <c r="H47" i="10"/>
  <c r="I47" i="10" s="1"/>
  <c r="J47" i="10" s="1"/>
  <c r="K47" i="10" s="1"/>
  <c r="L47" i="10" s="1"/>
  <c r="K64" i="10"/>
  <c r="K52" i="10"/>
  <c r="K53" i="10" s="1"/>
  <c r="L53" i="10" s="1"/>
  <c r="K28" i="10"/>
  <c r="K15" i="10"/>
  <c r="K58" i="10"/>
  <c r="K34" i="10"/>
  <c r="K22" i="10"/>
  <c r="K9" i="10"/>
  <c r="F15" i="10"/>
  <c r="F16" i="10" s="1"/>
  <c r="G16" i="10" s="1"/>
  <c r="H16" i="10" s="1"/>
  <c r="G23" i="10"/>
  <c r="H23" i="10" s="1"/>
  <c r="I23" i="10" s="1"/>
  <c r="I40" i="10"/>
  <c r="F40" i="10"/>
  <c r="F41" i="10" s="1"/>
  <c r="J40" i="10"/>
  <c r="H40" i="10"/>
  <c r="G40" i="10"/>
  <c r="J28" i="10"/>
  <c r="I9" i="10"/>
  <c r="F28" i="10"/>
  <c r="F29" i="10" s="1"/>
  <c r="F9" i="10"/>
  <c r="J9" i="10"/>
  <c r="G28" i="10"/>
  <c r="G9" i="10"/>
  <c r="F34" i="10"/>
  <c r="F35" i="10" s="1"/>
  <c r="H64" i="10"/>
  <c r="I58" i="10"/>
  <c r="I64" i="10"/>
  <c r="H28" i="10"/>
  <c r="F64" i="10"/>
  <c r="F65" i="10" s="1"/>
  <c r="G65" i="10" l="1"/>
  <c r="H65" i="10" s="1"/>
  <c r="I65" i="10" s="1"/>
  <c r="J65" i="10" s="1"/>
  <c r="J23" i="10"/>
  <c r="K23" i="10" s="1"/>
  <c r="L23" i="10" s="1"/>
  <c r="H70" i="10"/>
  <c r="G70" i="10"/>
  <c r="K70" i="10"/>
  <c r="J70" i="10"/>
  <c r="I70" i="10"/>
  <c r="G59" i="10"/>
  <c r="H59" i="10" s="1"/>
  <c r="I59" i="10" s="1"/>
  <c r="J59" i="10" s="1"/>
  <c r="F10" i="10"/>
  <c r="G10" i="10" s="1"/>
  <c r="H10" i="10" s="1"/>
  <c r="I10" i="10" s="1"/>
  <c r="J10" i="10" s="1"/>
  <c r="F70" i="10"/>
  <c r="G35" i="10"/>
  <c r="H35" i="10" s="1"/>
  <c r="I35" i="10" s="1"/>
  <c r="J35" i="10" s="1"/>
  <c r="G41" i="10"/>
  <c r="H41" i="10" s="1"/>
  <c r="I41" i="10" s="1"/>
  <c r="J41" i="10" s="1"/>
  <c r="I16" i="10"/>
  <c r="J16" i="10" s="1"/>
  <c r="G29" i="10"/>
  <c r="H29" i="10" s="1"/>
  <c r="I29" i="10" s="1"/>
  <c r="J29" i="10" s="1"/>
  <c r="D71" i="10"/>
  <c r="D45" i="10"/>
  <c r="D39" i="10"/>
  <c r="D33" i="10"/>
  <c r="D27" i="10"/>
  <c r="D21" i="10"/>
  <c r="D14" i="10"/>
  <c r="D8" i="10"/>
  <c r="D63" i="10"/>
  <c r="D57" i="10"/>
  <c r="D51" i="10"/>
  <c r="K29" i="10" l="1"/>
  <c r="L29" i="10" s="1"/>
  <c r="K35" i="10"/>
  <c r="L35" i="10" s="1"/>
  <c r="K65" i="10"/>
  <c r="L65" i="10" s="1"/>
  <c r="K16" i="10"/>
  <c r="L16" i="10" s="1"/>
  <c r="K41" i="10"/>
  <c r="L41" i="10" s="1"/>
  <c r="K10" i="10"/>
  <c r="L10" i="10" s="1"/>
  <c r="K59" i="10"/>
  <c r="L59" i="10" s="1"/>
  <c r="F71" i="10"/>
  <c r="G71" i="10" s="1"/>
  <c r="H71" i="10" s="1"/>
  <c r="I71" i="10" s="1"/>
  <c r="J71" i="10" s="1"/>
  <c r="L70" i="10"/>
  <c r="K71" i="10" l="1"/>
  <c r="L71" i="10" s="1"/>
  <c r="D22" i="9" l="1"/>
  <c r="C22" i="9"/>
  <c r="D63" i="9"/>
  <c r="D64" i="9" l="1"/>
  <c r="D6" i="9"/>
  <c r="D5" i="9"/>
  <c r="D29" i="9"/>
  <c r="D19" i="9"/>
  <c r="D25" i="9"/>
  <c r="D30" i="9" s="1"/>
  <c r="D16" i="9"/>
  <c r="D26" i="9" s="1"/>
  <c r="C13" i="9"/>
  <c r="C16" i="9" s="1"/>
  <c r="C64" i="9"/>
  <c r="C63" i="9"/>
  <c r="C61" i="9"/>
  <c r="C60" i="9"/>
  <c r="C59" i="9"/>
  <c r="C58" i="9"/>
  <c r="C57" i="9"/>
  <c r="C56" i="9"/>
  <c r="C55" i="9"/>
  <c r="C54" i="9"/>
  <c r="C53" i="9"/>
  <c r="C52" i="9"/>
  <c r="C45" i="9"/>
  <c r="C44" i="9"/>
  <c r="C42" i="9"/>
  <c r="C32" i="9"/>
  <c r="C31" i="9"/>
  <c r="C27" i="9"/>
  <c r="C29" i="9" s="1"/>
  <c r="C23" i="9"/>
  <c r="C24" i="9" s="1"/>
  <c r="C20" i="9"/>
  <c r="C18" i="9"/>
  <c r="C19" i="9" s="1"/>
  <c r="C15" i="9"/>
  <c r="C14" i="9"/>
  <c r="C25" i="9" s="1"/>
  <c r="C5" i="9"/>
  <c r="C6" i="9" s="1"/>
  <c r="C3" i="9"/>
  <c r="C17" i="9" l="1"/>
  <c r="C62" i="9"/>
  <c r="C30" i="9"/>
  <c r="C26" i="9"/>
  <c r="I61" i="5" l="1"/>
  <c r="J61" i="5"/>
  <c r="H61" i="5"/>
  <c r="H57" i="5"/>
  <c r="H56" i="5"/>
  <c r="I56" i="5"/>
  <c r="H49" i="5"/>
  <c r="I49" i="5"/>
  <c r="H10" i="5"/>
  <c r="I10" i="5"/>
  <c r="I11" i="5"/>
  <c r="I12" i="5"/>
  <c r="H14" i="5"/>
  <c r="I14" i="5"/>
  <c r="H15" i="5"/>
  <c r="I15" i="5"/>
  <c r="H16" i="5"/>
  <c r="I16" i="5"/>
  <c r="H17" i="5"/>
  <c r="I17" i="5"/>
  <c r="H18" i="5"/>
  <c r="I18" i="5"/>
  <c r="J18" i="5" s="1"/>
  <c r="H54" i="5"/>
  <c r="I54" i="5"/>
  <c r="J54" i="5" s="1"/>
  <c r="I20" i="5"/>
  <c r="I21" i="5"/>
  <c r="I22" i="5"/>
  <c r="I23" i="5"/>
  <c r="I24" i="5"/>
  <c r="I26" i="5"/>
  <c r="I27" i="5"/>
  <c r="I28" i="5"/>
  <c r="H29" i="5"/>
  <c r="I29" i="5"/>
  <c r="H30" i="5"/>
  <c r="I30" i="5"/>
  <c r="I32" i="5"/>
  <c r="I33" i="5"/>
  <c r="I34" i="5"/>
  <c r="I35" i="5"/>
  <c r="I37" i="5"/>
  <c r="H38" i="5"/>
  <c r="I38" i="5"/>
  <c r="I39" i="5"/>
  <c r="I40" i="5"/>
  <c r="I41" i="5"/>
  <c r="I42" i="5"/>
  <c r="H45" i="5"/>
  <c r="I45" i="5"/>
  <c r="H46" i="5"/>
  <c r="I46" i="5"/>
  <c r="H47" i="5"/>
  <c r="I47" i="5"/>
  <c r="H48" i="5"/>
  <c r="I48" i="5"/>
  <c r="H50" i="5"/>
  <c r="I50" i="5"/>
  <c r="H51" i="5"/>
  <c r="I51" i="5"/>
  <c r="J51" i="5" s="1"/>
  <c r="H52" i="5"/>
  <c r="I52" i="5"/>
  <c r="J52" i="5" s="1"/>
  <c r="H43" i="5"/>
  <c r="I43" i="5"/>
  <c r="H55" i="5"/>
  <c r="I55" i="5"/>
  <c r="I57" i="5"/>
  <c r="H58" i="5"/>
  <c r="I58" i="5"/>
  <c r="H59" i="5"/>
  <c r="I59" i="5"/>
  <c r="J59" i="5" s="1"/>
  <c r="H60" i="5"/>
  <c r="I60" i="5"/>
  <c r="J60" i="5" s="1"/>
  <c r="H62" i="5"/>
  <c r="I62" i="5"/>
  <c r="J62" i="5" s="1"/>
  <c r="H63" i="5"/>
  <c r="I63" i="5"/>
  <c r="J63" i="5" s="1"/>
  <c r="H64" i="5"/>
  <c r="I64" i="5"/>
  <c r="J64" i="5" s="1"/>
  <c r="I66" i="5"/>
  <c r="I67" i="5"/>
  <c r="I68" i="5"/>
  <c r="I69" i="5"/>
  <c r="J69" i="5" s="1"/>
  <c r="I70" i="5"/>
  <c r="I71" i="5"/>
  <c r="H72" i="5"/>
  <c r="I72" i="5"/>
  <c r="J72" i="5" s="1"/>
  <c r="H73" i="5"/>
  <c r="I73" i="5"/>
  <c r="J73" i="5" s="1"/>
  <c r="I74" i="5"/>
  <c r="J74" i="5" s="1"/>
  <c r="H75" i="5"/>
  <c r="I75" i="5"/>
  <c r="J75" i="5" s="1"/>
  <c r="I76" i="5"/>
  <c r="I77" i="5"/>
  <c r="I79" i="5"/>
  <c r="H71" i="5"/>
  <c r="H70" i="5"/>
  <c r="H69" i="5"/>
  <c r="H68" i="5"/>
  <c r="H66" i="5"/>
  <c r="H77" i="5"/>
  <c r="H79" i="5"/>
  <c r="H41" i="5"/>
  <c r="H37" i="5"/>
  <c r="H20" i="5"/>
  <c r="H28" i="5"/>
  <c r="H26" i="5"/>
  <c r="H22" i="5"/>
  <c r="H24" i="5"/>
  <c r="H11" i="5"/>
  <c r="J70" i="5" l="1"/>
  <c r="H32" i="5"/>
  <c r="H35" i="5"/>
  <c r="J58" i="5"/>
  <c r="H74" i="5"/>
  <c r="J79" i="5"/>
  <c r="J68" i="5"/>
  <c r="H12" i="5"/>
  <c r="J77" i="5"/>
  <c r="J57" i="5"/>
  <c r="J71" i="5"/>
  <c r="J67" i="5"/>
  <c r="J55" i="5"/>
  <c r="H42" i="5"/>
  <c r="H39" i="5"/>
  <c r="J66" i="5"/>
  <c r="H21" i="5"/>
  <c r="H9" i="5"/>
  <c r="I9" i="5"/>
  <c r="H33" i="5" l="1"/>
  <c r="H34" i="5"/>
  <c r="H23" i="5"/>
  <c r="H27" i="5"/>
  <c r="J9" i="5"/>
  <c r="H76" i="5" l="1"/>
  <c r="J76" i="5"/>
  <c r="H40" i="5"/>
  <c r="K61" i="5" l="1"/>
  <c r="K17" i="5" l="1"/>
  <c r="K63" i="5"/>
  <c r="K23" i="5"/>
  <c r="K34" i="5"/>
  <c r="K42" i="5"/>
  <c r="K47" i="5"/>
  <c r="K37" i="5"/>
  <c r="K32" i="5"/>
  <c r="K46" i="5"/>
  <c r="K12" i="5"/>
  <c r="K24" i="5"/>
  <c r="K59" i="5"/>
  <c r="K39" i="5"/>
  <c r="K54" i="5"/>
  <c r="K38" i="5"/>
  <c r="K66" i="5"/>
  <c r="K55" i="5"/>
  <c r="K30" i="5"/>
  <c r="K33" i="5"/>
  <c r="K75" i="5"/>
  <c r="K79" i="5"/>
  <c r="K69" i="5"/>
  <c r="K51" i="5"/>
  <c r="K28" i="5"/>
  <c r="K26" i="5"/>
  <c r="K56" i="5"/>
  <c r="K62" i="5"/>
  <c r="K45" i="5"/>
  <c r="K52" i="5"/>
  <c r="K72" i="5"/>
  <c r="K50" i="5"/>
  <c r="K41" i="5"/>
  <c r="K74" i="5"/>
  <c r="K76" i="5"/>
  <c r="K43" i="5"/>
  <c r="K9" i="5"/>
  <c r="K15" i="5"/>
  <c r="K60" i="5"/>
  <c r="K70" i="5"/>
  <c r="K35" i="5"/>
  <c r="K68" i="5"/>
  <c r="K57" i="5"/>
  <c r="K21" i="5"/>
  <c r="K27" i="5"/>
  <c r="K40" i="5"/>
  <c r="K49" i="5"/>
  <c r="K58" i="5"/>
  <c r="K48" i="5"/>
  <c r="K29" i="5"/>
  <c r="K64" i="5"/>
  <c r="K14" i="5"/>
  <c r="K71" i="5"/>
  <c r="K11" i="5"/>
  <c r="K22" i="5"/>
  <c r="K20" i="5"/>
  <c r="K18" i="5"/>
  <c r="K10" i="5"/>
  <c r="K73" i="5"/>
  <c r="K16" i="5"/>
  <c r="K77" i="5"/>
  <c r="K67" i="5"/>
</calcChain>
</file>

<file path=xl/sharedStrings.xml><?xml version="1.0" encoding="utf-8"?>
<sst xmlns="http://schemas.openxmlformats.org/spreadsheetml/2006/main" count="686" uniqueCount="273">
  <si>
    <t>ITEM</t>
  </si>
  <si>
    <t>CÓDIGO</t>
  </si>
  <si>
    <t>ÍNDICE</t>
  </si>
  <si>
    <t>DESCRIÇÃO</t>
  </si>
  <si>
    <t>VALOR UNITÁRIO</t>
  </si>
  <si>
    <t>VALOR TOTAL</t>
  </si>
  <si>
    <t>M2</t>
  </si>
  <si>
    <t xml:space="preserve">PLANILHA ORÇAMENTÁRIA </t>
  </si>
  <si>
    <t>PROPONENTE: PREFEITURA MUNICIPAL DE LAGOA GRANDE  MG</t>
  </si>
  <si>
    <t>QUANT.</t>
  </si>
  <si>
    <t>BDI</t>
  </si>
  <si>
    <t>COM BDI</t>
  </si>
  <si>
    <t>M</t>
  </si>
  <si>
    <t>KG</t>
  </si>
  <si>
    <t>M3</t>
  </si>
  <si>
    <t>PINTURA ACRÍLICA EM PAREDE, DUAS (2) DEMÃOS, EXCLUSIVE SELADOR ACRÍLICO E MASSA ACRÍLICA/CORRIDA (PVA)</t>
  </si>
  <si>
    <t>PREFEITO MUNICIPAL EDSON SABINO DE LIMA</t>
  </si>
  <si>
    <t>UND</t>
  </si>
  <si>
    <t>LIMPEZA DO TERRENO, INCLUSIVE CAPINA, RASTELAMENTO COM AFASTAMENTO ATÉ 20M E QUEIMA CONTROLADA</t>
  </si>
  <si>
    <t>RO-41632</t>
  </si>
  <si>
    <t>CONCRETO DE CIMENTO PORTLAND, FCK &gt;= 25,0 MPA (EXECUÇÃO, INCLUINDO O FORNECIMENTO E TRANSPORTE DOS AGREGADOS)</t>
  </si>
  <si>
    <t>FORMA E DESFORMA DE COMPENSADO RESINADO, ESP. 10MM, REAPROVEITAMENTO (3X), EXCLUSIVE ESCORAMENTO</t>
  </si>
  <si>
    <t>IMPERMEABILIZAÇÃO COM MANTA ASFÁLTICA PRÉ-FABRICADA, E = 4 MM</t>
  </si>
  <si>
    <t>PINTURA ACRÍLICA EM TETO, DUAS (2) DEMÃOS, EXCLUSIVE SELADOR ACRÍLICO E MASSA ACRÍLICA/CORRIDA (PVA)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</si>
  <si>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</si>
  <si>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</si>
  <si>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</si>
  <si>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1.1</t>
  </si>
  <si>
    <t>SETOP</t>
  </si>
  <si>
    <t>INCIDÊNCIA (%)</t>
  </si>
  <si>
    <t>RT. ENG. CIVIL EDIENEZ MÉRCIEN MENDES SILVA - CREA 199.771/D</t>
  </si>
  <si>
    <t>ED-9903</t>
  </si>
  <si>
    <t>ED-9066</t>
  </si>
  <si>
    <t>REVESTIMENTO DE GESSO EM TETO, ESP. 5MM, APLICAÇÃO MANUAL (SARRAFAEADO)</t>
  </si>
  <si>
    <t>LIMPEZA FINAL PARA ENTREGA DA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</si>
  <si>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</si>
  <si>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</si>
  <si>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TOTAL</t>
  </si>
  <si>
    <t>NOME DA OBRA: CONSTRUÇÃO DE BASE PARA ATENDIMENTO DE SAÚDE - RURAL</t>
  </si>
  <si>
    <t>ENDEREÇO DA OBRA: ARRAIAL DO FRIO ZONA RURAL EM LAGOA GRANDE - MG</t>
  </si>
  <si>
    <t>ED-50703</t>
  </si>
  <si>
    <t>ED-17989</t>
  </si>
  <si>
    <t>LOCAÇÃO DE OBRA COM GABARITO DE TÁBUAS CORRIDAS
PONTALETADAS A CADA 2,00M, REAPROVEITAMENTO (2X),
INCLUSIVE ACOMPANHAMENTO DE EQUIPE TOPOGRÁFICA PARA
MARCAÇÃO DE PONTO TOPOGRÁFICO</t>
  </si>
  <si>
    <t>ED-51123</t>
  </si>
  <si>
    <t>REGULARIZAÇÃO MANUAL E COMPACTAÇÃO MECANIZADA DE
TERRENO COM PLACA VIBRATÓRIA, EXCLUSIVE DESMATAMENTO,
DESTOCAMENTO, LIMPEZA/ROÇADA DO TERRENO</t>
  </si>
  <si>
    <t>ED-50228</t>
  </si>
  <si>
    <t>ED-50232</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</si>
  <si>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</si>
  <si>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ED-50831</t>
  </si>
  <si>
    <t>ALÇAPÃO (60X100)CM COM QUADRO DE CANTONEIRA METÁLICA
1"X1/8", TAMPA EM CANTONEIRA 7/8"X1/8" E CHAPA METÁLICA
Nº18 VINCADA, INCLUSIVE FERROLHO, CADEADO E PINTURA
ANTICORROSIVA</t>
  </si>
  <si>
    <t>ED-5045</t>
  </si>
  <si>
    <t>ED-50452</t>
  </si>
  <si>
    <t>ED-50495</t>
  </si>
  <si>
    <t xml:space="preserve"> PINTURA ESMALTE SINTÉTICO EM SUPERFÍCIES METÁLICAS,
DUAS (2) DEMÃOS, INCLUSIVE UMA (1) DEMÃO DE FUNDO
ANTICORROSIVO</t>
  </si>
  <si>
    <t>ED-50516</t>
  </si>
  <si>
    <t>PREPARAÇÃO PARA EMASSAMENTO OU PINTURA (LÁTEX/
ACRÍLICA) EM PAREDE OU FORRO EM CHAPA DE GESSO
ACARTONADO (DRYWALL), INCLUSIVE UMA (1) DEMÃO DE
SELADOR ACRÍLICO</t>
  </si>
  <si>
    <t>ED-50515</t>
  </si>
  <si>
    <t>PREPARAÇÃO PARA EMASSAMENTO OU PINTURA (LÁTEX/
ACRÍLICA) EM TETO, INCLUSIVE UMA (1) DEMÃO DE SELADOR
ACRÍLICO</t>
  </si>
  <si>
    <t>ED-48420</t>
  </si>
  <si>
    <t>ED-48406</t>
  </si>
  <si>
    <t>EMBOÇAMENTO DA ÚLTIMA FIADA DE TELHA CERÂMICA COM
ARGAMASSA DE CIMENTO, CAL HIDRATADA E AREIA SEM
PENEIRAR, NO TRAÇO 1:2:9</t>
  </si>
  <si>
    <t>ED-50683</t>
  </si>
  <si>
    <t>RUFO E CONTRARRUFO EM CHAPA GALVANIZADA, ESP. 0,5MM (
GSG-26), COM DESENVOLVIMENTO DE 20CM, INCLUSIVE
IÇAMENTO MANUAL VERTICAL</t>
  </si>
  <si>
    <t>ED-50730</t>
  </si>
  <si>
    <t>CHAPISCO COM ARGAMASSA, TRAÇO 1:2:3 (CIMENTO, AREIA E
PEDRISCO), APLICADO COM COLHER, ESP. 5MM, INCLUSIVE
ARGAMASSA COM PREPARO MECANIZADO</t>
  </si>
  <si>
    <t>ED-50728</t>
  </si>
  <si>
    <t>CHAPISCO COM ARGAMASSA, TRAÇO 1:3 (CIMENTO E AREIA), ESP
. 5MM, APLICADO EM TETO COM COLHER, INCLUSIVE ARGAMASSA
COM PREPARO MECANIZADO</t>
  </si>
  <si>
    <t>ED-50760</t>
  </si>
  <si>
    <t>REBOCO COM ARGAMASSA, TRAÇO 1:2:9 (CIMENTO, CAL E AREIA)
, COM ADITIVO IMPERMEABILIZANTE, ESP. 20MM, APLICAÇÃO
MANUAL, INCLUSIVE ARGAMASSA COM PREPARO MECANIZADO,
EXCLUSIVE CHAPISCO</t>
  </si>
  <si>
    <t>ED-50567</t>
  </si>
  <si>
    <t>CONTRAPISO DESEMPENADO COM ARGAMASSA, TRAÇO 1:3 (
CIMENTO E AREIA), ESP. 25MM</t>
  </si>
  <si>
    <t>ED-51144</t>
  </si>
  <si>
    <t>PASSEIOS DE CONCRETO E = 8 CM, FCK = 15 MPA PADRÃO
PREFEITURA</t>
  </si>
  <si>
    <t>ED-29551</t>
  </si>
  <si>
    <t>CORTE, DOBRA E MONTAGEM DE AÇO CA-50, DIÂMETRO 10MM,
INCLUSIVE ESPAÇADOR</t>
  </si>
  <si>
    <t>ED-29550</t>
  </si>
  <si>
    <t>CORTE, DOBRA E MONTAGEM DE AÇO CA-50, DIÂMETRO 8MM,
INCLUSIVE ESPAÇADOR</t>
  </si>
  <si>
    <t>ED-29549</t>
  </si>
  <si>
    <t>CORTE, DOBRA E MONTAGEM DE AÇO CA-50, DIÂMETRO 6,3MM,
INCLUSIVE ESPAÇADOR</t>
  </si>
  <si>
    <t>ED-29548</t>
  </si>
  <si>
    <t>CORTE, DOBRA E MONTAGEM DE AÇO CA-60, DIÂMETRO 5MM,
INCLUSIVE ESPAÇADOR</t>
  </si>
  <si>
    <t>VERGA OU CONTRAVERGA EM CONCRETO ESTRUTURAL PARA
VÃOS DE ATÉ 150CM, PREPARADO EM OBRA COM BETONEIRA,
CONTROLE "A", COM FCK 20 MPA, MOLDADA IN LOCO, INCLUSIVE
ARMAÇÃO</t>
  </si>
  <si>
    <t>ED-51107</t>
  </si>
  <si>
    <t>ESCAVAÇÃO MANUAL DE VALA COM PROFUNDIDADE MENOR OU
IGUAL A 1,5M, INCLUSIVE DESCARGA LATERAL</t>
  </si>
  <si>
    <t>ED-51093</t>
  </si>
  <si>
    <t>APILOAMENTO MANUAL EM FUNDO DE VALA COM SOQUETE,
EXCLUSIVE ESCAVAÇÃO</t>
  </si>
  <si>
    <t>ED-49644</t>
  </si>
  <si>
    <t>ED-50168</t>
  </si>
  <si>
    <t>ED-50249</t>
  </si>
  <si>
    <t>LAJE PRÉ-MOLDADA UNIDIRECIONAL COM LAJOTA CERÂMICA,
CAPEAMENTO DE 4CM, SOBRECARGA DE 300KG/M2, ALTURA
TOTAL DE 11CM E VÃO LIVRE MÁXIMO DE 4M, INCLUSIVE
CONCRETO ESTRUTURAL, USINADO BOMBEADO COM FCK DE
20MPA, EXCLUSIVE TELA ARMADA E CIMBRAMENTO</t>
  </si>
  <si>
    <t>ED-19637</t>
  </si>
  <si>
    <t>CIMBRAMENTO PARA LAJE PRÉ-MOLDADA COM ESCORAMENTO
METÁLICO, TIPO "A", ALTURA DE (200 ATÉ 310)CM, INCLUSIVE
DESCARGA, MONTAGEM, DESMONTAGEM E CARGA</t>
  </si>
  <si>
    <t>M2XMÊS</t>
  </si>
  <si>
    <t>ED-50266</t>
  </si>
  <si>
    <t>ED-13338</t>
  </si>
  <si>
    <t>LUMINÁRIA COMERCIAL CHANFRADA DE SOBREPOR COMPLETA,
PARA DUAS (2) LÂMPADAS TUBULARES LED 2X18W-ØT8,
TEMPERATURA DA COR 6500K, FORNECIMENTO E INSTALAÇÃO,
INCLUSIVE BASE E LÂMPADAS</t>
  </si>
  <si>
    <t>SEM BDI</t>
  </si>
  <si>
    <t>ED-49499</t>
  </si>
  <si>
    <t>QUADRO DE DISTRIBUIÇÃO PARA 12 MÓDULOS COM
BARRAMENTO E CHAVE</t>
  </si>
  <si>
    <t>ED-48400</t>
  </si>
  <si>
    <t xml:space="preserve"> CUMEEIRA PARA TELHA CERÂMICA, INCLUSIVE ASSENTAMENTO
EM ARGAMASSA, TRAÇO 1:2:9 (CIMENTO, CAL E AREIA), COM
PREPARO MECANIZADO</t>
  </si>
  <si>
    <t>ED-9081</t>
  </si>
  <si>
    <t>REVESTIMENTO COM CERÂMICA APLICADO EM PAREDE,
ACABAMENTO ESMALTADO, AMBIENTE INTERNO/EXTERNO,
PADRÃO EXTRA, DIMENSÃO DA PEÇA ATÉ 2025 CM2, PEI III,
ASSENTAMENTO COM ARGAMASSA INDUSTRIALIZADA, INCLUSIVE
REJUNTAMENTO</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</si>
  <si>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</si>
  <si>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</si>
  <si>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</si>
  <si>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DA RAMAL DE ESGOTO,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</si>
  <si>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</si>
  <si>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</si>
  <si>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</si>
  <si>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</si>
  <si>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ED-22766</t>
  </si>
  <si>
    <t>TORNEIRA METÁLICA HOSPITALAR, ABERTURA ALAVANCA 1/4 DE
VOLTA, ACABAMENTO CROMADO, COM AREJADOR, APLICAÇÃO
DE MESA, INCLUSIVE ENGATE FLEXÍVEL METÁLICO, INCLUSIVE
FORNECIMENTO E INSTALAÇÃO</t>
  </si>
  <si>
    <t>BACIA SANITÁRIA (VASO) DE LOUÇA COM CAIXA ACOPLADA, COR
BRANCA, INCLUSIVE ACESSÓRIOS DE FIXAÇÃO/VEDAÇÃO,
ENGATE FLEXÍVEL METÁLICO, FORNECIMENTO, INSTALAÇÃO E
REJUNTAMENTO</t>
  </si>
  <si>
    <t xml:space="preserve">ED-48148 </t>
  </si>
  <si>
    <t xml:space="preserve"> FOSSA SÉPTICA PARA 3000 L/DIA, DE CONCRETO, INSTALADA (40
PESSOAS), INCLUSIVE BOTA FORA DE MATERIAL ESCAVADO</t>
  </si>
  <si>
    <t>ED-48155</t>
  </si>
  <si>
    <t>DISPENSER PARA GEL/ÁLCOOL COM RESERVATORIO 800 ML</t>
  </si>
  <si>
    <t>ED-48188</t>
  </si>
  <si>
    <t>SABONETEIRA PLASTICA TIPO DISPENSER PARA SABONETE
LIQUIDO COM RESERVATORIO 800 ML</t>
  </si>
  <si>
    <t>ED-48183</t>
  </si>
  <si>
    <t>PAPELEIRA PLASTICA TIPO DISPENSER PARA PAPEL HIGIENICO
ROLAO</t>
  </si>
  <si>
    <t>ED-48182</t>
  </si>
  <si>
    <t>DISPENSER EM PLÁSTICO PARA PAPEL TOALHA 2 OU 3 FOLHAS</t>
  </si>
  <si>
    <t>ED-51152</t>
  </si>
  <si>
    <t>ESPELHO CRISTAL, DIMENSÃO (40X60)CM, COM ESP. 4MM, EM
ACABAMENTO LAPIDADO, INCLUSIVE FIXAÇÃO COM PARAFUSO
TIPO FINESSON, FORNECIMENTO E INSTALAÇÃO</t>
  </si>
  <si>
    <t>ED-49953</t>
  </si>
  <si>
    <t>RALO SIFONADO PVC QUADRADO 100 X 53 X 40 MM COM GRELHA
BRANCA</t>
  </si>
  <si>
    <t>ED-51148</t>
  </si>
  <si>
    <t>RAMPA PARA ACESSO DE DEFICIENTE, EM CONCRETO SIMPLES
FCK = 25 MPA, DESEMPENADA, COM PINTURA INDICATIVA, 02
DEMÃOS</t>
  </si>
  <si>
    <t>ED-23034</t>
  </si>
  <si>
    <t>PORTA METÁLICA, TIPO DE ABRIR, COM UMA (1) FOLHA, EM
CHAPA GALVANIZADA LAMBRIL, MODELO QUADRADO, INCLUSIVE
PINTURA ANTICORROSIVA A BASE DE ÓXIDO DE FERRO (ZARCÃO)
, UMA (1) DEMÃO, FORNECIMENTO E ASSENTAMENTO, EXCLUSIVE
FECHADURA E DOBRADIÇA</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</si>
  <si>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</si>
  <si>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t>
  </si>
  <si>
    <t>ED-50957</t>
  </si>
  <si>
    <t>FORNECIMENTO E ASSENTAMENTO DE JANELA BASCULANTE EM
METALON</t>
  </si>
  <si>
    <t>ED-50958</t>
  </si>
  <si>
    <t>FORNECIMENTO E ASSENTAMENTO DE JANELA DE CORRER EM
METALON</t>
  </si>
  <si>
    <t>CAIXA D´ÁGUA EM POLIETILENO, 1000 LITROS - FORNECIMENTO E INSTALAÇÃO.</t>
  </si>
  <si>
    <t>SINAPI</t>
  </si>
  <si>
    <t>1.2</t>
  </si>
  <si>
    <t>1.3</t>
  </si>
  <si>
    <t>1.4</t>
  </si>
  <si>
    <t>ED-48407</t>
  </si>
  <si>
    <t xml:space="preserve"> ENGRADAMENTO PARA TELHAS CERÂMICA OU CONCRETO EM
MADEIRA PARAJU</t>
  </si>
  <si>
    <t>ED-50724</t>
  </si>
  <si>
    <t>REVESTIMENTO COM CERÂMICA APLICADO EM PISO,
ACABAMENTO ESMALTADO, AMBIENTE INTERNO, PADRÃO EXTRA,
DIMENSÃO DA PEÇA ATÉ 2025 CM2, PEI IV, ASSENTAMENTO COM
ARGAMASSA INDUSTRIALIZADA, INCLUSIVE REJUNTAMENTO</t>
  </si>
  <si>
    <t>ED-50771</t>
  </si>
  <si>
    <t>RODAPÉ COM REVESTIMENTO EM CERÂMICA ESMALTADA
COMERCIAL, ALTURA 10CM, PEI IV, ASSENTAMENTO COM
ARGAMASSA INDUSTRIALIZADA, INCLUSIVE REJUNTAMENTO</t>
  </si>
  <si>
    <t>COBERTURA EM TELHA CERÂMICA, TIPO PLAN, INCLUSIVE
FIXAÇÃO, EXCLUSIVE ENGRADAMENTO E MANTA ISOLANTE/
TÉRMICA</t>
  </si>
  <si>
    <t>MEMÓRIA DE CÁLCULO</t>
  </si>
  <si>
    <t>1,00 X 1,00 M</t>
  </si>
  <si>
    <t>15,00 UNIDADES</t>
  </si>
  <si>
    <t>16,00 UNIDADES</t>
  </si>
  <si>
    <t>1,00 UNIDADE</t>
  </si>
  <si>
    <t>((3*(8,29+8,29+4+4+2,7+2,7+1,5)+(0,5*(1,85+1,85+5,57)))*2)</t>
  </si>
  <si>
    <t>0,8*2,1*2*5+1,5*1*2*2+0,6*0,4*2*3</t>
  </si>
  <si>
    <t>43,22*1,044+24,63*1,044</t>
  </si>
  <si>
    <t>((3*(8,29+8,29+4+4+2,7+2,7+1,5)+(0,5*(1,85+1,85+5,57))))</t>
  </si>
  <si>
    <t>((3*(8,29+8,29+4+4+2,7+2,7+1,5)+(0,5*(1,85+1,85+5,57)))) * 2</t>
  </si>
  <si>
    <t xml:space="preserve"> (4,05+6,34+14+2,92+2,85+14,8+(0,15*0,8*5)+(2,43*0,15))</t>
  </si>
  <si>
    <t>8,39+10,09+15+19,69</t>
  </si>
  <si>
    <t>(6,8+6,9+8,39)*3</t>
  </si>
  <si>
    <t>0,8*2,1*5</t>
  </si>
  <si>
    <t>0,6*0,4*3</t>
  </si>
  <si>
    <t>2,85+1,77+1,52+1,42+1,84+((1,85+1,85+8,29)*0,15*0,3*2)+(4*3*0,15*0,3)+(5*0,65*0,75*0,4)</t>
  </si>
  <si>
    <t>65,8+111,6+4*4*2,7*0,617</t>
  </si>
  <si>
    <t>77,5+69,6+68,7+(((1,85+1,85+8,29)*4*2*0,395))</t>
  </si>
  <si>
    <t>19,6+28,9+30+38,7+3,4+25*0,8*0,154*4+100*0,8*0,154*2</t>
  </si>
  <si>
    <t>((0,65*0,75*0,4*5)+(0,6*0,7*0,4*2)+(0,9*1*1*0,4)+(0,75*0,85*0,4*6)+(0,8*0,9*0,4*2)+(8,29+8,29+4+4+2,7+1,5+1,85+1,85+5,57))*0,15*0,3</t>
  </si>
  <si>
    <t>((0,65*0,75*0,4*5)+(0,6*0,7*0,4*2)+(0,9*1*1*0,4)+(0,75*0,85*0,4*6)+(0,8*0,9*0,4*2)+(8,29+8,29+4+4+2,7+1,5+1,85+1,85+5,57))*0,15</t>
  </si>
  <si>
    <t>20,08+22,8+25,34+30,24+(4*3*0,15*2+4*3*0,3*2)+((1,85*2+8,29)*0,15+(1,85*2+8,29)*0,3*2)</t>
  </si>
  <si>
    <t>((0,65*0,75*0,4*5)+(0,6*0,7*0,4*2)+(0,9*1*1*0,4)+(0,75*0,85*0,4*6)+(0,8*0,9*0,4*2)+(8,29+8,29+4+4+2,7+1,5+1,85+1,85+5,57))*0,3*2+((0,65*0,75*0,4*5)+(0,6*0,7*0,4*2)+(0,9*1*1*0,4)+(0,75*0,85*0,4*6)+(0,8*0,9*0,4*2)+(8,29+8,29+4+4+2,7+1,5+1,85+1,85+5,57))*0,15</t>
  </si>
  <si>
    <t xml:space="preserve">7,65 X 6,30 </t>
  </si>
  <si>
    <t>8,30 * 10,30</t>
  </si>
  <si>
    <t>8,30*4,30</t>
  </si>
  <si>
    <t>9,30*3,00</t>
  </si>
  <si>
    <t>9,30 M - AUTOCAD</t>
  </si>
  <si>
    <t xml:space="preserve">5,20 + 0,80 </t>
  </si>
  <si>
    <t>8,30*4,30*1,00</t>
  </si>
  <si>
    <t>ED-49936</t>
  </si>
  <si>
    <t>CAIXA D´ÁGUA DE POLIETILENO, CAPACIDADE DE 1.000L,
INCLUSIVE TAMPA, TORNEIRA DE BOIA, EXTRAVASOR, TUBO DE
LIMPEZA E ACESSÓRIOS, EXCLUSIVE TUBULAÇÃO DE ENTRADA/
SAÍDA DE ÁGUA</t>
  </si>
  <si>
    <t>ED-48231</t>
  </si>
  <si>
    <t>ALVENARIA DE VEDAÇÃO COM TIJOLO CERÂMICO FURADO, ESP.
9CM, PARA REVESTIMENTO, INCLUSIVE ARGAMASSA PARA
ASSENTAMENTO</t>
  </si>
  <si>
    <t>CRONOGRAMA FÍSICO FINANCEIRO</t>
  </si>
  <si>
    <t>DISCRIMINAÇÃO DOS SERVIÇOS</t>
  </si>
  <si>
    <t>VALOR</t>
  </si>
  <si>
    <t>INDICE</t>
  </si>
  <si>
    <t>1º MÊS %</t>
  </si>
  <si>
    <t>2º MÊS %</t>
  </si>
  <si>
    <t>3º MÊS %</t>
  </si>
  <si>
    <t>4º MÊS %</t>
  </si>
  <si>
    <t>5º MÊS %</t>
  </si>
  <si>
    <t>6º MÊS %</t>
  </si>
  <si>
    <t>SERVIÇOS PRELIMINARES</t>
  </si>
  <si>
    <t>FISICO%</t>
  </si>
  <si>
    <t>FINANCEIRO</t>
  </si>
  <si>
    <t>TOTAL ITEM</t>
  </si>
  <si>
    <t>ACUMULADO</t>
  </si>
  <si>
    <t>COBERTURAS</t>
  </si>
  <si>
    <t>FISICO</t>
  </si>
  <si>
    <t>TOTAL GERAL</t>
  </si>
  <si>
    <t xml:space="preserve">PLANILHA SEINFRA ALTO PARANAÍBA E TRIÂNGULO - AGOSTO 2023 DESONERADA </t>
  </si>
  <si>
    <t>INSTALAÇÕES ELÉTRICAS</t>
  </si>
  <si>
    <t>SERVIÇOS DE PINTURA</t>
  </si>
  <si>
    <t>COBERTURA EM MADEIRA</t>
  </si>
  <si>
    <t>ALVENARIA</t>
  </si>
  <si>
    <t>PISOS E REVESTIMENTOS</t>
  </si>
  <si>
    <t>INSTALAÇÕES HIDROSSANITÁRIAS</t>
  </si>
  <si>
    <t>ESQUADRIAS E OUTROS ACESSÓRIOS</t>
  </si>
  <si>
    <t>INFRA E SUPRAESTRUTURA</t>
  </si>
  <si>
    <t>SERVIÇOS FINAIS</t>
  </si>
  <si>
    <t>2.1</t>
  </si>
  <si>
    <t>2.2</t>
  </si>
  <si>
    <t>2.3</t>
  </si>
  <si>
    <t>2.4</t>
  </si>
  <si>
    <t>2.5</t>
  </si>
  <si>
    <t>3.1</t>
  </si>
  <si>
    <t>3.2</t>
  </si>
  <si>
    <t>3.3</t>
  </si>
  <si>
    <t>3.4</t>
  </si>
  <si>
    <t>3.5</t>
  </si>
  <si>
    <t>4.1</t>
  </si>
  <si>
    <t>4.2</t>
  </si>
  <si>
    <t>4.3</t>
  </si>
  <si>
    <t>4.4</t>
  </si>
  <si>
    <t>4.5</t>
  </si>
  <si>
    <t>5.1</t>
  </si>
  <si>
    <t>5.2</t>
  </si>
  <si>
    <t>5.3</t>
  </si>
  <si>
    <t>5.4</t>
  </si>
  <si>
    <t>6.1</t>
  </si>
  <si>
    <t>6.2</t>
  </si>
  <si>
    <t>6.3</t>
  </si>
  <si>
    <t>6.4</t>
  </si>
  <si>
    <t>6.5</t>
  </si>
  <si>
    <t>6.6</t>
  </si>
  <si>
    <t>7.1</t>
  </si>
  <si>
    <t>7.2</t>
  </si>
  <si>
    <t>7.3</t>
  </si>
  <si>
    <t>7.4</t>
  </si>
  <si>
    <t>7.5</t>
  </si>
  <si>
    <t>7.6</t>
  </si>
  <si>
    <t>7.7</t>
  </si>
  <si>
    <t>7.8</t>
  </si>
  <si>
    <t>8.1</t>
  </si>
  <si>
    <t>8.2</t>
  </si>
  <si>
    <t>8.3</t>
  </si>
  <si>
    <t>8.4</t>
  </si>
  <si>
    <t>8.5</t>
  </si>
  <si>
    <t>8.6</t>
  </si>
  <si>
    <t>8.7</t>
  </si>
  <si>
    <t>8.8</t>
  </si>
  <si>
    <t>8.9</t>
  </si>
  <si>
    <t>8.10</t>
  </si>
  <si>
    <t>8.11</t>
  </si>
  <si>
    <t>9.1</t>
  </si>
  <si>
    <t>9.2</t>
  </si>
  <si>
    <t>9.3</t>
  </si>
  <si>
    <t>9.4</t>
  </si>
  <si>
    <t>9.5</t>
  </si>
  <si>
    <t>9.6</t>
  </si>
  <si>
    <t>9.7</t>
  </si>
  <si>
    <t>9.8</t>
  </si>
  <si>
    <t>9.9</t>
  </si>
  <si>
    <t>9.10</t>
  </si>
  <si>
    <t>9.11</t>
  </si>
  <si>
    <t>9.12</t>
  </si>
  <si>
    <t>10.1</t>
  </si>
  <si>
    <t>6.7</t>
  </si>
  <si>
    <r>
      <t xml:space="preserve">LUMINÁRIA COMERCIAL CHANFRADA DE SOBREPOR COMPLETA,
PARA DUAS (2) LÂMPADAS TUBULARES LED 2X18W-ØT8,
TEMPERATURA DA COR 6500K, FORNECIMENTO E INSTALAÇÃO,
INCLUSIVE BASE E </t>
    </r>
    <r>
      <rPr>
        <b/>
        <sz val="12"/>
        <color theme="1"/>
        <rFont val="Calibri"/>
        <family val="2"/>
        <scheme val="minor"/>
      </rPr>
      <t>LÂMPADAS</t>
    </r>
  </si>
  <si>
    <t>(0,1*(((0,32+0,8)*5)+((0,6+1,5)*4)+((0,24+0,6)*6)))</t>
  </si>
  <si>
    <t>LAGOA GRANDE-MG, 29 DE JANEIRO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</si>
</sst>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 #,##0.00_-;\-&quot;R$&quot;\ * #,##0.00_-;_-&quot;R$&quot;\ * &quot;-&quot;??_-;_-@_-"/>
    <numFmt numFmtId="43" formatCode="_-* #,##0.00_-;\-* #,##0.00_-;_-* &quot;-&quot;??_-;_-@_-"/>
    <numFmt numFmtId="164" formatCode="&quot;R$&quot;\ #,##0.00"/>
  </numFmts>
  <fonts count="16" x14ac:knownFonts="1">
    <font>
      <sz val="11"/>
      <color theme="1"/>
      <name val="Calibri"/>
      <family val="2"/>
      <scheme val="minor"/>
    </font>
    <font>
      <b/>
      <sz val="12"/>
      <color theme="1"/>
      <name val="Calibri"/>
      <family val="2"/>
      <scheme val="minor"/>
    </font>
    <font>
      <b/>
      <i/>
      <u/>
      <sz val="12"/>
      <color theme="1"/>
      <name val="Calibri"/>
      <family val="2"/>
      <scheme val="minor"/>
    </font>
    <font>
      <b/>
      <sz val="11"/>
      <color theme="1"/>
      <name val="Calibri"/>
      <family val="2"/>
      <scheme val="minor"/>
    </font>
    <font>
      <sz val="12"/>
      <color theme="1"/>
      <name val="Calibri"/>
      <family val="2"/>
      <scheme val="minor"/>
    </font>
    <font>
      <sz val="12"/>
      <name val="Calibri"/>
      <family val="2"/>
      <scheme val="minor"/>
    </font>
    <font>
      <sz val="12"/>
      <color theme="1"/>
      <name val="Times New Roman"/>
      <family val="1"/>
    </font>
    <font>
      <sz val="11"/>
      <color theme="1"/>
      <name val="Calibri"/>
      <family val="2"/>
      <scheme val="minor"/>
    </font>
    <font>
      <b/>
      <sz val="11"/>
      <name val="Calibri"/>
      <family val="2"/>
      <scheme val="minor"/>
    </font>
    <font>
      <b/>
      <sz val="10"/>
      <name val="Calibri"/>
      <family val="2"/>
      <scheme val="minor"/>
    </font>
    <font>
      <b/>
      <sz val="8"/>
      <name val="Calibri"/>
      <family val="2"/>
      <scheme val="minor"/>
    </font>
    <font>
      <b/>
      <sz val="8"/>
      <color indexed="8"/>
      <name val="Calibri"/>
      <family val="2"/>
      <scheme val="minor"/>
    </font>
    <font>
      <b/>
      <sz val="12"/>
      <color indexed="8"/>
      <name val="Calibri"/>
      <family val="2"/>
      <scheme val="minor"/>
    </font>
    <font>
      <sz val="8"/>
      <color indexed="8"/>
      <name val="Calibri"/>
      <family val="2"/>
      <scheme val="minor"/>
    </font>
    <font>
      <sz val="11"/>
      <color indexed="8"/>
      <name val="Calibri"/>
      <family val="2"/>
      <scheme val="minor"/>
    </font>
    <font>
      <sz val="8"/>
      <color theme="1"/>
      <name val="Calibri"/>
      <family val="2"/>
      <scheme val="minor"/>
    </font>
  </fonts>
  <fills count="2">
    <fill>
      <patternFill patternType="none"/>
    </fill>
    <fill>
      <patternFill patternType="gray125"/>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3">
    <xf numFmtId="0" fontId="0" fillId="0" borderId="0"/>
    <xf numFmtId="43" fontId="7" fillId="0" borderId="0" applyFont="0" applyFill="0" applyBorder="0" applyAlignment="0" applyProtection="0"/>
    <xf numFmtId="44" fontId="7" fillId="0" borderId="0" applyFont="0" applyFill="0" applyBorder="0" applyAlignment="0" applyProtection="0"/>
  </cellStyleXfs>
  <cellXfs count="192">
    <xf numFmtId="0" fontId="0" fillId="0" borderId="0" xfId="0"/>
    <xf numFmtId="0" fontId="1" fillId="0" borderId="0" xfId="0" applyFont="1" applyAlignment="1">
      <alignment horizontal="center" vertical="center"/>
    </xf>
    <xf numFmtId="164"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164" fontId="0" fillId="0" borderId="1" xfId="0" applyNumberFormat="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164" fontId="0" fillId="0" borderId="0" xfId="0" applyNumberFormat="1" applyBorder="1" applyAlignment="1">
      <alignment horizontal="center" vertical="center"/>
    </xf>
    <xf numFmtId="0" fontId="0" fillId="0" borderId="0" xfId="0" applyBorder="1"/>
    <xf numFmtId="0" fontId="1" fillId="0" borderId="0" xfId="0" applyFont="1" applyBorder="1" applyAlignment="1">
      <alignment horizontal="center" vertical="center"/>
    </xf>
    <xf numFmtId="164" fontId="1" fillId="0" borderId="0" xfId="0" applyNumberFormat="1" applyFont="1" applyBorder="1" applyAlignment="1">
      <alignment horizontal="center" vertical="center"/>
    </xf>
    <xf numFmtId="0" fontId="4"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1" fillId="0" borderId="2" xfId="0" applyFont="1" applyFill="1" applyBorder="1" applyAlignment="1">
      <alignment horizontal="center" vertical="center"/>
    </xf>
    <xf numFmtId="0" fontId="0" fillId="0" borderId="2" xfId="0" applyFill="1" applyBorder="1" applyAlignment="1">
      <alignment horizontal="center" vertical="center"/>
    </xf>
    <xf numFmtId="0" fontId="0" fillId="0" borderId="1" xfId="0" applyBorder="1"/>
    <xf numFmtId="10" fontId="4" fillId="0" borderId="1" xfId="0" applyNumberFormat="1" applyFont="1" applyFill="1" applyBorder="1" applyAlignment="1">
      <alignment horizontal="center" vertical="center"/>
    </xf>
    <xf numFmtId="0" fontId="4" fillId="0" borderId="1" xfId="0" applyFont="1" applyBorder="1" applyAlignment="1">
      <alignment wrapText="1"/>
    </xf>
    <xf numFmtId="0" fontId="4" fillId="0" borderId="1" xfId="0" applyFont="1" applyBorder="1" applyAlignment="1">
      <alignment horizontal="left" wrapText="1"/>
    </xf>
    <xf numFmtId="0" fontId="0" fillId="0" borderId="1" xfId="0" applyBorder="1" applyAlignment="1">
      <alignment horizontal="left" vertical="center" wrapText="1"/>
    </xf>
    <xf numFmtId="0" fontId="4" fillId="0" borderId="1" xfId="0" applyFont="1" applyBorder="1" applyAlignment="1">
      <alignment vertical="top" wrapText="1"/>
    </xf>
    <xf numFmtId="0" fontId="0" fillId="0" borderId="0" xfId="0" applyBorder="1" applyAlignment="1">
      <alignment horizontal="left" vertical="center" wrapText="1"/>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164" fontId="4"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xf>
    <xf numFmtId="4" fontId="5" fillId="0" borderId="1" xfId="0" applyNumberFormat="1" applyFont="1" applyFill="1" applyBorder="1" applyAlignment="1">
      <alignment horizontal="center" vertical="center" wrapText="1"/>
    </xf>
    <xf numFmtId="4" fontId="0" fillId="0" borderId="0" xfId="0" applyNumberFormat="1" applyBorder="1" applyAlignment="1">
      <alignment horizontal="center" vertical="center"/>
    </xf>
    <xf numFmtId="4" fontId="0" fillId="0" borderId="1" xfId="0" applyNumberFormat="1" applyBorder="1" applyAlignment="1">
      <alignment horizontal="center" vertical="center"/>
    </xf>
    <xf numFmtId="0" fontId="1" fillId="0" borderId="2" xfId="0"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0" fillId="0" borderId="0" xfId="0" applyNumberFormat="1" applyFill="1" applyBorder="1" applyAlignment="1">
      <alignment horizontal="center" vertical="center"/>
    </xf>
    <xf numFmtId="164" fontId="0" fillId="0" borderId="1" xfId="0" applyNumberFormat="1" applyFill="1" applyBorder="1" applyAlignment="1">
      <alignment horizontal="center" vertical="center"/>
    </xf>
    <xf numFmtId="0" fontId="1" fillId="0" borderId="0" xfId="0" applyFont="1" applyAlignment="1">
      <alignment horizontal="center" vertical="center" wrapText="1"/>
    </xf>
    <xf numFmtId="4" fontId="4" fillId="0" borderId="2" xfId="0" applyNumberFormat="1" applyFont="1" applyFill="1" applyBorder="1" applyAlignment="1">
      <alignment horizontal="center" vertical="center"/>
    </xf>
    <xf numFmtId="4" fontId="4" fillId="0" borderId="2" xfId="0" applyNumberFormat="1" applyFont="1" applyFill="1" applyBorder="1" applyAlignment="1">
      <alignment horizontal="center" vertical="center" wrapText="1"/>
    </xf>
    <xf numFmtId="4" fontId="5" fillId="0" borderId="2" xfId="0" applyNumberFormat="1" applyFont="1" applyFill="1" applyBorder="1" applyAlignment="1">
      <alignment horizontal="center" vertical="center"/>
    </xf>
    <xf numFmtId="4" fontId="5" fillId="0" borderId="2" xfId="0" applyNumberFormat="1" applyFont="1" applyFill="1" applyBorder="1" applyAlignment="1">
      <alignment horizontal="center" vertical="center" wrapText="1"/>
    </xf>
    <xf numFmtId="4" fontId="0" fillId="0" borderId="2" xfId="0" applyNumberFormat="1" applyBorder="1" applyAlignment="1">
      <alignment horizontal="center" vertical="center"/>
    </xf>
    <xf numFmtId="2" fontId="4"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2" fontId="0" fillId="0" borderId="1" xfId="0" applyNumberFormat="1" applyBorder="1" applyAlignment="1">
      <alignment wrapText="1"/>
    </xf>
    <xf numFmtId="2" fontId="4"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21" xfId="0" applyFont="1" applyFill="1" applyBorder="1" applyAlignment="1">
      <alignment horizontal="center" vertical="center"/>
    </xf>
    <xf numFmtId="0" fontId="10" fillId="0" borderId="25" xfId="0" applyFont="1" applyFill="1" applyBorder="1" applyAlignment="1">
      <alignment horizontal="center" vertical="center"/>
    </xf>
    <xf numFmtId="0" fontId="11" fillId="0" borderId="27" xfId="0" applyFont="1" applyFill="1" applyBorder="1" applyAlignment="1">
      <alignment horizontal="left" vertical="center"/>
    </xf>
    <xf numFmtId="0" fontId="12" fillId="0" borderId="1" xfId="0" applyFont="1" applyFill="1" applyBorder="1" applyAlignment="1">
      <alignment horizontal="left" vertical="center" wrapText="1"/>
    </xf>
    <xf numFmtId="44" fontId="11" fillId="0" borderId="28" xfId="2" applyFont="1" applyFill="1" applyBorder="1" applyAlignment="1">
      <alignment horizontal="left" vertical="center"/>
    </xf>
    <xf numFmtId="10" fontId="13"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43" fontId="13" fillId="0" borderId="1" xfId="1" applyFont="1" applyFill="1" applyBorder="1" applyAlignment="1">
      <alignment horizontal="center" vertical="center"/>
    </xf>
    <xf numFmtId="43" fontId="13" fillId="0" borderId="29" xfId="1" applyFont="1" applyFill="1" applyBorder="1" applyAlignment="1">
      <alignment horizontal="left" vertical="center"/>
    </xf>
    <xf numFmtId="0" fontId="13" fillId="0" borderId="30" xfId="0" applyFont="1" applyFill="1" applyBorder="1" applyAlignment="1">
      <alignment horizontal="left" vertical="center"/>
    </xf>
    <xf numFmtId="0" fontId="13" fillId="0" borderId="8" xfId="0" applyFont="1" applyFill="1" applyBorder="1" applyAlignment="1">
      <alignment horizontal="left" vertical="center"/>
    </xf>
    <xf numFmtId="44" fontId="13" fillId="0" borderId="1" xfId="2" applyFont="1" applyFill="1" applyBorder="1" applyAlignment="1">
      <alignment horizontal="left" vertical="center"/>
    </xf>
    <xf numFmtId="2" fontId="13" fillId="0" borderId="1" xfId="0" applyNumberFormat="1" applyFont="1" applyFill="1" applyBorder="1" applyAlignment="1">
      <alignment horizontal="center" vertical="center"/>
    </xf>
    <xf numFmtId="43" fontId="11" fillId="0" borderId="1" xfId="1" applyFont="1" applyFill="1" applyBorder="1" applyAlignment="1">
      <alignment horizontal="center" vertical="center"/>
    </xf>
    <xf numFmtId="43" fontId="11" fillId="0" borderId="29" xfId="1" applyFont="1" applyFill="1" applyBorder="1" applyAlignment="1">
      <alignment horizontal="left" vertical="center"/>
    </xf>
    <xf numFmtId="0" fontId="11" fillId="0" borderId="31" xfId="0" applyFont="1" applyFill="1" applyBorder="1" applyAlignment="1">
      <alignment horizontal="left" vertical="center"/>
    </xf>
    <xf numFmtId="0" fontId="11" fillId="0" borderId="32" xfId="0" applyFont="1" applyFill="1" applyBorder="1" applyAlignment="1">
      <alignment horizontal="left" vertical="center"/>
    </xf>
    <xf numFmtId="2" fontId="13" fillId="0" borderId="28" xfId="0" applyNumberFormat="1" applyFont="1" applyFill="1" applyBorder="1" applyAlignment="1">
      <alignment horizontal="center" vertical="center"/>
    </xf>
    <xf numFmtId="2" fontId="11" fillId="0" borderId="28" xfId="0" applyNumberFormat="1" applyFont="1" applyFill="1" applyBorder="1" applyAlignment="1">
      <alignment horizontal="center" vertical="center"/>
    </xf>
    <xf numFmtId="43" fontId="11" fillId="0" borderId="28" xfId="1" applyFont="1" applyFill="1" applyBorder="1" applyAlignment="1">
      <alignment horizontal="center" vertical="center"/>
    </xf>
    <xf numFmtId="10" fontId="11" fillId="0" borderId="33" xfId="1" applyNumberFormat="1" applyFont="1" applyFill="1" applyBorder="1" applyAlignment="1">
      <alignment horizontal="left" vertical="center"/>
    </xf>
    <xf numFmtId="0" fontId="11" fillId="0" borderId="34" xfId="0" applyFont="1" applyFill="1" applyBorder="1" applyAlignment="1">
      <alignment horizontal="left" vertical="center"/>
    </xf>
    <xf numFmtId="0" fontId="11" fillId="0" borderId="35" xfId="0" applyFont="1" applyFill="1" applyBorder="1" applyAlignment="1">
      <alignment horizontal="left" vertical="center"/>
    </xf>
    <xf numFmtId="44" fontId="11" fillId="0" borderId="17" xfId="2" applyFont="1" applyFill="1" applyBorder="1" applyAlignment="1">
      <alignment horizontal="left" vertical="center"/>
    </xf>
    <xf numFmtId="2" fontId="13" fillId="0" borderId="17" xfId="0" applyNumberFormat="1" applyFont="1" applyFill="1" applyBorder="1" applyAlignment="1">
      <alignment horizontal="center" vertical="center"/>
    </xf>
    <xf numFmtId="2" fontId="11" fillId="0" borderId="17" xfId="0" applyNumberFormat="1" applyFont="1" applyFill="1" applyBorder="1" applyAlignment="1">
      <alignment horizontal="center" vertical="center"/>
    </xf>
    <xf numFmtId="2" fontId="14" fillId="0" borderId="17" xfId="0" applyNumberFormat="1" applyFont="1" applyFill="1" applyBorder="1" applyAlignment="1">
      <alignment horizontal="center" vertical="center"/>
    </xf>
    <xf numFmtId="43" fontId="11" fillId="0" borderId="17" xfId="1" applyFont="1" applyFill="1" applyBorder="1" applyAlignment="1">
      <alignment horizontal="left" vertical="center"/>
    </xf>
    <xf numFmtId="0" fontId="10" fillId="0" borderId="19" xfId="0" applyFont="1" applyFill="1" applyBorder="1" applyAlignment="1">
      <alignment horizontal="left" vertical="center"/>
    </xf>
    <xf numFmtId="0" fontId="10" fillId="0" borderId="20" xfId="0" applyFont="1" applyFill="1" applyBorder="1" applyAlignment="1">
      <alignment horizontal="left" vertical="center"/>
    </xf>
    <xf numFmtId="44" fontId="10" fillId="0" borderId="21" xfId="2" applyFont="1" applyFill="1" applyBorder="1" applyAlignment="1">
      <alignment horizontal="left" vertical="center"/>
    </xf>
    <xf numFmtId="0" fontId="10" fillId="0" borderId="20"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36" xfId="0" applyFont="1" applyFill="1" applyBorder="1" applyAlignment="1">
      <alignment horizontal="left" vertical="center"/>
    </xf>
    <xf numFmtId="0" fontId="10" fillId="0" borderId="11" xfId="0" applyFont="1" applyFill="1" applyBorder="1" applyAlignment="1">
      <alignment horizontal="left" vertical="center"/>
    </xf>
    <xf numFmtId="0" fontId="10" fillId="0" borderId="12" xfId="0" applyFont="1" applyFill="1" applyBorder="1" applyAlignment="1">
      <alignment horizontal="left" vertical="center"/>
    </xf>
    <xf numFmtId="44" fontId="10" fillId="0" borderId="0" xfId="2" applyFont="1" applyFill="1" applyBorder="1" applyAlignment="1">
      <alignment horizontal="left" vertical="center"/>
    </xf>
    <xf numFmtId="0" fontId="10" fillId="0" borderId="2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0" xfId="0" applyFont="1" applyFill="1" applyBorder="1" applyAlignment="1">
      <alignment horizontal="left" vertical="center"/>
    </xf>
    <xf numFmtId="0" fontId="11" fillId="0" borderId="23" xfId="0" applyFont="1" applyFill="1" applyBorder="1" applyAlignment="1">
      <alignment horizontal="left" vertical="center"/>
    </xf>
    <xf numFmtId="0" fontId="11" fillId="0" borderId="0" xfId="0" applyFont="1" applyFill="1" applyBorder="1" applyAlignment="1">
      <alignment horizontal="left" vertical="center"/>
    </xf>
    <xf numFmtId="44" fontId="11" fillId="0" borderId="5" xfId="2" applyFont="1" applyFill="1" applyBorder="1" applyAlignment="1">
      <alignment horizontal="left" vertical="center"/>
    </xf>
    <xf numFmtId="2" fontId="13" fillId="0" borderId="5" xfId="0" applyNumberFormat="1" applyFont="1" applyFill="1" applyBorder="1" applyAlignment="1">
      <alignment horizontal="center" vertical="center"/>
    </xf>
    <xf numFmtId="2" fontId="11" fillId="0" borderId="5" xfId="0" applyNumberFormat="1" applyFont="1" applyFill="1" applyBorder="1" applyAlignment="1">
      <alignment horizontal="center" vertical="center"/>
    </xf>
    <xf numFmtId="43" fontId="11" fillId="0" borderId="5" xfId="1" applyFont="1" applyFill="1" applyBorder="1" applyAlignment="1">
      <alignment horizontal="center" vertical="center"/>
    </xf>
    <xf numFmtId="43" fontId="11" fillId="0" borderId="37" xfId="1" applyFont="1" applyFill="1" applyBorder="1" applyAlignment="1">
      <alignment horizontal="left" vertical="center"/>
    </xf>
    <xf numFmtId="0" fontId="11" fillId="0" borderId="14" xfId="0" applyFont="1" applyFill="1" applyBorder="1" applyAlignment="1">
      <alignment horizontal="left" vertical="center"/>
    </xf>
    <xf numFmtId="0" fontId="13" fillId="0" borderId="14" xfId="0" applyFont="1" applyFill="1" applyBorder="1" applyAlignment="1">
      <alignment horizontal="left" vertical="center"/>
    </xf>
    <xf numFmtId="0" fontId="11" fillId="0" borderId="11" xfId="0" applyFont="1" applyFill="1" applyBorder="1" applyAlignment="1">
      <alignment horizontal="left" vertical="center"/>
    </xf>
    <xf numFmtId="0" fontId="11" fillId="0" borderId="12" xfId="0" applyFont="1" applyFill="1" applyBorder="1" applyAlignment="1">
      <alignment horizontal="left" vertical="center"/>
    </xf>
    <xf numFmtId="44" fontId="10" fillId="0" borderId="1" xfId="2" applyFont="1" applyFill="1" applyBorder="1" applyAlignment="1">
      <alignment horizontal="left" vertical="center"/>
    </xf>
    <xf numFmtId="43" fontId="10" fillId="0" borderId="1" xfId="0" applyNumberFormat="1" applyFont="1" applyFill="1" applyBorder="1" applyAlignment="1">
      <alignment horizontal="center" vertical="center"/>
    </xf>
    <xf numFmtId="43" fontId="10" fillId="0" borderId="26" xfId="0" applyNumberFormat="1" applyFont="1" applyFill="1" applyBorder="1" applyAlignment="1">
      <alignment horizontal="left" vertical="center"/>
    </xf>
    <xf numFmtId="0" fontId="11" fillId="0" borderId="28" xfId="0" applyFont="1" applyFill="1" applyBorder="1" applyAlignment="1">
      <alignment horizontal="left" vertical="center"/>
    </xf>
    <xf numFmtId="44" fontId="10" fillId="0" borderId="28" xfId="2" applyNumberFormat="1" applyFont="1" applyFill="1" applyBorder="1" applyAlignment="1">
      <alignment horizontal="left" vertical="center"/>
    </xf>
    <xf numFmtId="43" fontId="11" fillId="0" borderId="33" xfId="1" applyFont="1" applyFill="1" applyBorder="1" applyAlignment="1">
      <alignment horizontal="left" vertical="center"/>
    </xf>
    <xf numFmtId="44" fontId="11" fillId="0" borderId="0" xfId="2" applyFont="1" applyFill="1" applyBorder="1" applyAlignment="1">
      <alignment horizontal="left" vertical="center"/>
    </xf>
    <xf numFmtId="2" fontId="13" fillId="0" borderId="0" xfId="0" applyNumberFormat="1" applyFont="1" applyFill="1" applyBorder="1" applyAlignment="1">
      <alignment horizontal="center" vertical="center"/>
    </xf>
    <xf numFmtId="2" fontId="11" fillId="0" borderId="0" xfId="0" applyNumberFormat="1" applyFont="1" applyFill="1" applyBorder="1" applyAlignment="1">
      <alignment horizontal="center" vertical="center"/>
    </xf>
    <xf numFmtId="43" fontId="11" fillId="0" borderId="0" xfId="1" applyFont="1" applyFill="1" applyBorder="1" applyAlignment="1">
      <alignment horizontal="center" vertical="center"/>
    </xf>
    <xf numFmtId="43" fontId="11" fillId="0" borderId="15" xfId="1" applyFont="1" applyFill="1" applyBorder="1" applyAlignment="1">
      <alignment horizontal="left" vertical="center"/>
    </xf>
    <xf numFmtId="43" fontId="13" fillId="0" borderId="8" xfId="1" applyFont="1" applyFill="1" applyBorder="1" applyAlignment="1">
      <alignment horizontal="left" vertical="center"/>
    </xf>
    <xf numFmtId="44" fontId="13" fillId="0" borderId="0" xfId="2" applyFont="1" applyFill="1" applyBorder="1" applyAlignment="1">
      <alignment horizontal="left" vertical="center"/>
    </xf>
    <xf numFmtId="43" fontId="13" fillId="0" borderId="0" xfId="1" applyFont="1" applyFill="1" applyBorder="1" applyAlignment="1">
      <alignment horizontal="center" vertical="center"/>
    </xf>
    <xf numFmtId="0" fontId="11"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15" xfId="0" applyFont="1" applyFill="1" applyBorder="1" applyAlignment="1">
      <alignment horizontal="left" vertical="center"/>
    </xf>
    <xf numFmtId="0" fontId="0" fillId="0" borderId="14" xfId="0" applyFont="1" applyFill="1" applyBorder="1" applyAlignment="1">
      <alignment horizontal="left" vertical="center"/>
    </xf>
    <xf numFmtId="43" fontId="13" fillId="0" borderId="0" xfId="1" applyFont="1" applyFill="1" applyBorder="1" applyAlignment="1">
      <alignment horizontal="left" vertical="center"/>
    </xf>
    <xf numFmtId="0" fontId="0" fillId="0" borderId="15" xfId="0" applyFont="1" applyFill="1" applyBorder="1" applyAlignment="1">
      <alignment horizontal="left" vertical="center"/>
    </xf>
    <xf numFmtId="0" fontId="0" fillId="0" borderId="16" xfId="0" applyFont="1" applyFill="1" applyBorder="1" applyAlignment="1">
      <alignment horizontal="left" vertical="center"/>
    </xf>
    <xf numFmtId="0" fontId="15" fillId="0" borderId="17" xfId="0" applyFont="1" applyFill="1" applyBorder="1" applyAlignment="1">
      <alignment horizontal="left" vertical="center"/>
    </xf>
    <xf numFmtId="44" fontId="0" fillId="0" borderId="17" xfId="2" applyFont="1" applyFill="1" applyBorder="1" applyAlignment="1">
      <alignment horizontal="left" vertical="center"/>
    </xf>
    <xf numFmtId="0" fontId="0" fillId="0" borderId="17" xfId="0" applyFont="1" applyFill="1" applyBorder="1" applyAlignment="1">
      <alignment horizontal="center" vertical="center"/>
    </xf>
    <xf numFmtId="0" fontId="0" fillId="0" borderId="18" xfId="0" applyFont="1" applyFill="1" applyBorder="1" applyAlignment="1">
      <alignment horizontal="left" vertical="center"/>
    </xf>
    <xf numFmtId="0" fontId="2" fillId="0" borderId="1" xfId="0" applyFont="1" applyFill="1" applyBorder="1" applyAlignment="1">
      <alignment horizontal="center" vertical="center"/>
    </xf>
    <xf numFmtId="0" fontId="1" fillId="0" borderId="1" xfId="0" applyFont="1" applyFill="1" applyBorder="1" applyAlignment="1">
      <alignment horizontal="center"/>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4" fontId="1"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xf>
    <xf numFmtId="164" fontId="1" fillId="0" borderId="5" xfId="0" applyNumberFormat="1" applyFont="1" applyFill="1" applyBorder="1" applyAlignment="1">
      <alignment horizontal="center" vertical="center"/>
    </xf>
    <xf numFmtId="164" fontId="1" fillId="0" borderId="6" xfId="0" applyNumberFormat="1" applyFont="1" applyFill="1" applyBorder="1" applyAlignment="1">
      <alignment horizontal="center" vertical="center"/>
    </xf>
    <xf numFmtId="10" fontId="1" fillId="0" borderId="5" xfId="0" applyNumberFormat="1" applyFont="1" applyFill="1" applyBorder="1" applyAlignment="1">
      <alignment horizontal="center" vertical="center"/>
    </xf>
    <xf numFmtId="10" fontId="1" fillId="0" borderId="6"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2" fontId="1" fillId="0" borderId="1" xfId="0" applyNumberFormat="1" applyFont="1" applyFill="1" applyBorder="1" applyAlignment="1">
      <alignment horizontal="center" vertical="center" wrapText="1"/>
    </xf>
    <xf numFmtId="0" fontId="4" fillId="0" borderId="7" xfId="0" applyFont="1" applyBorder="1" applyAlignment="1">
      <alignment horizontal="center"/>
    </xf>
    <xf numFmtId="0" fontId="4" fillId="0" borderId="9" xfId="0" applyFont="1" applyBorder="1" applyAlignment="1">
      <alignment horizontal="center"/>
    </xf>
    <xf numFmtId="0" fontId="4" fillId="0" borderId="8" xfId="0" applyFont="1" applyBorder="1" applyAlignment="1">
      <alignment horizontal="center"/>
    </xf>
    <xf numFmtId="0" fontId="4" fillId="0" borderId="10" xfId="0" applyFont="1" applyBorder="1" applyAlignment="1">
      <alignment horizontal="center"/>
    </xf>
    <xf numFmtId="4" fontId="1" fillId="0" borderId="2" xfId="0" applyNumberFormat="1" applyFont="1" applyFill="1" applyBorder="1" applyAlignment="1">
      <alignment horizontal="center" vertical="center"/>
    </xf>
    <xf numFmtId="0" fontId="10" fillId="0" borderId="12"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38"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6" xfId="0" applyFont="1" applyFill="1" applyBorder="1" applyAlignment="1">
      <alignment horizontal="left" vertical="center"/>
    </xf>
    <xf numFmtId="0" fontId="8" fillId="0" borderId="1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8" fillId="0" borderId="11" xfId="0" applyFont="1" applyFill="1" applyBorder="1" applyAlignment="1">
      <alignment horizontal="left" vertical="center"/>
    </xf>
    <xf numFmtId="0" fontId="8" fillId="0" borderId="12" xfId="0" applyFont="1" applyFill="1" applyBorder="1" applyAlignment="1">
      <alignment horizontal="left" vertical="center"/>
    </xf>
    <xf numFmtId="0" fontId="8" fillId="0" borderId="13" xfId="0" applyFont="1" applyFill="1" applyBorder="1" applyAlignment="1">
      <alignment horizontal="left" vertical="center"/>
    </xf>
    <xf numFmtId="0" fontId="9" fillId="0" borderId="16"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10" fillId="0" borderId="19" xfId="0" applyFont="1" applyFill="1" applyBorder="1" applyAlignment="1">
      <alignment horizontal="left" vertical="center"/>
    </xf>
    <xf numFmtId="0" fontId="10" fillId="0" borderId="23" xfId="0" applyFont="1" applyFill="1" applyBorder="1" applyAlignment="1">
      <alignment horizontal="left" vertical="center"/>
    </xf>
    <xf numFmtId="0" fontId="10" fillId="0" borderId="20" xfId="0" applyFont="1" applyFill="1" applyBorder="1" applyAlignment="1">
      <alignment horizontal="left" vertical="center"/>
    </xf>
    <xf numFmtId="0" fontId="10" fillId="0" borderId="24" xfId="0" applyFont="1" applyFill="1" applyBorder="1" applyAlignment="1">
      <alignment horizontal="left" vertical="center"/>
    </xf>
    <xf numFmtId="44" fontId="10" fillId="0" borderId="21" xfId="2" applyFont="1" applyFill="1" applyBorder="1" applyAlignment="1">
      <alignment horizontal="left" vertical="center"/>
    </xf>
    <xf numFmtId="44" fontId="10" fillId="0" borderId="25" xfId="2" applyFont="1" applyFill="1" applyBorder="1" applyAlignment="1">
      <alignment horizontal="left" vertical="center"/>
    </xf>
    <xf numFmtId="0" fontId="10" fillId="0" borderId="20" xfId="0" applyFont="1" applyFill="1" applyBorder="1" applyAlignment="1">
      <alignment horizontal="center" vertical="center"/>
    </xf>
    <xf numFmtId="0" fontId="10" fillId="0" borderId="24" xfId="0" applyFont="1" applyFill="1" applyBorder="1" applyAlignment="1">
      <alignment horizontal="center" vertical="center"/>
    </xf>
    <xf numFmtId="0" fontId="10" fillId="0" borderId="36" xfId="0" applyFont="1" applyFill="1" applyBorder="1" applyAlignment="1">
      <alignment horizontal="left" vertical="center"/>
    </xf>
    <xf numFmtId="0" fontId="10" fillId="0" borderId="37" xfId="0" applyFont="1" applyFill="1" applyBorder="1" applyAlignment="1">
      <alignment horizontal="left" vertical="center"/>
    </xf>
    <xf numFmtId="0" fontId="0" fillId="0" borderId="0" xfId="0" applyFont="1" applyFill="1" applyBorder="1" applyAlignment="1">
      <alignment horizontal="left" vertical="center"/>
    </xf>
    <xf numFmtId="0" fontId="0" fillId="0" borderId="17" xfId="0" applyFont="1" applyFill="1" applyBorder="1" applyAlignment="1">
      <alignment horizontal="left" vertical="center"/>
    </xf>
    <xf numFmtId="0" fontId="10" fillId="0" borderId="39" xfId="0" applyFont="1" applyFill="1" applyBorder="1" applyAlignment="1">
      <alignment horizontal="center" vertical="center"/>
    </xf>
  </cellXfs>
  <cellStyles count="3">
    <cellStyle name="Moeda" xfId="2" builtinId="4"/>
    <cellStyle name="Normal" xfId="0" builtinId="0"/>
    <cellStyle name="Vírgula" xfId="1" builtinId="3"/>
  </cellStyles>
  <dxfs count="0"/>
  <tableStyles count="0" defaultTableStyle="TableStyleMedium2" defaultPivotStyle="PivotStyleLight16"/>
  <colors>
    <mruColors>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581025</xdr:colOff>
      <xdr:row>0</xdr:row>
      <xdr:rowOff>9525</xdr:rowOff>
    </xdr:from>
    <xdr:to>
      <xdr:col>1</xdr:col>
      <xdr:colOff>609600</xdr:colOff>
      <xdr:row>2</xdr:row>
      <xdr:rowOff>0</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1025" y="9525"/>
          <a:ext cx="7620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dienez/Documents/PREFEITURA%202019/CENTRO%20ODONTOLOGICO/NOVA%20PLANILHA%20CENTRO%20ODONTOL&#211;GI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RONOGRAMA"/>
    </sheetNames>
    <sheetDataSet>
      <sheetData sheetId="0" refreshError="1">
        <row r="2">
          <cell r="B2" t="str">
            <v>PREFEITURA MUNICIPAL DE LAGOA GRANDE</v>
          </cell>
        </row>
        <row r="3">
          <cell r="E3" t="str">
            <v>CNPJ: 23.097.454/0001-28</v>
          </cell>
        </row>
        <row r="5">
          <cell r="E5" t="str">
            <v>RUA MANOEL CALANGO, 172 - CENTRO - LAGOA GRANDE - MG 38.755-000 - TEL: 34  3816 2900</v>
          </cell>
        </row>
        <row r="112">
          <cell r="B112" t="str">
            <v>EDIENEZ MÉRCIEN MENDES SILVA - ENG. CIVIL</v>
          </cell>
        </row>
        <row r="113">
          <cell r="B113" t="str">
            <v>CREA MG 199.771/D</v>
          </cell>
        </row>
      </sheetData>
      <sheetData sheetId="1"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8"/>
  <sheetViews>
    <sheetView view="pageBreakPreview" topLeftCell="A74" zoomScaleNormal="100" zoomScaleSheetLayoutView="100" workbookViewId="0">
      <selection activeCell="A81" sqref="A81:K82"/>
    </sheetView>
  </sheetViews>
  <sheetFormatPr defaultRowHeight="15" x14ac:dyDescent="0.25"/>
  <cols>
    <col min="1" max="1" width="6.28515625" style="23" customWidth="1"/>
    <col min="2" max="2" width="14.7109375" style="9" bestFit="1" customWidth="1"/>
    <col min="3" max="3" width="7.85546875" style="9" customWidth="1"/>
    <col min="4" max="4" width="71" style="28" customWidth="1"/>
    <col min="5" max="5" width="10" style="10" customWidth="1"/>
    <col min="6" max="6" width="9" style="39" customWidth="1"/>
    <col min="7" max="7" width="18" style="11" customWidth="1"/>
    <col min="8" max="8" width="14.5703125" style="11" customWidth="1"/>
    <col min="9" max="9" width="18" style="11" customWidth="1"/>
    <col min="10" max="10" width="15.140625" style="43" customWidth="1"/>
    <col min="11" max="11" width="15" style="24" customWidth="1"/>
    <col min="12" max="12" width="12.5703125" style="16" customWidth="1"/>
  </cols>
  <sheetData>
    <row r="1" spans="1:12" ht="15.75" x14ac:dyDescent="0.25">
      <c r="A1" s="131" t="s">
        <v>7</v>
      </c>
      <c r="B1" s="131"/>
      <c r="C1" s="131"/>
      <c r="D1" s="131"/>
      <c r="E1" s="131"/>
      <c r="F1" s="131"/>
      <c r="G1" s="131"/>
      <c r="H1" s="131"/>
      <c r="I1" s="131"/>
      <c r="J1" s="131"/>
      <c r="K1" s="131"/>
    </row>
    <row r="2" spans="1:12" ht="15.75" x14ac:dyDescent="0.25">
      <c r="A2" s="132" t="s">
        <v>8</v>
      </c>
      <c r="B2" s="132"/>
      <c r="C2" s="132"/>
      <c r="D2" s="132"/>
      <c r="E2" s="132"/>
      <c r="F2" s="132"/>
      <c r="G2" s="132"/>
      <c r="H2" s="132"/>
      <c r="I2" s="132"/>
      <c r="J2" s="132"/>
      <c r="K2" s="132"/>
    </row>
    <row r="3" spans="1:12" ht="15.75" x14ac:dyDescent="0.25">
      <c r="A3" s="132" t="s">
        <v>38</v>
      </c>
      <c r="B3" s="132"/>
      <c r="C3" s="132"/>
      <c r="D3" s="132"/>
      <c r="E3" s="132"/>
      <c r="F3" s="132"/>
      <c r="G3" s="132"/>
      <c r="H3" s="132"/>
      <c r="I3" s="132"/>
      <c r="J3" s="132"/>
      <c r="K3" s="132"/>
    </row>
    <row r="4" spans="1:12" ht="15.75" x14ac:dyDescent="0.25">
      <c r="A4" s="139" t="s">
        <v>39</v>
      </c>
      <c r="B4" s="140"/>
      <c r="C4" s="140"/>
      <c r="D4" s="140"/>
      <c r="E4" s="140"/>
      <c r="F4" s="140"/>
      <c r="G4" s="140"/>
      <c r="H4" s="141"/>
      <c r="I4" s="146" t="s">
        <v>10</v>
      </c>
      <c r="J4" s="148">
        <v>0.26600000000000001</v>
      </c>
      <c r="K4" s="133" t="s">
        <v>29</v>
      </c>
    </row>
    <row r="5" spans="1:12" ht="15.75" x14ac:dyDescent="0.25">
      <c r="A5" s="139" t="s">
        <v>202</v>
      </c>
      <c r="B5" s="140"/>
      <c r="C5" s="140"/>
      <c r="D5" s="140"/>
      <c r="E5" s="140"/>
      <c r="F5" s="140"/>
      <c r="G5" s="140"/>
      <c r="H5" s="141"/>
      <c r="I5" s="147"/>
      <c r="J5" s="149"/>
      <c r="K5" s="133"/>
    </row>
    <row r="6" spans="1:12" ht="15.75" customHeight="1" x14ac:dyDescent="0.25">
      <c r="A6" s="134" t="s">
        <v>0</v>
      </c>
      <c r="B6" s="135" t="s">
        <v>1</v>
      </c>
      <c r="C6" s="135" t="s">
        <v>2</v>
      </c>
      <c r="D6" s="136" t="s">
        <v>3</v>
      </c>
      <c r="E6" s="135" t="s">
        <v>17</v>
      </c>
      <c r="F6" s="137" t="s">
        <v>9</v>
      </c>
      <c r="G6" s="138" t="s">
        <v>96</v>
      </c>
      <c r="H6" s="138"/>
      <c r="I6" s="138" t="s">
        <v>11</v>
      </c>
      <c r="J6" s="138"/>
      <c r="K6" s="133"/>
    </row>
    <row r="7" spans="1:12" s="1" customFormat="1" ht="15.75" x14ac:dyDescent="0.25">
      <c r="A7" s="134"/>
      <c r="B7" s="135"/>
      <c r="C7" s="135"/>
      <c r="D7" s="136"/>
      <c r="E7" s="135"/>
      <c r="F7" s="137"/>
      <c r="G7" s="20" t="s">
        <v>4</v>
      </c>
      <c r="H7" s="20" t="s">
        <v>5</v>
      </c>
      <c r="I7" s="20" t="s">
        <v>4</v>
      </c>
      <c r="J7" s="41" t="s">
        <v>5</v>
      </c>
      <c r="K7" s="133"/>
      <c r="L7" s="17"/>
    </row>
    <row r="8" spans="1:12" s="1" customFormat="1" ht="15.75" x14ac:dyDescent="0.25">
      <c r="A8" s="134" t="s">
        <v>194</v>
      </c>
      <c r="B8" s="150"/>
      <c r="C8" s="150"/>
      <c r="D8" s="150"/>
      <c r="E8" s="150"/>
      <c r="F8" s="150"/>
      <c r="G8" s="150"/>
      <c r="H8" s="150"/>
      <c r="I8" s="150"/>
      <c r="J8" s="150"/>
      <c r="K8" s="151"/>
      <c r="L8" s="17"/>
    </row>
    <row r="9" spans="1:12" s="1" customFormat="1" ht="79.5" customHeight="1" x14ac:dyDescent="0.25">
      <c r="A9" s="22" t="s">
        <v>27</v>
      </c>
      <c r="B9" s="21" t="s">
        <v>35</v>
      </c>
      <c r="C9" s="19" t="s">
        <v>28</v>
      </c>
      <c r="D9" s="26" t="s">
        <v>36</v>
      </c>
      <c r="E9" s="19" t="s">
        <v>6</v>
      </c>
      <c r="F9" s="34">
        <v>1</v>
      </c>
      <c r="G9" s="2">
        <v>303.81</v>
      </c>
      <c r="H9" s="2">
        <f>G9*F9</f>
        <v>303.81</v>
      </c>
      <c r="I9" s="2">
        <f>G9*(1+$J$4)</f>
        <v>384.62346000000002</v>
      </c>
      <c r="J9" s="33">
        <f t="shared" ref="J9" si="0">I9*F9</f>
        <v>384.62346000000002</v>
      </c>
      <c r="K9" s="25">
        <f>J9/$J$80</f>
        <v>2.4425482721549146E-3</v>
      </c>
      <c r="L9" s="17"/>
    </row>
    <row r="10" spans="1:12" s="1" customFormat="1" ht="31.5" x14ac:dyDescent="0.25">
      <c r="A10" s="40" t="s">
        <v>140</v>
      </c>
      <c r="B10" s="32" t="s">
        <v>40</v>
      </c>
      <c r="C10" s="32" t="s">
        <v>28</v>
      </c>
      <c r="D10" s="4" t="s">
        <v>18</v>
      </c>
      <c r="E10" s="19" t="s">
        <v>6</v>
      </c>
      <c r="F10" s="34">
        <v>85.44</v>
      </c>
      <c r="G10" s="2">
        <v>2.08</v>
      </c>
      <c r="H10" s="33">
        <f t="shared" ref="H10:H79" si="1">G10*F10</f>
        <v>177.71520000000001</v>
      </c>
      <c r="I10" s="33">
        <f t="shared" ref="I10:I79" si="2">G10*(1+$J$4)</f>
        <v>2.6332800000000001</v>
      </c>
      <c r="J10" s="33">
        <f t="shared" ref="J10:J79" si="3">I10*F10</f>
        <v>224.9874432</v>
      </c>
      <c r="K10" s="25">
        <f>J10/$J$80</f>
        <v>1.4287809969904385E-3</v>
      </c>
      <c r="L10" s="18"/>
    </row>
    <row r="11" spans="1:12" s="1" customFormat="1" ht="63" x14ac:dyDescent="0.25">
      <c r="A11" s="40" t="s">
        <v>141</v>
      </c>
      <c r="B11" s="32" t="s">
        <v>41</v>
      </c>
      <c r="C11" s="32" t="s">
        <v>28</v>
      </c>
      <c r="D11" s="5" t="s">
        <v>42</v>
      </c>
      <c r="E11" s="19" t="s">
        <v>6</v>
      </c>
      <c r="F11" s="34">
        <v>85.44</v>
      </c>
      <c r="G11" s="2">
        <v>49.91</v>
      </c>
      <c r="H11" s="33">
        <f t="shared" si="1"/>
        <v>4264.3103999999994</v>
      </c>
      <c r="I11" s="33">
        <f t="shared" si="2"/>
        <v>63.186059999999998</v>
      </c>
      <c r="J11" s="33">
        <f t="shared" si="3"/>
        <v>5398.6169663999999</v>
      </c>
      <c r="K11" s="25">
        <f>J11/$J$80</f>
        <v>3.4283874788361909E-2</v>
      </c>
      <c r="L11" s="18"/>
    </row>
    <row r="12" spans="1:12" s="1" customFormat="1" ht="47.25" x14ac:dyDescent="0.25">
      <c r="A12" s="40" t="s">
        <v>142</v>
      </c>
      <c r="B12" s="32" t="s">
        <v>43</v>
      </c>
      <c r="C12" s="32" t="s">
        <v>28</v>
      </c>
      <c r="D12" s="4" t="s">
        <v>44</v>
      </c>
      <c r="E12" s="19" t="s">
        <v>6</v>
      </c>
      <c r="F12" s="34">
        <v>85.44</v>
      </c>
      <c r="G12" s="2">
        <v>4.49</v>
      </c>
      <c r="H12" s="33">
        <f t="shared" si="1"/>
        <v>383.62560000000002</v>
      </c>
      <c r="I12" s="33">
        <f t="shared" si="2"/>
        <v>5.6843400000000006</v>
      </c>
      <c r="J12" s="33">
        <f t="shared" si="3"/>
        <v>485.67000960000001</v>
      </c>
      <c r="K12" s="25">
        <f>J12/$J$80</f>
        <v>3.0842435944649369E-3</v>
      </c>
      <c r="L12" s="18"/>
    </row>
    <row r="13" spans="1:12" s="1" customFormat="1" ht="15.75" x14ac:dyDescent="0.25">
      <c r="A13" s="134" t="s">
        <v>203</v>
      </c>
      <c r="B13" s="150"/>
      <c r="C13" s="150"/>
      <c r="D13" s="150"/>
      <c r="E13" s="150"/>
      <c r="F13" s="150"/>
      <c r="G13" s="150"/>
      <c r="H13" s="150"/>
      <c r="I13" s="150"/>
      <c r="J13" s="150"/>
      <c r="K13" s="151"/>
      <c r="L13" s="18"/>
    </row>
    <row r="14" spans="1:12" s="1" customFormat="1" ht="141.75" x14ac:dyDescent="0.25">
      <c r="A14" s="40" t="s">
        <v>212</v>
      </c>
      <c r="B14" s="3" t="s">
        <v>24</v>
      </c>
      <c r="C14" s="32" t="s">
        <v>28</v>
      </c>
      <c r="D14" s="4" t="s">
        <v>25</v>
      </c>
      <c r="E14" s="19" t="s">
        <v>17</v>
      </c>
      <c r="F14" s="35">
        <v>7</v>
      </c>
      <c r="G14" s="2">
        <v>223.47</v>
      </c>
      <c r="H14" s="33">
        <f t="shared" si="1"/>
        <v>1564.29</v>
      </c>
      <c r="I14" s="33">
        <f t="shared" si="2"/>
        <v>282.91302000000002</v>
      </c>
      <c r="J14" s="33">
        <f t="shared" si="3"/>
        <v>1980.3911400000002</v>
      </c>
      <c r="K14" s="25">
        <f>J14/$J$80</f>
        <v>1.2576458433393278E-2</v>
      </c>
      <c r="L14" s="18"/>
    </row>
    <row r="15" spans="1:12" s="1" customFormat="1" ht="110.25" x14ac:dyDescent="0.25">
      <c r="A15" s="54" t="s">
        <v>213</v>
      </c>
      <c r="B15" s="3" t="s">
        <v>45</v>
      </c>
      <c r="C15" s="32" t="s">
        <v>28</v>
      </c>
      <c r="D15" s="4" t="s">
        <v>26</v>
      </c>
      <c r="E15" s="19" t="s">
        <v>17</v>
      </c>
      <c r="F15" s="35">
        <v>15</v>
      </c>
      <c r="G15" s="2">
        <v>139.87</v>
      </c>
      <c r="H15" s="33">
        <f t="shared" si="1"/>
        <v>2098.0500000000002</v>
      </c>
      <c r="I15" s="33">
        <f t="shared" si="2"/>
        <v>177.07542000000001</v>
      </c>
      <c r="J15" s="33">
        <f t="shared" si="3"/>
        <v>2656.1313</v>
      </c>
      <c r="K15" s="25">
        <f>J15/$J$80</f>
        <v>1.6867741030231455E-2</v>
      </c>
      <c r="L15" s="18"/>
    </row>
    <row r="16" spans="1:12" s="1" customFormat="1" ht="63" x14ac:dyDescent="0.25">
      <c r="A16" s="54" t="s">
        <v>214</v>
      </c>
      <c r="B16" s="3" t="s">
        <v>94</v>
      </c>
      <c r="C16" s="32" t="s">
        <v>28</v>
      </c>
      <c r="D16" s="4" t="s">
        <v>270</v>
      </c>
      <c r="E16" s="32" t="s">
        <v>17</v>
      </c>
      <c r="F16" s="35">
        <v>15</v>
      </c>
      <c r="G16" s="33">
        <v>173.36</v>
      </c>
      <c r="H16" s="33">
        <f t="shared" si="1"/>
        <v>2600.4</v>
      </c>
      <c r="I16" s="33">
        <f t="shared" si="2"/>
        <v>219.47376000000003</v>
      </c>
      <c r="J16" s="33">
        <f t="shared" si="3"/>
        <v>3292.1064000000006</v>
      </c>
      <c r="K16" s="25">
        <f>J16/$J$80</f>
        <v>2.0906495924793923E-2</v>
      </c>
      <c r="L16" s="18"/>
    </row>
    <row r="17" spans="1:12" s="1" customFormat="1" ht="157.5" x14ac:dyDescent="0.25">
      <c r="A17" s="54" t="s">
        <v>215</v>
      </c>
      <c r="B17" s="3" t="s">
        <v>46</v>
      </c>
      <c r="C17" s="32" t="s">
        <v>28</v>
      </c>
      <c r="D17" s="4" t="s">
        <v>47</v>
      </c>
      <c r="E17" s="19" t="s">
        <v>17</v>
      </c>
      <c r="F17" s="35">
        <v>16</v>
      </c>
      <c r="G17" s="2">
        <v>270.72000000000003</v>
      </c>
      <c r="H17" s="33">
        <f t="shared" si="1"/>
        <v>4331.5200000000004</v>
      </c>
      <c r="I17" s="33">
        <f t="shared" si="2"/>
        <v>342.73152000000005</v>
      </c>
      <c r="J17" s="33">
        <f t="shared" si="3"/>
        <v>5483.7043200000007</v>
      </c>
      <c r="K17" s="25">
        <f>J17/$J$80</f>
        <v>3.4824221361391849E-2</v>
      </c>
      <c r="L17" s="18"/>
    </row>
    <row r="18" spans="1:12" s="1" customFormat="1" ht="31.5" x14ac:dyDescent="0.25">
      <c r="A18" s="54" t="s">
        <v>216</v>
      </c>
      <c r="B18" s="3" t="s">
        <v>97</v>
      </c>
      <c r="C18" s="32" t="s">
        <v>28</v>
      </c>
      <c r="D18" s="4" t="s">
        <v>98</v>
      </c>
      <c r="E18" s="32" t="s">
        <v>17</v>
      </c>
      <c r="F18" s="35">
        <v>1</v>
      </c>
      <c r="G18" s="33">
        <v>194.96</v>
      </c>
      <c r="H18" s="33">
        <f t="shared" si="1"/>
        <v>194.96</v>
      </c>
      <c r="I18" s="33">
        <f t="shared" si="2"/>
        <v>246.81936000000002</v>
      </c>
      <c r="J18" s="33">
        <f t="shared" si="3"/>
        <v>246.81936000000002</v>
      </c>
      <c r="K18" s="25">
        <f>J18/$J$80</f>
        <v>1.567424413743202E-3</v>
      </c>
      <c r="L18" s="18"/>
    </row>
    <row r="19" spans="1:12" s="1" customFormat="1" ht="15.75" x14ac:dyDescent="0.25">
      <c r="A19" s="134" t="s">
        <v>204</v>
      </c>
      <c r="B19" s="150"/>
      <c r="C19" s="150"/>
      <c r="D19" s="150"/>
      <c r="E19" s="150"/>
      <c r="F19" s="150"/>
      <c r="G19" s="150"/>
      <c r="H19" s="150"/>
      <c r="I19" s="150"/>
      <c r="J19" s="150"/>
      <c r="K19" s="151"/>
      <c r="L19" s="18"/>
    </row>
    <row r="20" spans="1:12" s="1" customFormat="1" ht="31.5" x14ac:dyDescent="0.25">
      <c r="A20" s="40" t="s">
        <v>217</v>
      </c>
      <c r="B20" s="6" t="s">
        <v>50</v>
      </c>
      <c r="C20" s="32" t="s">
        <v>28</v>
      </c>
      <c r="D20" s="7" t="s">
        <v>15</v>
      </c>
      <c r="E20" s="6" t="s">
        <v>6</v>
      </c>
      <c r="F20" s="36">
        <v>198.15</v>
      </c>
      <c r="G20" s="2">
        <v>14.1</v>
      </c>
      <c r="H20" s="33">
        <f t="shared" si="1"/>
        <v>2793.915</v>
      </c>
      <c r="I20" s="33">
        <f t="shared" si="2"/>
        <v>17.8506</v>
      </c>
      <c r="J20" s="33">
        <f t="shared" si="3"/>
        <v>3537.0963900000002</v>
      </c>
      <c r="K20" s="25">
        <f>J20/$J$80</f>
        <v>2.2462302938671203E-2</v>
      </c>
      <c r="L20" s="18"/>
    </row>
    <row r="21" spans="1:12" s="1" customFormat="1" ht="31.5" x14ac:dyDescent="0.25">
      <c r="A21" s="54" t="s">
        <v>218</v>
      </c>
      <c r="B21" s="8" t="s">
        <v>51</v>
      </c>
      <c r="C21" s="32" t="s">
        <v>28</v>
      </c>
      <c r="D21" s="7" t="s">
        <v>23</v>
      </c>
      <c r="E21" s="6" t="s">
        <v>6</v>
      </c>
      <c r="F21" s="37">
        <v>35.659999999999997</v>
      </c>
      <c r="G21" s="2">
        <v>15.56</v>
      </c>
      <c r="H21" s="33">
        <f t="shared" si="1"/>
        <v>554.86959999999999</v>
      </c>
      <c r="I21" s="33">
        <f t="shared" si="2"/>
        <v>19.69896</v>
      </c>
      <c r="J21" s="33">
        <f t="shared" si="3"/>
        <v>702.46491359999993</v>
      </c>
      <c r="K21" s="25">
        <f>J21/$J$80</f>
        <v>4.4609979353914895E-3</v>
      </c>
      <c r="L21" s="18"/>
    </row>
    <row r="22" spans="1:12" s="1" customFormat="1" ht="47.25" x14ac:dyDescent="0.25">
      <c r="A22" s="54" t="s">
        <v>219</v>
      </c>
      <c r="B22" s="3" t="s">
        <v>52</v>
      </c>
      <c r="C22" s="32" t="s">
        <v>28</v>
      </c>
      <c r="D22" s="4" t="s">
        <v>53</v>
      </c>
      <c r="E22" s="19" t="s">
        <v>6</v>
      </c>
      <c r="F22" s="35">
        <v>24.24</v>
      </c>
      <c r="G22" s="2">
        <v>34.28</v>
      </c>
      <c r="H22" s="33">
        <f t="shared" si="1"/>
        <v>830.94719999999995</v>
      </c>
      <c r="I22" s="33">
        <f t="shared" si="2"/>
        <v>43.398479999999999</v>
      </c>
      <c r="J22" s="33">
        <f t="shared" si="3"/>
        <v>1051.9791551999999</v>
      </c>
      <c r="K22" s="25">
        <f>J22/$J$80</f>
        <v>6.6805853909086737E-3</v>
      </c>
      <c r="L22" s="18"/>
    </row>
    <row r="23" spans="1:12" s="1" customFormat="1" ht="63" x14ac:dyDescent="0.25">
      <c r="A23" s="54" t="s">
        <v>220</v>
      </c>
      <c r="B23" s="32" t="s">
        <v>54</v>
      </c>
      <c r="C23" s="32" t="s">
        <v>28</v>
      </c>
      <c r="D23" s="4" t="s">
        <v>55</v>
      </c>
      <c r="E23" s="19" t="s">
        <v>6</v>
      </c>
      <c r="F23" s="34">
        <v>198.15</v>
      </c>
      <c r="G23" s="2">
        <v>5.67</v>
      </c>
      <c r="H23" s="33">
        <f t="shared" si="1"/>
        <v>1123.5105000000001</v>
      </c>
      <c r="I23" s="33">
        <f t="shared" si="2"/>
        <v>7.1782199999999996</v>
      </c>
      <c r="J23" s="33">
        <f t="shared" si="3"/>
        <v>1422.3642929999999</v>
      </c>
      <c r="K23" s="25">
        <f>J23/$J$80</f>
        <v>9.0327133093805467E-3</v>
      </c>
      <c r="L23" s="18"/>
    </row>
    <row r="24" spans="1:12" s="1" customFormat="1" ht="47.25" x14ac:dyDescent="0.25">
      <c r="A24" s="54" t="s">
        <v>221</v>
      </c>
      <c r="B24" s="32" t="s">
        <v>56</v>
      </c>
      <c r="C24" s="32" t="s">
        <v>28</v>
      </c>
      <c r="D24" s="4" t="s">
        <v>57</v>
      </c>
      <c r="E24" s="32" t="s">
        <v>6</v>
      </c>
      <c r="F24" s="34">
        <v>35.659999999999997</v>
      </c>
      <c r="G24" s="33">
        <v>7.85</v>
      </c>
      <c r="H24" s="33">
        <f t="shared" si="1"/>
        <v>279.93099999999998</v>
      </c>
      <c r="I24" s="33">
        <f t="shared" si="2"/>
        <v>9.9381000000000004</v>
      </c>
      <c r="J24" s="33">
        <f t="shared" si="3"/>
        <v>354.39264599999996</v>
      </c>
      <c r="K24" s="25">
        <f>J24/$J$80</f>
        <v>2.2505677244744984E-3</v>
      </c>
      <c r="L24" s="18"/>
    </row>
    <row r="25" spans="1:12" s="1" customFormat="1" ht="15.75" x14ac:dyDescent="0.25">
      <c r="A25" s="134" t="s">
        <v>205</v>
      </c>
      <c r="B25" s="150"/>
      <c r="C25" s="150"/>
      <c r="D25" s="150"/>
      <c r="E25" s="150"/>
      <c r="F25" s="150"/>
      <c r="G25" s="150"/>
      <c r="H25" s="150"/>
      <c r="I25" s="150"/>
      <c r="J25" s="150"/>
      <c r="K25" s="151"/>
      <c r="L25" s="18"/>
    </row>
    <row r="26" spans="1:12" s="1" customFormat="1" ht="34.5" customHeight="1" x14ac:dyDescent="0.25">
      <c r="A26" s="40" t="s">
        <v>222</v>
      </c>
      <c r="B26" s="31" t="s">
        <v>143</v>
      </c>
      <c r="C26" s="32" t="s">
        <v>28</v>
      </c>
      <c r="D26" s="26" t="s">
        <v>144</v>
      </c>
      <c r="E26" s="19" t="s">
        <v>6</v>
      </c>
      <c r="F26" s="34">
        <v>70.84</v>
      </c>
      <c r="G26" s="2">
        <v>141.82</v>
      </c>
      <c r="H26" s="33">
        <f t="shared" si="1"/>
        <v>10046.5288</v>
      </c>
      <c r="I26" s="33">
        <f t="shared" si="2"/>
        <v>179.54411999999999</v>
      </c>
      <c r="J26" s="33">
        <f t="shared" si="3"/>
        <v>12718.905460800001</v>
      </c>
      <c r="K26" s="25">
        <f>J26/$J$80</f>
        <v>8.0771309573728939E-2</v>
      </c>
      <c r="L26" s="18"/>
    </row>
    <row r="27" spans="1:12" s="1" customFormat="1" ht="47.25" x14ac:dyDescent="0.25">
      <c r="A27" s="54" t="s">
        <v>223</v>
      </c>
      <c r="B27" s="31" t="s">
        <v>58</v>
      </c>
      <c r="C27" s="32" t="s">
        <v>28</v>
      </c>
      <c r="D27" s="26" t="s">
        <v>149</v>
      </c>
      <c r="E27" s="19" t="s">
        <v>6</v>
      </c>
      <c r="F27" s="34">
        <v>70.84</v>
      </c>
      <c r="G27" s="2">
        <v>100.68</v>
      </c>
      <c r="H27" s="33">
        <f t="shared" si="1"/>
        <v>7132.1712000000007</v>
      </c>
      <c r="I27" s="33">
        <f t="shared" si="2"/>
        <v>127.46088</v>
      </c>
      <c r="J27" s="33">
        <f t="shared" si="3"/>
        <v>9029.3287392000002</v>
      </c>
      <c r="K27" s="25">
        <f>J27/$J$80</f>
        <v>5.7340681482745938E-2</v>
      </c>
      <c r="L27" s="18"/>
    </row>
    <row r="28" spans="1:12" s="1" customFormat="1" ht="47.25" x14ac:dyDescent="0.25">
      <c r="A28" s="54" t="s">
        <v>224</v>
      </c>
      <c r="B28" s="31" t="s">
        <v>59</v>
      </c>
      <c r="C28" s="32" t="s">
        <v>28</v>
      </c>
      <c r="D28" s="26" t="s">
        <v>60</v>
      </c>
      <c r="E28" s="32" t="s">
        <v>12</v>
      </c>
      <c r="F28" s="34">
        <v>27.9</v>
      </c>
      <c r="G28" s="33">
        <v>14.1</v>
      </c>
      <c r="H28" s="33">
        <f t="shared" si="1"/>
        <v>393.39</v>
      </c>
      <c r="I28" s="33">
        <f t="shared" si="2"/>
        <v>17.8506</v>
      </c>
      <c r="J28" s="33">
        <f t="shared" si="3"/>
        <v>498.03173999999996</v>
      </c>
      <c r="K28" s="25">
        <f>J28/$J$80</f>
        <v>3.1627466666107823E-3</v>
      </c>
      <c r="L28" s="18"/>
    </row>
    <row r="29" spans="1:12" s="1" customFormat="1" ht="47.25" x14ac:dyDescent="0.25">
      <c r="A29" s="54" t="s">
        <v>225</v>
      </c>
      <c r="B29" s="3" t="s">
        <v>61</v>
      </c>
      <c r="C29" s="32" t="s">
        <v>28</v>
      </c>
      <c r="D29" s="4" t="s">
        <v>62</v>
      </c>
      <c r="E29" s="19" t="s">
        <v>12</v>
      </c>
      <c r="F29" s="35">
        <v>9.3000000000000007</v>
      </c>
      <c r="G29" s="2">
        <v>33.26</v>
      </c>
      <c r="H29" s="33">
        <f t="shared" si="1"/>
        <v>309.31799999999998</v>
      </c>
      <c r="I29" s="33">
        <f t="shared" si="2"/>
        <v>42.10716</v>
      </c>
      <c r="J29" s="33">
        <f t="shared" si="3"/>
        <v>391.59658800000005</v>
      </c>
      <c r="K29" s="25">
        <f>J29/$J$80</f>
        <v>2.4868310669379349E-3</v>
      </c>
      <c r="L29" s="18"/>
    </row>
    <row r="30" spans="1:12" s="1" customFormat="1" ht="47.25" x14ac:dyDescent="0.25">
      <c r="A30" s="54" t="s">
        <v>226</v>
      </c>
      <c r="B30" s="3" t="s">
        <v>99</v>
      </c>
      <c r="C30" s="32" t="s">
        <v>28</v>
      </c>
      <c r="D30" s="4" t="s">
        <v>100</v>
      </c>
      <c r="E30" s="32" t="s">
        <v>12</v>
      </c>
      <c r="F30" s="35">
        <v>9.3000000000000007</v>
      </c>
      <c r="G30" s="33">
        <v>32.549999999999997</v>
      </c>
      <c r="H30" s="33">
        <f t="shared" si="1"/>
        <v>302.71499999999997</v>
      </c>
      <c r="I30" s="33">
        <f t="shared" si="2"/>
        <v>41.208299999999994</v>
      </c>
      <c r="J30" s="33">
        <f t="shared" si="3"/>
        <v>383.23719</v>
      </c>
      <c r="K30" s="25">
        <f>J30/$J$80</f>
        <v>2.4337447753707084E-3</v>
      </c>
      <c r="L30" s="18"/>
    </row>
    <row r="31" spans="1:12" s="1" customFormat="1" ht="15.75" x14ac:dyDescent="0.25">
      <c r="A31" s="134" t="s">
        <v>206</v>
      </c>
      <c r="B31" s="150"/>
      <c r="C31" s="150"/>
      <c r="D31" s="150"/>
      <c r="E31" s="150"/>
      <c r="F31" s="150"/>
      <c r="G31" s="150"/>
      <c r="H31" s="150"/>
      <c r="I31" s="150"/>
      <c r="J31" s="150"/>
      <c r="K31" s="151"/>
      <c r="L31" s="18"/>
    </row>
    <row r="32" spans="1:12" s="1" customFormat="1" ht="47.25" x14ac:dyDescent="0.25">
      <c r="A32" s="40" t="s">
        <v>227</v>
      </c>
      <c r="B32" s="32" t="s">
        <v>182</v>
      </c>
      <c r="C32" s="32" t="s">
        <v>28</v>
      </c>
      <c r="D32" s="4" t="s">
        <v>183</v>
      </c>
      <c r="E32" s="19" t="s">
        <v>6</v>
      </c>
      <c r="F32" s="34">
        <v>99.08</v>
      </c>
      <c r="G32" s="2">
        <v>46.03</v>
      </c>
      <c r="H32" s="33">
        <f t="shared" si="1"/>
        <v>4560.6523999999999</v>
      </c>
      <c r="I32" s="33">
        <f t="shared" si="2"/>
        <v>58.273980000000002</v>
      </c>
      <c r="J32" s="33">
        <f t="shared" si="3"/>
        <v>5773.7859384000003</v>
      </c>
      <c r="K32" s="25">
        <f>J32/$J$80</f>
        <v>3.6666382408476236E-2</v>
      </c>
      <c r="L32" s="18"/>
    </row>
    <row r="33" spans="1:12" s="1" customFormat="1" ht="47.25" x14ac:dyDescent="0.25">
      <c r="A33" s="54" t="s">
        <v>228</v>
      </c>
      <c r="B33" s="32" t="s">
        <v>63</v>
      </c>
      <c r="C33" s="32" t="s">
        <v>28</v>
      </c>
      <c r="D33" s="4" t="s">
        <v>64</v>
      </c>
      <c r="E33" s="19" t="s">
        <v>6</v>
      </c>
      <c r="F33" s="35">
        <v>198.16</v>
      </c>
      <c r="G33" s="2">
        <v>12.8</v>
      </c>
      <c r="H33" s="33">
        <f t="shared" si="1"/>
        <v>2536.4480000000003</v>
      </c>
      <c r="I33" s="33">
        <f t="shared" si="2"/>
        <v>16.204800000000002</v>
      </c>
      <c r="J33" s="33">
        <f t="shared" si="3"/>
        <v>3211.1431680000005</v>
      </c>
      <c r="K33" s="25">
        <f>J33/$J$80</f>
        <v>2.0392339553703925E-2</v>
      </c>
      <c r="L33" s="18"/>
    </row>
    <row r="34" spans="1:12" s="1" customFormat="1" ht="47.25" x14ac:dyDescent="0.25">
      <c r="A34" s="54" t="s">
        <v>229</v>
      </c>
      <c r="B34" s="3" t="s">
        <v>65</v>
      </c>
      <c r="C34" s="32" t="s">
        <v>28</v>
      </c>
      <c r="D34" s="4" t="s">
        <v>66</v>
      </c>
      <c r="E34" s="19" t="s">
        <v>6</v>
      </c>
      <c r="F34" s="34">
        <v>35.659999999999997</v>
      </c>
      <c r="G34" s="2">
        <v>11.62</v>
      </c>
      <c r="H34" s="33">
        <f t="shared" si="1"/>
        <v>414.36919999999992</v>
      </c>
      <c r="I34" s="33">
        <f t="shared" si="2"/>
        <v>14.71092</v>
      </c>
      <c r="J34" s="33">
        <f t="shared" si="3"/>
        <v>524.59140719999994</v>
      </c>
      <c r="K34" s="25">
        <f>J34/$J$80</f>
        <v>3.3314136252730791E-3</v>
      </c>
      <c r="L34" s="18"/>
    </row>
    <row r="35" spans="1:12" s="1" customFormat="1" ht="63" x14ac:dyDescent="0.25">
      <c r="A35" s="54" t="s">
        <v>230</v>
      </c>
      <c r="B35" s="32" t="s">
        <v>67</v>
      </c>
      <c r="C35" s="32" t="s">
        <v>28</v>
      </c>
      <c r="D35" s="4" t="s">
        <v>68</v>
      </c>
      <c r="E35" s="19" t="s">
        <v>6</v>
      </c>
      <c r="F35" s="34">
        <v>198.16</v>
      </c>
      <c r="G35" s="2">
        <v>47.73</v>
      </c>
      <c r="H35" s="33">
        <f t="shared" si="1"/>
        <v>9458.1767999999993</v>
      </c>
      <c r="I35" s="33">
        <f t="shared" si="2"/>
        <v>60.426179999999995</v>
      </c>
      <c r="J35" s="33">
        <f t="shared" si="3"/>
        <v>11974.051828799998</v>
      </c>
      <c r="K35" s="25">
        <f>J35/$J$80</f>
        <v>7.6041122413928755E-2</v>
      </c>
      <c r="L35" s="18"/>
    </row>
    <row r="36" spans="1:12" s="1" customFormat="1" ht="15.75" x14ac:dyDescent="0.25">
      <c r="A36" s="134" t="s">
        <v>207</v>
      </c>
      <c r="B36" s="150"/>
      <c r="C36" s="150"/>
      <c r="D36" s="150"/>
      <c r="E36" s="150"/>
      <c r="F36" s="150"/>
      <c r="G36" s="150"/>
      <c r="H36" s="150"/>
      <c r="I36" s="150"/>
      <c r="J36" s="150"/>
      <c r="K36" s="151"/>
      <c r="L36" s="18"/>
    </row>
    <row r="37" spans="1:12" s="1" customFormat="1" ht="31.5" x14ac:dyDescent="0.25">
      <c r="A37" s="40" t="s">
        <v>231</v>
      </c>
      <c r="B37" s="32" t="s">
        <v>69</v>
      </c>
      <c r="C37" s="32" t="s">
        <v>28</v>
      </c>
      <c r="D37" s="4" t="s">
        <v>70</v>
      </c>
      <c r="E37" s="19" t="s">
        <v>6</v>
      </c>
      <c r="F37" s="34">
        <v>45.92</v>
      </c>
      <c r="G37" s="2">
        <v>36.65</v>
      </c>
      <c r="H37" s="33">
        <f t="shared" si="1"/>
        <v>1682.9680000000001</v>
      </c>
      <c r="I37" s="33">
        <f t="shared" si="2"/>
        <v>46.398899999999998</v>
      </c>
      <c r="J37" s="33">
        <f t="shared" si="3"/>
        <v>2130.6374879999998</v>
      </c>
      <c r="K37" s="25">
        <f t="shared" ref="K37:K43" si="4">J37/$J$80</f>
        <v>1.3530596690339397E-2</v>
      </c>
      <c r="L37" s="18"/>
    </row>
    <row r="38" spans="1:12" s="1" customFormat="1" ht="31.5" x14ac:dyDescent="0.25">
      <c r="A38" s="54" t="s">
        <v>232</v>
      </c>
      <c r="B38" s="32" t="s">
        <v>71</v>
      </c>
      <c r="C38" s="32" t="s">
        <v>28</v>
      </c>
      <c r="D38" s="5" t="s">
        <v>72</v>
      </c>
      <c r="E38" s="19" t="s">
        <v>6</v>
      </c>
      <c r="F38" s="34">
        <v>33.19</v>
      </c>
      <c r="G38" s="2">
        <v>68.39</v>
      </c>
      <c r="H38" s="33">
        <f t="shared" si="1"/>
        <v>2269.8640999999998</v>
      </c>
      <c r="I38" s="33">
        <f t="shared" si="2"/>
        <v>86.581739999999996</v>
      </c>
      <c r="J38" s="33">
        <f t="shared" si="3"/>
        <v>2873.6479505999996</v>
      </c>
      <c r="K38" s="25">
        <f t="shared" si="4"/>
        <v>1.8249078817291958E-2</v>
      </c>
      <c r="L38" s="18"/>
    </row>
    <row r="39" spans="1:12" s="1" customFormat="1" ht="63.75" customHeight="1" x14ac:dyDescent="0.25">
      <c r="A39" s="54" t="s">
        <v>233</v>
      </c>
      <c r="B39" s="32" t="s">
        <v>145</v>
      </c>
      <c r="C39" s="32" t="s">
        <v>28</v>
      </c>
      <c r="D39" s="4" t="s">
        <v>146</v>
      </c>
      <c r="E39" s="19" t="s">
        <v>6</v>
      </c>
      <c r="F39" s="34">
        <v>45.92</v>
      </c>
      <c r="G39" s="2">
        <v>83.78</v>
      </c>
      <c r="H39" s="33">
        <f t="shared" si="1"/>
        <v>3847.1776</v>
      </c>
      <c r="I39" s="33">
        <f t="shared" si="2"/>
        <v>106.06548000000001</v>
      </c>
      <c r="J39" s="33">
        <f t="shared" si="3"/>
        <v>4870.5268416000008</v>
      </c>
      <c r="K39" s="25">
        <f t="shared" si="4"/>
        <v>3.0930242584355658E-2</v>
      </c>
      <c r="L39" s="18"/>
    </row>
    <row r="40" spans="1:12" s="1" customFormat="1" ht="35.25" customHeight="1" x14ac:dyDescent="0.25">
      <c r="A40" s="54" t="s">
        <v>234</v>
      </c>
      <c r="B40" s="19" t="s">
        <v>32</v>
      </c>
      <c r="C40" s="32" t="s">
        <v>28</v>
      </c>
      <c r="D40" s="5" t="s">
        <v>33</v>
      </c>
      <c r="E40" s="19" t="s">
        <v>6</v>
      </c>
      <c r="F40" s="35">
        <v>35.659999999999997</v>
      </c>
      <c r="G40" s="2">
        <v>23.97</v>
      </c>
      <c r="H40" s="33">
        <f t="shared" si="1"/>
        <v>854.77019999999993</v>
      </c>
      <c r="I40" s="33">
        <f t="shared" si="2"/>
        <v>30.346019999999999</v>
      </c>
      <c r="J40" s="33">
        <f t="shared" si="3"/>
        <v>1082.1390732</v>
      </c>
      <c r="K40" s="25">
        <f t="shared" si="4"/>
        <v>6.8721157140960165E-3</v>
      </c>
      <c r="L40" s="18"/>
    </row>
    <row r="41" spans="1:12" s="1" customFormat="1" ht="47.25" x14ac:dyDescent="0.25">
      <c r="A41" s="54" t="s">
        <v>235</v>
      </c>
      <c r="B41" s="32" t="s">
        <v>147</v>
      </c>
      <c r="C41" s="32" t="s">
        <v>28</v>
      </c>
      <c r="D41" s="5" t="s">
        <v>148</v>
      </c>
      <c r="E41" s="19" t="s">
        <v>12</v>
      </c>
      <c r="F41" s="34">
        <v>53.17</v>
      </c>
      <c r="G41" s="2">
        <v>11.78</v>
      </c>
      <c r="H41" s="33">
        <f t="shared" si="1"/>
        <v>626.34259999999995</v>
      </c>
      <c r="I41" s="33">
        <f t="shared" si="2"/>
        <v>14.91348</v>
      </c>
      <c r="J41" s="33">
        <f t="shared" si="3"/>
        <v>792.94973160000006</v>
      </c>
      <c r="K41" s="25">
        <f t="shared" si="4"/>
        <v>5.0356210638458805E-3</v>
      </c>
      <c r="L41" s="18"/>
    </row>
    <row r="42" spans="1:12" s="1" customFormat="1" ht="78.75" x14ac:dyDescent="0.25">
      <c r="A42" s="54" t="s">
        <v>236</v>
      </c>
      <c r="B42" s="32" t="s">
        <v>101</v>
      </c>
      <c r="C42" s="32" t="s">
        <v>28</v>
      </c>
      <c r="D42" s="5" t="s">
        <v>102</v>
      </c>
      <c r="E42" s="32" t="s">
        <v>6</v>
      </c>
      <c r="F42" s="34">
        <v>66.27</v>
      </c>
      <c r="G42" s="33">
        <v>70.33</v>
      </c>
      <c r="H42" s="33">
        <f t="shared" si="1"/>
        <v>4660.7690999999995</v>
      </c>
      <c r="I42" s="33">
        <f t="shared" si="2"/>
        <v>89.037779999999998</v>
      </c>
      <c r="J42" s="33">
        <f t="shared" si="3"/>
        <v>5900.5336805999996</v>
      </c>
      <c r="K42" s="25">
        <f t="shared" si="4"/>
        <v>3.7471292953220818E-2</v>
      </c>
      <c r="L42" s="18"/>
    </row>
    <row r="43" spans="1:12" s="1" customFormat="1" ht="47.25" x14ac:dyDescent="0.25">
      <c r="A43" s="54" t="s">
        <v>269</v>
      </c>
      <c r="B43" s="32" t="s">
        <v>128</v>
      </c>
      <c r="C43" s="32" t="s">
        <v>28</v>
      </c>
      <c r="D43" s="5" t="s">
        <v>129</v>
      </c>
      <c r="E43" s="32" t="s">
        <v>17</v>
      </c>
      <c r="F43" s="34">
        <v>1</v>
      </c>
      <c r="G43" s="33">
        <v>391.75</v>
      </c>
      <c r="H43" s="33">
        <f>G43*F43</f>
        <v>391.75</v>
      </c>
      <c r="I43" s="33">
        <f>G43*(1+$J$4)</f>
        <v>495.95550000000003</v>
      </c>
      <c r="J43" s="33">
        <f>I43*F43</f>
        <v>495.95550000000003</v>
      </c>
      <c r="K43" s="25">
        <f t="shared" si="4"/>
        <v>3.1495615207422002E-3</v>
      </c>
      <c r="L43" s="18"/>
    </row>
    <row r="44" spans="1:12" s="1" customFormat="1" ht="15.75" x14ac:dyDescent="0.25">
      <c r="A44" s="134" t="s">
        <v>208</v>
      </c>
      <c r="B44" s="150"/>
      <c r="C44" s="150"/>
      <c r="D44" s="150"/>
      <c r="E44" s="150"/>
      <c r="F44" s="150"/>
      <c r="G44" s="150"/>
      <c r="H44" s="150"/>
      <c r="I44" s="150"/>
      <c r="J44" s="150"/>
      <c r="K44" s="151"/>
      <c r="L44" s="18"/>
    </row>
    <row r="45" spans="1:12" s="1" customFormat="1" ht="78.75" x14ac:dyDescent="0.25">
      <c r="A45" s="40" t="s">
        <v>237</v>
      </c>
      <c r="B45" s="32" t="s">
        <v>105</v>
      </c>
      <c r="C45" s="32" t="s">
        <v>28</v>
      </c>
      <c r="D45" s="5" t="s">
        <v>106</v>
      </c>
      <c r="E45" s="32" t="s">
        <v>17</v>
      </c>
      <c r="F45" s="34">
        <v>3</v>
      </c>
      <c r="G45" s="33">
        <v>284.05</v>
      </c>
      <c r="H45" s="33">
        <f t="shared" si="1"/>
        <v>852.15000000000009</v>
      </c>
      <c r="I45" s="33">
        <f t="shared" si="2"/>
        <v>359.60730000000001</v>
      </c>
      <c r="J45" s="33">
        <f t="shared" si="3"/>
        <v>1078.8218999999999</v>
      </c>
      <c r="K45" s="25">
        <f t="shared" ref="K45:K52" si="5">J45/$J$80</f>
        <v>6.8510500316540284E-3</v>
      </c>
      <c r="L45" s="18"/>
    </row>
    <row r="46" spans="1:12" s="1" customFormat="1" ht="110.25" x14ac:dyDescent="0.25">
      <c r="A46" s="54" t="s">
        <v>238</v>
      </c>
      <c r="B46" s="32" t="s">
        <v>103</v>
      </c>
      <c r="C46" s="32" t="s">
        <v>28</v>
      </c>
      <c r="D46" s="5" t="s">
        <v>104</v>
      </c>
      <c r="E46" s="32" t="s">
        <v>17</v>
      </c>
      <c r="F46" s="34">
        <v>4</v>
      </c>
      <c r="G46" s="33">
        <v>143.22999999999999</v>
      </c>
      <c r="H46" s="33">
        <f t="shared" si="1"/>
        <v>572.91999999999996</v>
      </c>
      <c r="I46" s="33">
        <f t="shared" si="2"/>
        <v>181.32917999999998</v>
      </c>
      <c r="J46" s="33">
        <f t="shared" si="3"/>
        <v>725.31671999999992</v>
      </c>
      <c r="K46" s="25">
        <f t="shared" si="5"/>
        <v>4.6061181530660401E-3</v>
      </c>
      <c r="L46" s="18"/>
    </row>
    <row r="47" spans="1:12" s="1" customFormat="1" ht="78.75" x14ac:dyDescent="0.25">
      <c r="A47" s="54" t="s">
        <v>239</v>
      </c>
      <c r="B47" s="32" t="s">
        <v>107</v>
      </c>
      <c r="C47" s="32" t="s">
        <v>28</v>
      </c>
      <c r="D47" s="5" t="s">
        <v>108</v>
      </c>
      <c r="E47" s="32" t="s">
        <v>17</v>
      </c>
      <c r="F47" s="34">
        <v>7</v>
      </c>
      <c r="G47" s="33">
        <v>124.3</v>
      </c>
      <c r="H47" s="33">
        <f t="shared" si="1"/>
        <v>870.1</v>
      </c>
      <c r="I47" s="33">
        <f t="shared" si="2"/>
        <v>157.3638</v>
      </c>
      <c r="J47" s="33">
        <f t="shared" si="3"/>
        <v>1101.5465999999999</v>
      </c>
      <c r="K47" s="25">
        <f t="shared" si="5"/>
        <v>6.9953630611302824E-3</v>
      </c>
      <c r="L47" s="18"/>
    </row>
    <row r="48" spans="1:12" s="1" customFormat="1" ht="94.5" x14ac:dyDescent="0.25">
      <c r="A48" s="54" t="s">
        <v>240</v>
      </c>
      <c r="B48" s="32" t="s">
        <v>109</v>
      </c>
      <c r="C48" s="32" t="s">
        <v>28</v>
      </c>
      <c r="D48" s="5" t="s">
        <v>110</v>
      </c>
      <c r="E48" s="32" t="s">
        <v>17</v>
      </c>
      <c r="F48" s="34">
        <v>4</v>
      </c>
      <c r="G48" s="33">
        <v>378.37</v>
      </c>
      <c r="H48" s="33">
        <f t="shared" si="1"/>
        <v>1513.48</v>
      </c>
      <c r="I48" s="33">
        <f t="shared" si="2"/>
        <v>479.01642000000004</v>
      </c>
      <c r="J48" s="33">
        <f t="shared" si="3"/>
        <v>1916.0656800000002</v>
      </c>
      <c r="K48" s="25">
        <f t="shared" si="5"/>
        <v>1.2167960103159937E-2</v>
      </c>
      <c r="L48" s="18"/>
    </row>
    <row r="49" spans="1:12" s="1" customFormat="1" ht="63" x14ac:dyDescent="0.25">
      <c r="A49" s="54" t="s">
        <v>241</v>
      </c>
      <c r="B49" s="32" t="s">
        <v>111</v>
      </c>
      <c r="C49" s="32" t="s">
        <v>28</v>
      </c>
      <c r="D49" s="5" t="s">
        <v>112</v>
      </c>
      <c r="E49" s="32" t="s">
        <v>17</v>
      </c>
      <c r="F49" s="34">
        <v>4</v>
      </c>
      <c r="G49" s="33">
        <v>310.91000000000003</v>
      </c>
      <c r="H49" s="33">
        <f t="shared" si="1"/>
        <v>1243.6400000000001</v>
      </c>
      <c r="I49" s="33">
        <f t="shared" si="2"/>
        <v>393.61206000000004</v>
      </c>
      <c r="J49" s="33">
        <f t="shared" si="3"/>
        <v>1574.4482400000002</v>
      </c>
      <c r="K49" s="25">
        <f t="shared" si="5"/>
        <v>9.9985212243926744E-3</v>
      </c>
      <c r="L49" s="18"/>
    </row>
    <row r="50" spans="1:12" s="1" customFormat="1" ht="63" x14ac:dyDescent="0.25">
      <c r="A50" s="54" t="s">
        <v>242</v>
      </c>
      <c r="B50" s="32">
        <v>515</v>
      </c>
      <c r="C50" s="32" t="s">
        <v>28</v>
      </c>
      <c r="D50" s="5" t="s">
        <v>113</v>
      </c>
      <c r="E50" s="32" t="s">
        <v>17</v>
      </c>
      <c r="F50" s="34">
        <v>3</v>
      </c>
      <c r="G50" s="33">
        <v>515.65</v>
      </c>
      <c r="H50" s="33">
        <f t="shared" si="1"/>
        <v>1546.9499999999998</v>
      </c>
      <c r="I50" s="33">
        <f t="shared" si="2"/>
        <v>652.81290000000001</v>
      </c>
      <c r="J50" s="33">
        <f t="shared" si="3"/>
        <v>1958.4387000000002</v>
      </c>
      <c r="K50" s="25">
        <f t="shared" si="5"/>
        <v>1.2437049635002289E-2</v>
      </c>
      <c r="L50" s="18"/>
    </row>
    <row r="51" spans="1:12" s="1" customFormat="1" ht="63" x14ac:dyDescent="0.25">
      <c r="A51" s="54" t="s">
        <v>243</v>
      </c>
      <c r="B51" s="32" t="s">
        <v>180</v>
      </c>
      <c r="C51" s="32" t="s">
        <v>139</v>
      </c>
      <c r="D51" s="5" t="s">
        <v>181</v>
      </c>
      <c r="E51" s="32" t="s">
        <v>17</v>
      </c>
      <c r="F51" s="34">
        <v>1</v>
      </c>
      <c r="G51" s="33">
        <v>861.77</v>
      </c>
      <c r="H51" s="33">
        <f t="shared" si="1"/>
        <v>861.77</v>
      </c>
      <c r="I51" s="33">
        <f t="shared" si="2"/>
        <v>1091.00082</v>
      </c>
      <c r="J51" s="33">
        <f t="shared" si="3"/>
        <v>1091.00082</v>
      </c>
      <c r="K51" s="25">
        <f t="shared" si="5"/>
        <v>6.9283921677855921E-3</v>
      </c>
      <c r="L51" s="18"/>
    </row>
    <row r="52" spans="1:12" s="1" customFormat="1" ht="31.5" x14ac:dyDescent="0.25">
      <c r="A52" s="54" t="s">
        <v>244</v>
      </c>
      <c r="B52" s="32" t="s">
        <v>114</v>
      </c>
      <c r="C52" s="32" t="s">
        <v>28</v>
      </c>
      <c r="D52" s="5" t="s">
        <v>115</v>
      </c>
      <c r="E52" s="32" t="s">
        <v>17</v>
      </c>
      <c r="F52" s="34">
        <v>1</v>
      </c>
      <c r="G52" s="33">
        <v>3096.24</v>
      </c>
      <c r="H52" s="33">
        <f t="shared" si="1"/>
        <v>3096.24</v>
      </c>
      <c r="I52" s="33">
        <f t="shared" si="2"/>
        <v>3919.8398399999996</v>
      </c>
      <c r="J52" s="33">
        <f t="shared" si="3"/>
        <v>3919.8398399999996</v>
      </c>
      <c r="K52" s="25">
        <f t="shared" si="5"/>
        <v>2.4892912222036576E-2</v>
      </c>
      <c r="L52" s="18"/>
    </row>
    <row r="53" spans="1:12" s="1" customFormat="1" ht="15.75" x14ac:dyDescent="0.25">
      <c r="A53" s="134" t="s">
        <v>209</v>
      </c>
      <c r="B53" s="150"/>
      <c r="C53" s="150"/>
      <c r="D53" s="150"/>
      <c r="E53" s="150"/>
      <c r="F53" s="150"/>
      <c r="G53" s="150"/>
      <c r="H53" s="150"/>
      <c r="I53" s="150"/>
      <c r="J53" s="150"/>
      <c r="K53" s="151"/>
      <c r="L53" s="18"/>
    </row>
    <row r="54" spans="1:12" s="1" customFormat="1" ht="63" x14ac:dyDescent="0.25">
      <c r="A54" s="40" t="s">
        <v>245</v>
      </c>
      <c r="B54" s="21" t="s">
        <v>48</v>
      </c>
      <c r="C54" s="32" t="s">
        <v>28</v>
      </c>
      <c r="D54" s="29" t="s">
        <v>49</v>
      </c>
      <c r="E54" s="19" t="s">
        <v>17</v>
      </c>
      <c r="F54" s="35">
        <v>1</v>
      </c>
      <c r="G54" s="2">
        <v>413.32</v>
      </c>
      <c r="H54" s="33">
        <f>G54*F54</f>
        <v>413.32</v>
      </c>
      <c r="I54" s="33">
        <f>G54*(1+$J$4)</f>
        <v>523.26311999999996</v>
      </c>
      <c r="J54" s="33">
        <f>I54*F54</f>
        <v>523.26311999999996</v>
      </c>
      <c r="K54" s="25">
        <f t="shared" ref="K54:K64" si="6">J54/$J$80</f>
        <v>3.3229783478064224E-3</v>
      </c>
      <c r="L54" s="18"/>
    </row>
    <row r="55" spans="1:12" s="1" customFormat="1" ht="78.75" x14ac:dyDescent="0.25">
      <c r="A55" s="54" t="s">
        <v>246</v>
      </c>
      <c r="B55" s="32" t="s">
        <v>130</v>
      </c>
      <c r="C55" s="32" t="s">
        <v>28</v>
      </c>
      <c r="D55" s="5" t="s">
        <v>131</v>
      </c>
      <c r="E55" s="32" t="s">
        <v>6</v>
      </c>
      <c r="F55" s="34">
        <v>8.4</v>
      </c>
      <c r="G55" s="33">
        <v>350.15</v>
      </c>
      <c r="H55" s="33">
        <f t="shared" si="1"/>
        <v>2941.2599999999998</v>
      </c>
      <c r="I55" s="33">
        <f t="shared" si="2"/>
        <v>443.28989999999999</v>
      </c>
      <c r="J55" s="33">
        <f t="shared" si="3"/>
        <v>3723.6351600000003</v>
      </c>
      <c r="K55" s="25">
        <f t="shared" si="6"/>
        <v>2.3646915937455531E-2</v>
      </c>
      <c r="L55" s="18"/>
    </row>
    <row r="56" spans="1:12" s="1" customFormat="1" ht="110.25" x14ac:dyDescent="0.25">
      <c r="A56" s="54" t="s">
        <v>247</v>
      </c>
      <c r="B56" s="32" t="s">
        <v>132</v>
      </c>
      <c r="C56" s="32" t="s">
        <v>28</v>
      </c>
      <c r="D56" s="5" t="s">
        <v>133</v>
      </c>
      <c r="E56" s="32" t="s">
        <v>17</v>
      </c>
      <c r="F56" s="34">
        <v>5</v>
      </c>
      <c r="G56" s="33">
        <v>151.22999999999999</v>
      </c>
      <c r="H56" s="33">
        <f t="shared" si="1"/>
        <v>756.15</v>
      </c>
      <c r="I56" s="33">
        <f t="shared" si="2"/>
        <v>191.45717999999999</v>
      </c>
      <c r="J56" s="33">
        <f t="shared" si="3"/>
        <v>957.28589999999997</v>
      </c>
      <c r="K56" s="25">
        <f t="shared" si="6"/>
        <v>6.0792366149565145E-3</v>
      </c>
      <c r="L56" s="18"/>
    </row>
    <row r="57" spans="1:12" s="1" customFormat="1" ht="31.5" x14ac:dyDescent="0.25">
      <c r="A57" s="54" t="s">
        <v>248</v>
      </c>
      <c r="B57" s="32" t="s">
        <v>136</v>
      </c>
      <c r="C57" s="32" t="s">
        <v>28</v>
      </c>
      <c r="D57" s="5" t="s">
        <v>137</v>
      </c>
      <c r="E57" s="32" t="s">
        <v>6</v>
      </c>
      <c r="F57" s="34">
        <v>3</v>
      </c>
      <c r="G57" s="33">
        <v>550.71</v>
      </c>
      <c r="H57" s="33">
        <f t="shared" si="1"/>
        <v>1652.13</v>
      </c>
      <c r="I57" s="33">
        <f t="shared" si="2"/>
        <v>697.19886000000008</v>
      </c>
      <c r="J57" s="33">
        <f t="shared" si="3"/>
        <v>2091.5965800000004</v>
      </c>
      <c r="K57" s="25">
        <f t="shared" si="6"/>
        <v>1.3282667709671505E-2</v>
      </c>
      <c r="L57" s="18"/>
    </row>
    <row r="58" spans="1:12" s="1" customFormat="1" ht="31.5" x14ac:dyDescent="0.25">
      <c r="A58" s="54" t="s">
        <v>249</v>
      </c>
      <c r="B58" s="32" t="s">
        <v>134</v>
      </c>
      <c r="C58" s="32" t="s">
        <v>28</v>
      </c>
      <c r="D58" s="5" t="s">
        <v>135</v>
      </c>
      <c r="E58" s="32" t="s">
        <v>14</v>
      </c>
      <c r="F58" s="34">
        <v>0.72</v>
      </c>
      <c r="G58" s="33">
        <v>489.81</v>
      </c>
      <c r="H58" s="33">
        <f t="shared" si="1"/>
        <v>352.66319999999996</v>
      </c>
      <c r="I58" s="33">
        <f t="shared" si="2"/>
        <v>620.09946000000002</v>
      </c>
      <c r="J58" s="33">
        <f t="shared" si="3"/>
        <v>446.47161119999998</v>
      </c>
      <c r="K58" s="25">
        <f t="shared" si="6"/>
        <v>2.8353144722445709E-3</v>
      </c>
      <c r="L58" s="18"/>
    </row>
    <row r="59" spans="1:12" s="1" customFormat="1" ht="31.5" x14ac:dyDescent="0.25">
      <c r="A59" s="54" t="s">
        <v>250</v>
      </c>
      <c r="B59" s="32" t="s">
        <v>126</v>
      </c>
      <c r="C59" s="32" t="s">
        <v>28</v>
      </c>
      <c r="D59" s="5" t="s">
        <v>127</v>
      </c>
      <c r="E59" s="32" t="s">
        <v>17</v>
      </c>
      <c r="F59" s="34">
        <v>3</v>
      </c>
      <c r="G59" s="33">
        <v>28.81</v>
      </c>
      <c r="H59" s="33">
        <f t="shared" si="1"/>
        <v>86.429999999999993</v>
      </c>
      <c r="I59" s="33">
        <f t="shared" si="2"/>
        <v>36.473459999999996</v>
      </c>
      <c r="J59" s="33">
        <f t="shared" si="3"/>
        <v>109.42037999999999</v>
      </c>
      <c r="K59" s="25">
        <f t="shared" si="6"/>
        <v>6.9487326672048081E-4</v>
      </c>
      <c r="L59" s="18"/>
    </row>
    <row r="60" spans="1:12" s="1" customFormat="1" ht="47.25" x14ac:dyDescent="0.25">
      <c r="A60" s="54" t="s">
        <v>251</v>
      </c>
      <c r="B60" s="32" t="s">
        <v>124</v>
      </c>
      <c r="C60" s="32" t="s">
        <v>28</v>
      </c>
      <c r="D60" s="5" t="s">
        <v>125</v>
      </c>
      <c r="E60" s="32" t="s">
        <v>17</v>
      </c>
      <c r="F60" s="34">
        <v>3</v>
      </c>
      <c r="G60" s="33">
        <v>122.72</v>
      </c>
      <c r="H60" s="33">
        <f t="shared" si="1"/>
        <v>368.15999999999997</v>
      </c>
      <c r="I60" s="33">
        <f t="shared" si="2"/>
        <v>155.36351999999999</v>
      </c>
      <c r="J60" s="33">
        <f t="shared" si="3"/>
        <v>466.09055999999998</v>
      </c>
      <c r="K60" s="25">
        <f t="shared" si="6"/>
        <v>2.9599044530349669E-3</v>
      </c>
      <c r="L60" s="18"/>
    </row>
    <row r="61" spans="1:12" s="1" customFormat="1" ht="15.75" x14ac:dyDescent="0.25">
      <c r="A61" s="54" t="s">
        <v>252</v>
      </c>
      <c r="B61" s="32" t="s">
        <v>116</v>
      </c>
      <c r="C61" s="32" t="s">
        <v>28</v>
      </c>
      <c r="D61" s="5" t="s">
        <v>117</v>
      </c>
      <c r="E61" s="32" t="s">
        <v>17</v>
      </c>
      <c r="F61" s="34">
        <v>3</v>
      </c>
      <c r="G61" s="33">
        <v>60.3</v>
      </c>
      <c r="H61" s="33">
        <f t="shared" si="1"/>
        <v>180.89999999999998</v>
      </c>
      <c r="I61" s="33">
        <f t="shared" ref="I61" si="7">G61*(1+$J$4)</f>
        <v>76.339799999999997</v>
      </c>
      <c r="J61" s="33">
        <f t="shared" ref="J61" si="8">I61*F61</f>
        <v>229.01939999999999</v>
      </c>
      <c r="K61" s="25">
        <f t="shared" si="6"/>
        <v>1.4543859070893783E-3</v>
      </c>
      <c r="L61" s="18"/>
    </row>
    <row r="62" spans="1:12" s="1" customFormat="1" ht="31.5" x14ac:dyDescent="0.25">
      <c r="A62" s="54" t="s">
        <v>253</v>
      </c>
      <c r="B62" s="32" t="s">
        <v>120</v>
      </c>
      <c r="C62" s="32" t="s">
        <v>28</v>
      </c>
      <c r="D62" s="5" t="s">
        <v>121</v>
      </c>
      <c r="E62" s="32" t="s">
        <v>17</v>
      </c>
      <c r="F62" s="34">
        <v>4</v>
      </c>
      <c r="G62" s="33">
        <v>63.74</v>
      </c>
      <c r="H62" s="33">
        <f t="shared" si="1"/>
        <v>254.96</v>
      </c>
      <c r="I62" s="33">
        <f t="shared" si="2"/>
        <v>80.694839999999999</v>
      </c>
      <c r="J62" s="33">
        <f t="shared" si="3"/>
        <v>322.77936</v>
      </c>
      <c r="K62" s="25">
        <f t="shared" si="6"/>
        <v>2.0498077991791481E-3</v>
      </c>
      <c r="L62" s="18"/>
    </row>
    <row r="63" spans="1:12" s="1" customFormat="1" ht="31.5" x14ac:dyDescent="0.25">
      <c r="A63" s="54" t="s">
        <v>254</v>
      </c>
      <c r="B63" s="32" t="s">
        <v>118</v>
      </c>
      <c r="C63" s="32" t="s">
        <v>28</v>
      </c>
      <c r="D63" s="5" t="s">
        <v>119</v>
      </c>
      <c r="E63" s="32" t="s">
        <v>17</v>
      </c>
      <c r="F63" s="34">
        <v>4</v>
      </c>
      <c r="G63" s="33">
        <v>62.33</v>
      </c>
      <c r="H63" s="33">
        <f t="shared" si="1"/>
        <v>249.32</v>
      </c>
      <c r="I63" s="33">
        <f t="shared" si="2"/>
        <v>78.909779999999998</v>
      </c>
      <c r="J63" s="33">
        <f t="shared" si="3"/>
        <v>315.63911999999999</v>
      </c>
      <c r="K63" s="25">
        <f t="shared" si="6"/>
        <v>2.0044637609481692E-3</v>
      </c>
      <c r="L63" s="18"/>
    </row>
    <row r="64" spans="1:12" s="1" customFormat="1" ht="15.75" x14ac:dyDescent="0.25">
      <c r="A64" s="54" t="s">
        <v>255</v>
      </c>
      <c r="B64" s="32" t="s">
        <v>122</v>
      </c>
      <c r="C64" s="32" t="s">
        <v>28</v>
      </c>
      <c r="D64" s="5" t="s">
        <v>123</v>
      </c>
      <c r="E64" s="32" t="s">
        <v>17</v>
      </c>
      <c r="F64" s="34">
        <v>3</v>
      </c>
      <c r="G64" s="33">
        <v>64.47</v>
      </c>
      <c r="H64" s="33">
        <f t="shared" si="1"/>
        <v>193.41</v>
      </c>
      <c r="I64" s="33">
        <f t="shared" si="2"/>
        <v>81.619020000000006</v>
      </c>
      <c r="J64" s="33">
        <f t="shared" si="3"/>
        <v>244.85706000000002</v>
      </c>
      <c r="K64" s="25">
        <f t="shared" si="6"/>
        <v>1.5549628429527733E-3</v>
      </c>
      <c r="L64" s="18"/>
    </row>
    <row r="65" spans="1:12" s="1" customFormat="1" ht="15.75" x14ac:dyDescent="0.25">
      <c r="A65" s="134" t="s">
        <v>210</v>
      </c>
      <c r="B65" s="150"/>
      <c r="C65" s="150"/>
      <c r="D65" s="150"/>
      <c r="E65" s="150"/>
      <c r="F65" s="150"/>
      <c r="G65" s="150"/>
      <c r="H65" s="150"/>
      <c r="I65" s="150"/>
      <c r="J65" s="150"/>
      <c r="K65" s="151"/>
      <c r="L65" s="18"/>
    </row>
    <row r="66" spans="1:12" s="1" customFormat="1" ht="31.5" x14ac:dyDescent="0.25">
      <c r="A66" s="40" t="s">
        <v>256</v>
      </c>
      <c r="B66" s="3" t="s">
        <v>19</v>
      </c>
      <c r="C66" s="32" t="s">
        <v>28</v>
      </c>
      <c r="D66" s="4" t="s">
        <v>20</v>
      </c>
      <c r="E66" s="19" t="s">
        <v>14</v>
      </c>
      <c r="F66" s="35">
        <v>11.99</v>
      </c>
      <c r="G66" s="2">
        <v>631.6</v>
      </c>
      <c r="H66" s="33">
        <f t="shared" si="1"/>
        <v>7572.884</v>
      </c>
      <c r="I66" s="33">
        <f t="shared" si="2"/>
        <v>799.60559999999998</v>
      </c>
      <c r="J66" s="33">
        <f t="shared" si="3"/>
        <v>9587.2711440000003</v>
      </c>
      <c r="K66" s="25">
        <f t="shared" ref="K66:K77" si="9">J66/$J$80</f>
        <v>6.0883890357228528E-2</v>
      </c>
      <c r="L66" s="18"/>
    </row>
    <row r="67" spans="1:12" s="1" customFormat="1" ht="63" x14ac:dyDescent="0.25">
      <c r="A67" s="54" t="s">
        <v>257</v>
      </c>
      <c r="B67" s="3" t="s">
        <v>31</v>
      </c>
      <c r="C67" s="32" t="s">
        <v>28</v>
      </c>
      <c r="D67" s="4" t="s">
        <v>81</v>
      </c>
      <c r="E67" s="3" t="s">
        <v>14</v>
      </c>
      <c r="F67" s="35">
        <v>1.9</v>
      </c>
      <c r="G67" s="33">
        <v>2643.28</v>
      </c>
      <c r="H67" s="33">
        <f>G67*F67</f>
        <v>5022.232</v>
      </c>
      <c r="I67" s="33">
        <f t="shared" si="2"/>
        <v>3346.3924800000004</v>
      </c>
      <c r="J67" s="33">
        <f t="shared" si="3"/>
        <v>6358.1457120000005</v>
      </c>
      <c r="K67" s="25">
        <f t="shared" si="9"/>
        <v>4.0377354576745739E-2</v>
      </c>
      <c r="L67" s="18"/>
    </row>
    <row r="68" spans="1:12" s="1" customFormat="1" ht="31.5" x14ac:dyDescent="0.25">
      <c r="A68" s="54" t="s">
        <v>258</v>
      </c>
      <c r="B68" s="3" t="s">
        <v>73</v>
      </c>
      <c r="C68" s="32" t="s">
        <v>28</v>
      </c>
      <c r="D68" s="4" t="s">
        <v>74</v>
      </c>
      <c r="E68" s="3" t="s">
        <v>13</v>
      </c>
      <c r="F68" s="35">
        <v>204.05</v>
      </c>
      <c r="G68" s="33">
        <v>12.02</v>
      </c>
      <c r="H68" s="33">
        <f t="shared" si="1"/>
        <v>2452.681</v>
      </c>
      <c r="I68" s="33">
        <f t="shared" si="2"/>
        <v>15.217319999999999</v>
      </c>
      <c r="J68" s="33">
        <f t="shared" si="3"/>
        <v>3105.0941459999999</v>
      </c>
      <c r="K68" s="25">
        <f t="shared" si="9"/>
        <v>1.9718876069573708E-2</v>
      </c>
      <c r="L68" s="18"/>
    </row>
    <row r="69" spans="1:12" s="1" customFormat="1" ht="31.5" x14ac:dyDescent="0.25">
      <c r="A69" s="54" t="s">
        <v>259</v>
      </c>
      <c r="B69" s="3" t="s">
        <v>75</v>
      </c>
      <c r="C69" s="32" t="s">
        <v>28</v>
      </c>
      <c r="D69" s="4" t="s">
        <v>76</v>
      </c>
      <c r="E69" s="3" t="s">
        <v>13</v>
      </c>
      <c r="F69" s="35">
        <v>253.69</v>
      </c>
      <c r="G69" s="33">
        <v>11.69</v>
      </c>
      <c r="H69" s="33">
        <f t="shared" si="1"/>
        <v>2965.6360999999997</v>
      </c>
      <c r="I69" s="33">
        <f t="shared" si="2"/>
        <v>14.79954</v>
      </c>
      <c r="J69" s="33">
        <f t="shared" si="3"/>
        <v>3754.4953025999998</v>
      </c>
      <c r="K69" s="25">
        <f t="shared" si="9"/>
        <v>2.3842893031484281E-2</v>
      </c>
      <c r="L69" s="18"/>
    </row>
    <row r="70" spans="1:12" s="1" customFormat="1" ht="31.5" x14ac:dyDescent="0.25">
      <c r="A70" s="54" t="s">
        <v>260</v>
      </c>
      <c r="B70" s="3" t="s">
        <v>77</v>
      </c>
      <c r="C70" s="32" t="s">
        <v>28</v>
      </c>
      <c r="D70" s="4" t="s">
        <v>78</v>
      </c>
      <c r="E70" s="19" t="s">
        <v>13</v>
      </c>
      <c r="F70" s="34">
        <v>6</v>
      </c>
      <c r="G70" s="2">
        <v>11.69</v>
      </c>
      <c r="H70" s="33">
        <f t="shared" si="1"/>
        <v>70.14</v>
      </c>
      <c r="I70" s="33">
        <f t="shared" si="2"/>
        <v>14.79954</v>
      </c>
      <c r="J70" s="33">
        <f t="shared" si="3"/>
        <v>88.797240000000002</v>
      </c>
      <c r="K70" s="25">
        <f t="shared" si="9"/>
        <v>5.6390617757462133E-4</v>
      </c>
      <c r="L70" s="18"/>
    </row>
    <row r="71" spans="1:12" s="1" customFormat="1" ht="31.5" x14ac:dyDescent="0.25">
      <c r="A71" s="54" t="s">
        <v>261</v>
      </c>
      <c r="B71" s="3" t="s">
        <v>79</v>
      </c>
      <c r="C71" s="32" t="s">
        <v>28</v>
      </c>
      <c r="D71" s="4" t="s">
        <v>80</v>
      </c>
      <c r="E71" s="19" t="s">
        <v>13</v>
      </c>
      <c r="F71" s="35">
        <v>157.56</v>
      </c>
      <c r="G71" s="2">
        <v>11.58</v>
      </c>
      <c r="H71" s="33">
        <f t="shared" si="1"/>
        <v>1824.5448000000001</v>
      </c>
      <c r="I71" s="33">
        <f t="shared" si="2"/>
        <v>14.66028</v>
      </c>
      <c r="J71" s="33">
        <f t="shared" si="3"/>
        <v>2309.8737168000002</v>
      </c>
      <c r="K71" s="25">
        <f t="shared" si="9"/>
        <v>1.4668834958392531E-2</v>
      </c>
      <c r="L71" s="18"/>
    </row>
    <row r="72" spans="1:12" s="1" customFormat="1" ht="31.5" x14ac:dyDescent="0.25">
      <c r="A72" s="54" t="s">
        <v>262</v>
      </c>
      <c r="B72" s="3" t="s">
        <v>82</v>
      </c>
      <c r="C72" s="32" t="s">
        <v>28</v>
      </c>
      <c r="D72" s="4" t="s">
        <v>83</v>
      </c>
      <c r="E72" s="19" t="s">
        <v>14</v>
      </c>
      <c r="F72" s="35">
        <v>1.88</v>
      </c>
      <c r="G72" s="2">
        <v>60.61</v>
      </c>
      <c r="H72" s="33">
        <f t="shared" si="1"/>
        <v>113.9468</v>
      </c>
      <c r="I72" s="33">
        <f t="shared" si="2"/>
        <v>76.732259999999997</v>
      </c>
      <c r="J72" s="33">
        <f t="shared" si="3"/>
        <v>144.25664879999999</v>
      </c>
      <c r="K72" s="25">
        <f t="shared" si="9"/>
        <v>9.1610071905987825E-4</v>
      </c>
      <c r="L72" s="18"/>
    </row>
    <row r="73" spans="1:12" s="1" customFormat="1" ht="31.5" x14ac:dyDescent="0.25">
      <c r="A73" s="54" t="s">
        <v>263</v>
      </c>
      <c r="B73" s="3" t="s">
        <v>84</v>
      </c>
      <c r="C73" s="32" t="s">
        <v>28</v>
      </c>
      <c r="D73" s="4" t="s">
        <v>85</v>
      </c>
      <c r="E73" s="32" t="s">
        <v>6</v>
      </c>
      <c r="F73" s="35">
        <v>6.27</v>
      </c>
      <c r="G73" s="33">
        <v>20.43</v>
      </c>
      <c r="H73" s="33">
        <f t="shared" si="1"/>
        <v>128.09609999999998</v>
      </c>
      <c r="I73" s="33">
        <f t="shared" si="2"/>
        <v>25.864380000000001</v>
      </c>
      <c r="J73" s="33">
        <f t="shared" si="3"/>
        <v>162.16966259999998</v>
      </c>
      <c r="K73" s="25">
        <f t="shared" si="9"/>
        <v>1.0298571729856921E-3</v>
      </c>
      <c r="L73" s="18"/>
    </row>
    <row r="74" spans="1:12" s="1" customFormat="1" ht="31.5" x14ac:dyDescent="0.25">
      <c r="A74" s="54" t="s">
        <v>264</v>
      </c>
      <c r="B74" s="3" t="s">
        <v>86</v>
      </c>
      <c r="C74" s="32" t="s">
        <v>28</v>
      </c>
      <c r="D74" s="4" t="s">
        <v>21</v>
      </c>
      <c r="E74" s="19" t="s">
        <v>6</v>
      </c>
      <c r="F74" s="35">
        <v>118.25</v>
      </c>
      <c r="G74" s="2">
        <v>55.74</v>
      </c>
      <c r="H74" s="33">
        <f t="shared" si="1"/>
        <v>6591.2550000000001</v>
      </c>
      <c r="I74" s="33">
        <f t="shared" si="2"/>
        <v>70.566839999999999</v>
      </c>
      <c r="J74" s="33">
        <f t="shared" si="3"/>
        <v>8344.5288299999993</v>
      </c>
      <c r="K74" s="25">
        <f t="shared" si="9"/>
        <v>5.299186501952681E-2</v>
      </c>
      <c r="L74" s="18"/>
    </row>
    <row r="75" spans="1:12" s="1" customFormat="1" ht="21.75" customHeight="1" x14ac:dyDescent="0.25">
      <c r="A75" s="54" t="s">
        <v>265</v>
      </c>
      <c r="B75" s="3" t="s">
        <v>87</v>
      </c>
      <c r="C75" s="32" t="s">
        <v>28</v>
      </c>
      <c r="D75" s="4" t="s">
        <v>22</v>
      </c>
      <c r="E75" s="19" t="s">
        <v>6</v>
      </c>
      <c r="F75" s="35">
        <v>31.37</v>
      </c>
      <c r="G75" s="2">
        <v>69.89</v>
      </c>
      <c r="H75" s="33">
        <f t="shared" si="1"/>
        <v>2192.4493000000002</v>
      </c>
      <c r="I75" s="33">
        <f t="shared" si="2"/>
        <v>88.480739999999997</v>
      </c>
      <c r="J75" s="33">
        <f t="shared" si="3"/>
        <v>2775.6408138000002</v>
      </c>
      <c r="K75" s="25">
        <f t="shared" si="9"/>
        <v>1.7626685262177848E-2</v>
      </c>
      <c r="L75" s="18"/>
    </row>
    <row r="76" spans="1:12" s="1" customFormat="1" ht="78.75" x14ac:dyDescent="0.25">
      <c r="A76" s="54" t="s">
        <v>266</v>
      </c>
      <c r="B76" s="3" t="s">
        <v>88</v>
      </c>
      <c r="C76" s="32" t="s">
        <v>28</v>
      </c>
      <c r="D76" s="4" t="s">
        <v>89</v>
      </c>
      <c r="E76" s="19" t="s">
        <v>6</v>
      </c>
      <c r="F76" s="37">
        <v>35.659999999999997</v>
      </c>
      <c r="G76" s="2">
        <v>146.24</v>
      </c>
      <c r="H76" s="33">
        <f t="shared" si="1"/>
        <v>5214.9183999999996</v>
      </c>
      <c r="I76" s="33">
        <f t="shared" si="2"/>
        <v>185.13984000000002</v>
      </c>
      <c r="J76" s="33">
        <f t="shared" si="3"/>
        <v>6602.0866943999999</v>
      </c>
      <c r="K76" s="25">
        <f t="shared" si="9"/>
        <v>4.1926499876070146E-2</v>
      </c>
      <c r="L76" s="18"/>
    </row>
    <row r="77" spans="1:12" s="1" customFormat="1" ht="47.25" x14ac:dyDescent="0.25">
      <c r="A77" s="54" t="s">
        <v>267</v>
      </c>
      <c r="B77" s="3" t="s">
        <v>90</v>
      </c>
      <c r="C77" s="32" t="s">
        <v>28</v>
      </c>
      <c r="D77" s="4" t="s">
        <v>91</v>
      </c>
      <c r="E77" s="32" t="s">
        <v>92</v>
      </c>
      <c r="F77" s="37">
        <f>35.66*1</f>
        <v>35.659999999999997</v>
      </c>
      <c r="G77" s="33">
        <v>19.010000000000002</v>
      </c>
      <c r="H77" s="33">
        <f t="shared" si="1"/>
        <v>677.89660000000003</v>
      </c>
      <c r="I77" s="33">
        <f t="shared" si="2"/>
        <v>24.066660000000002</v>
      </c>
      <c r="J77" s="33">
        <f t="shared" si="3"/>
        <v>858.21709559999999</v>
      </c>
      <c r="K77" s="25">
        <f t="shared" si="9"/>
        <v>5.4501009480586267E-3</v>
      </c>
      <c r="L77" s="18"/>
    </row>
    <row r="78" spans="1:12" s="1" customFormat="1" ht="15.75" x14ac:dyDescent="0.25">
      <c r="A78" s="134" t="s">
        <v>211</v>
      </c>
      <c r="B78" s="150"/>
      <c r="C78" s="150"/>
      <c r="D78" s="150"/>
      <c r="E78" s="150"/>
      <c r="F78" s="150"/>
      <c r="G78" s="150"/>
      <c r="H78" s="150"/>
      <c r="I78" s="150"/>
      <c r="J78" s="150"/>
      <c r="K78" s="151"/>
      <c r="L78" s="18"/>
    </row>
    <row r="79" spans="1:12" s="1" customFormat="1" ht="15.75" x14ac:dyDescent="0.25">
      <c r="A79" s="40" t="s">
        <v>268</v>
      </c>
      <c r="B79" s="31" t="s">
        <v>93</v>
      </c>
      <c r="C79" s="32" t="s">
        <v>28</v>
      </c>
      <c r="D79" s="27" t="s">
        <v>34</v>
      </c>
      <c r="E79" s="19" t="s">
        <v>6</v>
      </c>
      <c r="F79" s="35">
        <v>85.44</v>
      </c>
      <c r="G79" s="2">
        <v>6.56</v>
      </c>
      <c r="H79" s="33">
        <f t="shared" si="1"/>
        <v>560.4864</v>
      </c>
      <c r="I79" s="33">
        <f t="shared" si="2"/>
        <v>8.3049599999999995</v>
      </c>
      <c r="J79" s="33">
        <f t="shared" si="3"/>
        <v>709.57578239999998</v>
      </c>
      <c r="K79" s="25">
        <f>J79/$J$80</f>
        <v>4.5061554520467667E-3</v>
      </c>
      <c r="L79" s="18"/>
    </row>
    <row r="80" spans="1:12" s="1" customFormat="1" ht="15.75" x14ac:dyDescent="0.25">
      <c r="A80" s="22"/>
      <c r="B80" s="142" t="s">
        <v>37</v>
      </c>
      <c r="C80" s="143"/>
      <c r="D80" s="143"/>
      <c r="E80" s="143"/>
      <c r="F80" s="143"/>
      <c r="G80" s="143"/>
      <c r="H80" s="143"/>
      <c r="I80" s="144"/>
      <c r="J80" s="41">
        <v>157468.10999999999</v>
      </c>
      <c r="K80" s="25">
        <f>J80/$J$80</f>
        <v>1</v>
      </c>
      <c r="L80" s="18"/>
    </row>
    <row r="81" spans="1:11" x14ac:dyDescent="0.25">
      <c r="A81" s="145" t="s">
        <v>272</v>
      </c>
      <c r="B81" s="145"/>
      <c r="C81" s="145"/>
      <c r="D81" s="145"/>
      <c r="E81" s="145"/>
      <c r="F81" s="145"/>
      <c r="G81" s="145"/>
      <c r="H81" s="145"/>
      <c r="I81" s="145"/>
      <c r="J81" s="145"/>
      <c r="K81" s="145"/>
    </row>
    <row r="82" spans="1:11" x14ac:dyDescent="0.25">
      <c r="A82" s="145"/>
      <c r="B82" s="145"/>
      <c r="C82" s="145"/>
      <c r="D82" s="145"/>
      <c r="E82" s="145"/>
      <c r="F82" s="145"/>
      <c r="G82" s="145"/>
      <c r="H82" s="145"/>
      <c r="I82" s="145"/>
      <c r="J82" s="145"/>
      <c r="K82" s="145"/>
    </row>
    <row r="83" spans="1:11" ht="58.5" customHeight="1" x14ac:dyDescent="0.25">
      <c r="A83" s="145" t="s">
        <v>30</v>
      </c>
      <c r="B83" s="145"/>
      <c r="C83" s="145"/>
      <c r="D83" s="145"/>
      <c r="E83" s="145"/>
      <c r="F83" s="145"/>
      <c r="G83" s="145" t="s">
        <v>16</v>
      </c>
      <c r="H83" s="145"/>
      <c r="I83" s="145"/>
      <c r="J83" s="145"/>
      <c r="K83" s="145"/>
    </row>
    <row r="84" spans="1:11" x14ac:dyDescent="0.25">
      <c r="A84" s="145"/>
      <c r="B84" s="145"/>
      <c r="C84" s="145"/>
      <c r="D84" s="145"/>
      <c r="E84" s="145"/>
      <c r="F84" s="145"/>
      <c r="G84" s="145"/>
      <c r="H84" s="145"/>
      <c r="I84" s="145"/>
      <c r="J84" s="145"/>
      <c r="K84" s="145"/>
    </row>
    <row r="85" spans="1:11" s="16" customFormat="1" x14ac:dyDescent="0.25">
      <c r="A85" s="12"/>
      <c r="B85" s="13"/>
      <c r="C85" s="13"/>
      <c r="D85" s="30"/>
      <c r="E85" s="14"/>
      <c r="F85" s="38"/>
      <c r="G85" s="15"/>
      <c r="H85" s="15"/>
      <c r="I85" s="15"/>
      <c r="J85" s="42"/>
    </row>
    <row r="86" spans="1:11" s="16" customFormat="1" x14ac:dyDescent="0.25">
      <c r="A86" s="12"/>
      <c r="B86" s="13"/>
      <c r="C86" s="13"/>
      <c r="D86" s="30"/>
      <c r="E86" s="14"/>
      <c r="F86" s="38"/>
      <c r="G86" s="15"/>
      <c r="H86" s="15"/>
      <c r="I86" s="15"/>
      <c r="J86" s="42"/>
    </row>
    <row r="87" spans="1:11" s="16" customFormat="1" x14ac:dyDescent="0.25">
      <c r="A87" s="12"/>
      <c r="B87" s="13"/>
      <c r="C87" s="13"/>
      <c r="D87" s="30"/>
      <c r="E87" s="14"/>
      <c r="F87" s="38"/>
      <c r="G87" s="15"/>
      <c r="H87" s="15"/>
      <c r="I87" s="15"/>
      <c r="J87" s="42"/>
    </row>
    <row r="88" spans="1:11" s="16" customFormat="1" x14ac:dyDescent="0.25">
      <c r="A88" s="12"/>
      <c r="B88" s="13"/>
      <c r="C88" s="13"/>
      <c r="D88" s="30"/>
      <c r="E88" s="14"/>
      <c r="F88" s="38"/>
      <c r="G88" s="15"/>
      <c r="H88" s="15"/>
      <c r="I88" s="15"/>
      <c r="J88" s="42"/>
    </row>
    <row r="89" spans="1:11" s="16" customFormat="1" x14ac:dyDescent="0.25">
      <c r="A89" s="12"/>
      <c r="B89" s="13"/>
      <c r="C89" s="13"/>
      <c r="D89" s="30"/>
      <c r="E89" s="14"/>
      <c r="F89" s="38"/>
      <c r="G89" s="15"/>
      <c r="H89" s="15"/>
      <c r="I89" s="15"/>
      <c r="J89" s="42"/>
    </row>
    <row r="90" spans="1:11" s="16" customFormat="1" x14ac:dyDescent="0.25">
      <c r="A90" s="12"/>
      <c r="B90" s="13"/>
      <c r="C90" s="13"/>
      <c r="D90" s="30"/>
      <c r="E90" s="14"/>
      <c r="F90" s="38"/>
      <c r="G90" s="15"/>
      <c r="H90" s="15"/>
      <c r="I90" s="15"/>
      <c r="J90" s="42"/>
    </row>
    <row r="91" spans="1:11" s="16" customFormat="1" x14ac:dyDescent="0.25">
      <c r="A91" s="12"/>
      <c r="B91" s="13"/>
      <c r="C91" s="13"/>
      <c r="D91" s="30"/>
      <c r="E91" s="14"/>
      <c r="F91" s="38"/>
      <c r="G91" s="15"/>
      <c r="H91" s="15"/>
      <c r="I91" s="15"/>
      <c r="J91" s="42"/>
    </row>
    <row r="92" spans="1:11" s="16" customFormat="1" x14ac:dyDescent="0.25">
      <c r="A92" s="12"/>
      <c r="B92" s="13"/>
      <c r="C92" s="13"/>
      <c r="D92" s="30"/>
      <c r="E92" s="14"/>
      <c r="F92" s="38"/>
      <c r="G92" s="15"/>
      <c r="H92" s="15"/>
      <c r="I92" s="15"/>
      <c r="J92" s="42"/>
    </row>
    <row r="93" spans="1:11" s="16" customFormat="1" x14ac:dyDescent="0.25">
      <c r="A93" s="12"/>
      <c r="B93" s="13"/>
      <c r="C93" s="13"/>
      <c r="D93" s="30"/>
      <c r="E93" s="14"/>
      <c r="F93" s="38"/>
      <c r="G93" s="15"/>
      <c r="H93" s="15"/>
      <c r="I93" s="15"/>
      <c r="J93" s="42"/>
    </row>
    <row r="94" spans="1:11" s="16" customFormat="1" x14ac:dyDescent="0.25">
      <c r="A94" s="12"/>
      <c r="B94" s="13"/>
      <c r="C94" s="13"/>
      <c r="D94" s="30"/>
      <c r="E94" s="14"/>
      <c r="F94" s="38"/>
      <c r="G94" s="15"/>
      <c r="H94" s="15"/>
      <c r="I94" s="15"/>
      <c r="J94" s="42"/>
    </row>
    <row r="95" spans="1:11" s="16" customFormat="1" x14ac:dyDescent="0.25">
      <c r="A95" s="12"/>
      <c r="B95" s="13"/>
      <c r="C95" s="13"/>
      <c r="D95" s="30"/>
      <c r="E95" s="14"/>
      <c r="F95" s="38"/>
      <c r="G95" s="15"/>
      <c r="H95" s="15"/>
      <c r="I95" s="15"/>
      <c r="J95" s="42"/>
    </row>
    <row r="96" spans="1:11" s="16" customFormat="1" x14ac:dyDescent="0.25">
      <c r="A96" s="12"/>
      <c r="B96" s="13"/>
      <c r="C96" s="13"/>
      <c r="D96" s="30"/>
      <c r="E96" s="14"/>
      <c r="F96" s="38"/>
      <c r="G96" s="15"/>
      <c r="H96" s="15"/>
      <c r="I96" s="15"/>
      <c r="J96" s="42"/>
    </row>
    <row r="97" spans="1:10" s="16" customFormat="1" x14ac:dyDescent="0.25">
      <c r="A97" s="12"/>
      <c r="B97" s="13"/>
      <c r="C97" s="13"/>
      <c r="D97" s="30"/>
      <c r="E97" s="14"/>
      <c r="F97" s="38"/>
      <c r="G97" s="15"/>
      <c r="H97" s="15"/>
      <c r="I97" s="15"/>
      <c r="J97" s="42"/>
    </row>
    <row r="98" spans="1:10" s="16" customFormat="1" x14ac:dyDescent="0.25">
      <c r="A98" s="12"/>
      <c r="B98" s="13"/>
      <c r="C98" s="13"/>
      <c r="D98" s="30"/>
      <c r="E98" s="14"/>
      <c r="F98" s="38"/>
      <c r="G98" s="15"/>
      <c r="H98" s="15"/>
      <c r="I98" s="15"/>
      <c r="J98" s="42"/>
    </row>
    <row r="99" spans="1:10" s="16" customFormat="1" x14ac:dyDescent="0.25">
      <c r="A99" s="12"/>
      <c r="B99" s="13"/>
      <c r="C99" s="13"/>
      <c r="D99" s="30"/>
      <c r="E99" s="14"/>
      <c r="F99" s="38"/>
      <c r="G99" s="15"/>
      <c r="H99" s="15"/>
      <c r="I99" s="15"/>
      <c r="J99" s="42"/>
    </row>
    <row r="100" spans="1:10" s="16" customFormat="1" x14ac:dyDescent="0.25">
      <c r="A100" s="12"/>
      <c r="B100" s="13"/>
      <c r="C100" s="13"/>
      <c r="D100" s="30"/>
      <c r="E100" s="14"/>
      <c r="F100" s="38"/>
      <c r="G100" s="15"/>
      <c r="H100" s="15"/>
      <c r="I100" s="15"/>
      <c r="J100" s="42"/>
    </row>
    <row r="101" spans="1:10" s="16" customFormat="1" x14ac:dyDescent="0.25">
      <c r="A101" s="12"/>
      <c r="B101" s="13"/>
      <c r="C101" s="13"/>
      <c r="D101" s="30"/>
      <c r="E101" s="14"/>
      <c r="F101" s="38"/>
      <c r="G101" s="15"/>
      <c r="H101" s="15"/>
      <c r="I101" s="15"/>
      <c r="J101" s="42"/>
    </row>
    <row r="102" spans="1:10" s="16" customFormat="1" x14ac:dyDescent="0.25">
      <c r="A102" s="12"/>
      <c r="B102" s="13"/>
      <c r="C102" s="13"/>
      <c r="D102" s="30"/>
      <c r="E102" s="14"/>
      <c r="F102" s="38"/>
      <c r="G102" s="15"/>
      <c r="H102" s="15"/>
      <c r="I102" s="15"/>
      <c r="J102" s="42"/>
    </row>
    <row r="103" spans="1:10" s="16" customFormat="1" x14ac:dyDescent="0.25">
      <c r="A103" s="12"/>
      <c r="B103" s="13"/>
      <c r="C103" s="13"/>
      <c r="D103" s="30"/>
      <c r="E103" s="14"/>
      <c r="F103" s="38"/>
      <c r="G103" s="15"/>
      <c r="H103" s="15"/>
      <c r="I103" s="15"/>
      <c r="J103" s="42"/>
    </row>
    <row r="104" spans="1:10" s="16" customFormat="1" x14ac:dyDescent="0.25">
      <c r="A104" s="12"/>
      <c r="B104" s="13"/>
      <c r="C104" s="13"/>
      <c r="D104" s="30"/>
      <c r="E104" s="14"/>
      <c r="F104" s="38"/>
      <c r="G104" s="15"/>
      <c r="H104" s="15"/>
      <c r="I104" s="15"/>
      <c r="J104" s="42"/>
    </row>
    <row r="105" spans="1:10" s="16" customFormat="1" x14ac:dyDescent="0.25">
      <c r="A105" s="12"/>
      <c r="B105" s="13"/>
      <c r="C105" s="13"/>
      <c r="D105" s="30"/>
      <c r="E105" s="14"/>
      <c r="F105" s="38"/>
      <c r="G105" s="15"/>
      <c r="H105" s="15"/>
      <c r="I105" s="15"/>
      <c r="J105" s="42"/>
    </row>
    <row r="106" spans="1:10" s="16" customFormat="1" x14ac:dyDescent="0.25">
      <c r="A106" s="12"/>
      <c r="B106" s="13"/>
      <c r="C106" s="13"/>
      <c r="D106" s="30"/>
      <c r="E106" s="14"/>
      <c r="F106" s="38"/>
      <c r="G106" s="15"/>
      <c r="H106" s="15"/>
      <c r="I106" s="15"/>
      <c r="J106" s="42"/>
    </row>
    <row r="107" spans="1:10" s="16" customFormat="1" x14ac:dyDescent="0.25">
      <c r="A107" s="12"/>
      <c r="B107" s="13"/>
      <c r="C107" s="13"/>
      <c r="D107" s="30"/>
      <c r="E107" s="14"/>
      <c r="F107" s="38"/>
      <c r="G107" s="15"/>
      <c r="H107" s="15"/>
      <c r="I107" s="15"/>
      <c r="J107" s="42"/>
    </row>
    <row r="108" spans="1:10" s="16" customFormat="1" x14ac:dyDescent="0.25">
      <c r="A108" s="12"/>
      <c r="B108" s="13"/>
      <c r="C108" s="13"/>
      <c r="D108" s="30"/>
      <c r="E108" s="14"/>
      <c r="F108" s="38"/>
      <c r="G108" s="15"/>
      <c r="H108" s="15"/>
      <c r="I108" s="15"/>
      <c r="J108" s="42"/>
    </row>
    <row r="109" spans="1:10" s="16" customFormat="1" x14ac:dyDescent="0.25">
      <c r="A109" s="12"/>
      <c r="B109" s="13"/>
      <c r="C109" s="13"/>
      <c r="D109" s="30"/>
      <c r="E109" s="14"/>
      <c r="F109" s="38"/>
      <c r="G109" s="15"/>
      <c r="H109" s="15"/>
      <c r="I109" s="15"/>
      <c r="J109" s="42"/>
    </row>
    <row r="110" spans="1:10" s="16" customFormat="1" x14ac:dyDescent="0.25">
      <c r="A110" s="12"/>
      <c r="B110" s="13"/>
      <c r="C110" s="13"/>
      <c r="D110" s="30"/>
      <c r="E110" s="14"/>
      <c r="F110" s="38"/>
      <c r="G110" s="15"/>
      <c r="H110" s="15"/>
      <c r="I110" s="15"/>
      <c r="J110" s="42"/>
    </row>
    <row r="111" spans="1:10" s="16" customFormat="1" x14ac:dyDescent="0.25">
      <c r="A111" s="12"/>
      <c r="B111" s="13"/>
      <c r="C111" s="13"/>
      <c r="D111" s="30"/>
      <c r="E111" s="14"/>
      <c r="F111" s="38"/>
      <c r="G111" s="15"/>
      <c r="H111" s="15"/>
      <c r="I111" s="15"/>
      <c r="J111" s="42"/>
    </row>
    <row r="112" spans="1:10" s="16" customFormat="1" x14ac:dyDescent="0.25">
      <c r="A112" s="12"/>
      <c r="B112" s="13"/>
      <c r="C112" s="13"/>
      <c r="D112" s="30"/>
      <c r="E112" s="14"/>
      <c r="F112" s="38"/>
      <c r="G112" s="15"/>
      <c r="H112" s="15"/>
      <c r="I112" s="15"/>
      <c r="J112" s="42"/>
    </row>
    <row r="113" spans="1:10" s="16" customFormat="1" x14ac:dyDescent="0.25">
      <c r="A113" s="12"/>
      <c r="B113" s="13"/>
      <c r="C113" s="13"/>
      <c r="D113" s="30"/>
      <c r="E113" s="14"/>
      <c r="F113" s="38"/>
      <c r="G113" s="15"/>
      <c r="H113" s="15"/>
      <c r="I113" s="15"/>
      <c r="J113" s="42"/>
    </row>
    <row r="114" spans="1:10" s="16" customFormat="1" x14ac:dyDescent="0.25">
      <c r="A114" s="12"/>
      <c r="B114" s="13"/>
      <c r="C114" s="13"/>
      <c r="D114" s="30"/>
      <c r="E114" s="14"/>
      <c r="F114" s="38"/>
      <c r="G114" s="15"/>
      <c r="H114" s="15"/>
      <c r="I114" s="15"/>
      <c r="J114" s="42"/>
    </row>
    <row r="115" spans="1:10" s="16" customFormat="1" x14ac:dyDescent="0.25">
      <c r="A115" s="12"/>
      <c r="B115" s="13"/>
      <c r="C115" s="13"/>
      <c r="D115" s="30"/>
      <c r="E115" s="14"/>
      <c r="F115" s="38"/>
      <c r="G115" s="15"/>
      <c r="H115" s="15"/>
      <c r="I115" s="15"/>
      <c r="J115" s="42"/>
    </row>
    <row r="116" spans="1:10" s="16" customFormat="1" x14ac:dyDescent="0.25">
      <c r="A116" s="12"/>
      <c r="B116" s="13"/>
      <c r="C116" s="13"/>
      <c r="D116" s="30"/>
      <c r="E116" s="14"/>
      <c r="F116" s="38"/>
      <c r="G116" s="15"/>
      <c r="H116" s="15"/>
      <c r="I116" s="15"/>
      <c r="J116" s="42"/>
    </row>
    <row r="117" spans="1:10" s="16" customFormat="1" x14ac:dyDescent="0.25">
      <c r="A117" s="12"/>
      <c r="B117" s="13"/>
      <c r="C117" s="13"/>
      <c r="D117" s="30"/>
      <c r="E117" s="14"/>
      <c r="F117" s="38"/>
      <c r="G117" s="15"/>
      <c r="H117" s="15"/>
      <c r="I117" s="15"/>
      <c r="J117" s="42"/>
    </row>
    <row r="118" spans="1:10" s="16" customFormat="1" x14ac:dyDescent="0.25">
      <c r="A118" s="12"/>
      <c r="B118" s="13"/>
      <c r="C118" s="13"/>
      <c r="D118" s="30"/>
      <c r="E118" s="14"/>
      <c r="F118" s="38"/>
      <c r="G118" s="15"/>
      <c r="H118" s="15"/>
      <c r="I118" s="15"/>
      <c r="J118" s="42"/>
    </row>
    <row r="119" spans="1:10" s="16" customFormat="1" x14ac:dyDescent="0.25">
      <c r="A119" s="12"/>
      <c r="B119" s="13"/>
      <c r="C119" s="13"/>
      <c r="D119" s="30"/>
      <c r="E119" s="14"/>
      <c r="F119" s="38"/>
      <c r="G119" s="15"/>
      <c r="H119" s="15"/>
      <c r="I119" s="15"/>
      <c r="J119" s="42"/>
    </row>
    <row r="120" spans="1:10" s="16" customFormat="1" x14ac:dyDescent="0.25">
      <c r="A120" s="12"/>
      <c r="B120" s="13"/>
      <c r="C120" s="13"/>
      <c r="D120" s="30"/>
      <c r="E120" s="14"/>
      <c r="F120" s="38"/>
      <c r="G120" s="15"/>
      <c r="H120" s="15"/>
      <c r="I120" s="15"/>
      <c r="J120" s="42"/>
    </row>
    <row r="121" spans="1:10" s="16" customFormat="1" x14ac:dyDescent="0.25">
      <c r="A121" s="12"/>
      <c r="B121" s="13"/>
      <c r="C121" s="13"/>
      <c r="D121" s="30"/>
      <c r="E121" s="14"/>
      <c r="F121" s="38"/>
      <c r="G121" s="15"/>
      <c r="H121" s="15"/>
      <c r="I121" s="15"/>
      <c r="J121" s="42"/>
    </row>
    <row r="122" spans="1:10" s="16" customFormat="1" x14ac:dyDescent="0.25">
      <c r="A122" s="12"/>
      <c r="B122" s="13"/>
      <c r="C122" s="13"/>
      <c r="D122" s="30"/>
      <c r="E122" s="14"/>
      <c r="F122" s="38"/>
      <c r="G122" s="15"/>
      <c r="H122" s="15"/>
      <c r="I122" s="15"/>
      <c r="J122" s="42"/>
    </row>
    <row r="123" spans="1:10" s="16" customFormat="1" x14ac:dyDescent="0.25">
      <c r="A123" s="12"/>
      <c r="B123" s="13"/>
      <c r="C123" s="13"/>
      <c r="D123" s="30"/>
      <c r="E123" s="14"/>
      <c r="F123" s="38"/>
      <c r="G123" s="15"/>
      <c r="H123" s="15"/>
      <c r="I123" s="15"/>
      <c r="J123" s="42"/>
    </row>
    <row r="124" spans="1:10" s="16" customFormat="1" x14ac:dyDescent="0.25">
      <c r="A124" s="12"/>
      <c r="B124" s="13"/>
      <c r="C124" s="13"/>
      <c r="D124" s="30"/>
      <c r="E124" s="14"/>
      <c r="F124" s="38"/>
      <c r="G124" s="15"/>
      <c r="H124" s="15"/>
      <c r="I124" s="15"/>
      <c r="J124" s="42"/>
    </row>
    <row r="125" spans="1:10" s="16" customFormat="1" x14ac:dyDescent="0.25">
      <c r="A125" s="12"/>
      <c r="B125" s="13"/>
      <c r="C125" s="13"/>
      <c r="D125" s="30"/>
      <c r="E125" s="14"/>
      <c r="F125" s="38"/>
      <c r="G125" s="15"/>
      <c r="H125" s="15"/>
      <c r="I125" s="15"/>
      <c r="J125" s="42"/>
    </row>
    <row r="126" spans="1:10" s="16" customFormat="1" x14ac:dyDescent="0.25">
      <c r="A126" s="12"/>
      <c r="B126" s="13"/>
      <c r="C126" s="13"/>
      <c r="D126" s="30"/>
      <c r="E126" s="14"/>
      <c r="F126" s="38"/>
      <c r="G126" s="15"/>
      <c r="H126" s="15"/>
      <c r="I126" s="15"/>
      <c r="J126" s="42"/>
    </row>
    <row r="127" spans="1:10" s="16" customFormat="1" x14ac:dyDescent="0.25">
      <c r="A127" s="12"/>
      <c r="B127" s="13"/>
      <c r="C127" s="13"/>
      <c r="D127" s="30"/>
      <c r="E127" s="14"/>
      <c r="F127" s="38"/>
      <c r="G127" s="15"/>
      <c r="H127" s="15"/>
      <c r="I127" s="15"/>
      <c r="J127" s="42"/>
    </row>
    <row r="128" spans="1:10" s="16" customFormat="1" x14ac:dyDescent="0.25">
      <c r="A128" s="12"/>
      <c r="B128" s="13"/>
      <c r="C128" s="13"/>
      <c r="D128" s="30"/>
      <c r="E128" s="14"/>
      <c r="F128" s="38"/>
      <c r="G128" s="15"/>
      <c r="H128" s="15"/>
      <c r="I128" s="15"/>
      <c r="J128" s="42"/>
    </row>
    <row r="129" spans="1:10" s="16" customFormat="1" x14ac:dyDescent="0.25">
      <c r="A129" s="12"/>
      <c r="B129" s="13"/>
      <c r="C129" s="13"/>
      <c r="D129" s="30"/>
      <c r="E129" s="14"/>
      <c r="F129" s="38"/>
      <c r="G129" s="15"/>
      <c r="H129" s="15"/>
      <c r="I129" s="15"/>
      <c r="J129" s="42"/>
    </row>
    <row r="130" spans="1:10" s="16" customFormat="1" x14ac:dyDescent="0.25">
      <c r="A130" s="12"/>
      <c r="B130" s="13"/>
      <c r="C130" s="13"/>
      <c r="D130" s="30"/>
      <c r="E130" s="14"/>
      <c r="F130" s="38"/>
      <c r="G130" s="15"/>
      <c r="H130" s="15"/>
      <c r="I130" s="15"/>
      <c r="J130" s="42"/>
    </row>
    <row r="131" spans="1:10" s="16" customFormat="1" x14ac:dyDescent="0.25">
      <c r="A131" s="12"/>
      <c r="B131" s="13"/>
      <c r="C131" s="13"/>
      <c r="D131" s="30"/>
      <c r="E131" s="14"/>
      <c r="F131" s="38"/>
      <c r="G131" s="15"/>
      <c r="H131" s="15"/>
      <c r="I131" s="15"/>
      <c r="J131" s="42"/>
    </row>
    <row r="132" spans="1:10" s="16" customFormat="1" x14ac:dyDescent="0.25">
      <c r="A132" s="12"/>
      <c r="B132" s="13"/>
      <c r="C132" s="13"/>
      <c r="D132" s="30"/>
      <c r="E132" s="14"/>
      <c r="F132" s="38"/>
      <c r="G132" s="15"/>
      <c r="H132" s="15"/>
      <c r="I132" s="15"/>
      <c r="J132" s="42"/>
    </row>
    <row r="133" spans="1:10" s="16" customFormat="1" x14ac:dyDescent="0.25">
      <c r="A133" s="12"/>
      <c r="B133" s="13"/>
      <c r="C133" s="13"/>
      <c r="D133" s="30"/>
      <c r="E133" s="14"/>
      <c r="F133" s="38"/>
      <c r="G133" s="15"/>
      <c r="H133" s="15"/>
      <c r="I133" s="15"/>
      <c r="J133" s="42"/>
    </row>
    <row r="134" spans="1:10" s="16" customFormat="1" x14ac:dyDescent="0.25">
      <c r="A134" s="12"/>
      <c r="B134" s="13"/>
      <c r="C134" s="13"/>
      <c r="D134" s="30"/>
      <c r="E134" s="14"/>
      <c r="F134" s="38"/>
      <c r="G134" s="15"/>
      <c r="H134" s="15"/>
      <c r="I134" s="15"/>
      <c r="J134" s="42"/>
    </row>
    <row r="135" spans="1:10" s="16" customFormat="1" x14ac:dyDescent="0.25">
      <c r="A135" s="12"/>
      <c r="B135" s="13"/>
      <c r="C135" s="13"/>
      <c r="D135" s="30"/>
      <c r="E135" s="14"/>
      <c r="F135" s="38"/>
      <c r="G135" s="15"/>
      <c r="H135" s="15"/>
      <c r="I135" s="15"/>
      <c r="J135" s="42"/>
    </row>
    <row r="136" spans="1:10" s="16" customFormat="1" x14ac:dyDescent="0.25">
      <c r="A136" s="12"/>
      <c r="B136" s="13"/>
      <c r="C136" s="13"/>
      <c r="D136" s="30"/>
      <c r="E136" s="14"/>
      <c r="F136" s="38"/>
      <c r="G136" s="15"/>
      <c r="H136" s="15"/>
      <c r="I136" s="15"/>
      <c r="J136" s="42"/>
    </row>
    <row r="137" spans="1:10" s="16" customFormat="1" x14ac:dyDescent="0.25">
      <c r="A137" s="12"/>
      <c r="B137" s="13"/>
      <c r="C137" s="13"/>
      <c r="D137" s="30"/>
      <c r="E137" s="14"/>
      <c r="F137" s="38"/>
      <c r="G137" s="15"/>
      <c r="H137" s="15"/>
      <c r="I137" s="15"/>
      <c r="J137" s="42"/>
    </row>
    <row r="138" spans="1:10" s="16" customFormat="1" x14ac:dyDescent="0.25">
      <c r="A138" s="12"/>
      <c r="B138" s="13"/>
      <c r="C138" s="13"/>
      <c r="D138" s="30"/>
      <c r="E138" s="14"/>
      <c r="F138" s="38"/>
      <c r="G138" s="15"/>
      <c r="H138" s="15"/>
      <c r="I138" s="15"/>
      <c r="J138" s="42"/>
    </row>
    <row r="139" spans="1:10" s="16" customFormat="1" x14ac:dyDescent="0.25">
      <c r="A139" s="12"/>
      <c r="B139" s="13"/>
      <c r="C139" s="13"/>
      <c r="D139" s="30"/>
      <c r="E139" s="14"/>
      <c r="F139" s="38"/>
      <c r="G139" s="15"/>
      <c r="H139" s="15"/>
      <c r="I139" s="15"/>
      <c r="J139" s="42"/>
    </row>
    <row r="140" spans="1:10" s="16" customFormat="1" x14ac:dyDescent="0.25">
      <c r="A140" s="12"/>
      <c r="B140" s="13"/>
      <c r="C140" s="13"/>
      <c r="D140" s="30"/>
      <c r="E140" s="14"/>
      <c r="F140" s="38"/>
      <c r="G140" s="15"/>
      <c r="H140" s="15"/>
      <c r="I140" s="15"/>
      <c r="J140" s="42"/>
    </row>
    <row r="141" spans="1:10" s="16" customFormat="1" x14ac:dyDescent="0.25">
      <c r="A141" s="12"/>
      <c r="B141" s="13"/>
      <c r="C141" s="13"/>
      <c r="D141" s="30"/>
      <c r="E141" s="14"/>
      <c r="F141" s="38"/>
      <c r="G141" s="15"/>
      <c r="H141" s="15"/>
      <c r="I141" s="15"/>
      <c r="J141" s="42"/>
    </row>
    <row r="142" spans="1:10" s="16" customFormat="1" x14ac:dyDescent="0.25">
      <c r="A142" s="12"/>
      <c r="B142" s="13"/>
      <c r="C142" s="13"/>
      <c r="D142" s="30"/>
      <c r="E142" s="14"/>
      <c r="F142" s="38"/>
      <c r="G142" s="15"/>
      <c r="H142" s="15"/>
      <c r="I142" s="15"/>
      <c r="J142" s="42"/>
    </row>
    <row r="143" spans="1:10" s="16" customFormat="1" x14ac:dyDescent="0.25">
      <c r="A143" s="12"/>
      <c r="B143" s="13"/>
      <c r="C143" s="13"/>
      <c r="D143" s="30"/>
      <c r="E143" s="14"/>
      <c r="F143" s="38"/>
      <c r="G143" s="15"/>
      <c r="H143" s="15"/>
      <c r="I143" s="15"/>
      <c r="J143" s="42"/>
    </row>
    <row r="144" spans="1:10" s="16" customFormat="1" x14ac:dyDescent="0.25">
      <c r="A144" s="12"/>
      <c r="B144" s="13"/>
      <c r="C144" s="13"/>
      <c r="D144" s="30"/>
      <c r="E144" s="14"/>
      <c r="F144" s="38"/>
      <c r="G144" s="15"/>
      <c r="H144" s="15"/>
      <c r="I144" s="15"/>
      <c r="J144" s="42"/>
    </row>
    <row r="145" spans="1:10" s="16" customFormat="1" x14ac:dyDescent="0.25">
      <c r="A145" s="12"/>
      <c r="B145" s="13"/>
      <c r="C145" s="13"/>
      <c r="D145" s="30"/>
      <c r="E145" s="14"/>
      <c r="F145" s="38"/>
      <c r="G145" s="15"/>
      <c r="H145" s="15"/>
      <c r="I145" s="15"/>
      <c r="J145" s="42"/>
    </row>
    <row r="146" spans="1:10" s="16" customFormat="1" x14ac:dyDescent="0.25">
      <c r="A146" s="12"/>
      <c r="B146" s="13"/>
      <c r="C146" s="13"/>
      <c r="D146" s="30"/>
      <c r="E146" s="14"/>
      <c r="F146" s="38"/>
      <c r="G146" s="15"/>
      <c r="H146" s="15"/>
      <c r="I146" s="15"/>
      <c r="J146" s="42"/>
    </row>
    <row r="147" spans="1:10" s="16" customFormat="1" x14ac:dyDescent="0.25">
      <c r="A147" s="12"/>
      <c r="B147" s="13"/>
      <c r="C147" s="13"/>
      <c r="D147" s="30"/>
      <c r="E147" s="14"/>
      <c r="F147" s="38"/>
      <c r="G147" s="15"/>
      <c r="H147" s="15"/>
      <c r="I147" s="15"/>
      <c r="J147" s="42"/>
    </row>
    <row r="148" spans="1:10" s="16" customFormat="1" x14ac:dyDescent="0.25">
      <c r="A148" s="12"/>
      <c r="B148" s="13"/>
      <c r="C148" s="13"/>
      <c r="D148" s="30"/>
      <c r="E148" s="14"/>
      <c r="F148" s="38"/>
      <c r="G148" s="15"/>
      <c r="H148" s="15"/>
      <c r="I148" s="15"/>
      <c r="J148" s="42"/>
    </row>
    <row r="149" spans="1:10" s="16" customFormat="1" x14ac:dyDescent="0.25">
      <c r="A149" s="12"/>
      <c r="B149" s="13"/>
      <c r="C149" s="13"/>
      <c r="D149" s="30"/>
      <c r="E149" s="14"/>
      <c r="F149" s="38"/>
      <c r="G149" s="15"/>
      <c r="H149" s="15"/>
      <c r="I149" s="15"/>
      <c r="J149" s="42"/>
    </row>
    <row r="150" spans="1:10" s="16" customFormat="1" x14ac:dyDescent="0.25">
      <c r="A150" s="12"/>
      <c r="B150" s="13"/>
      <c r="C150" s="13"/>
      <c r="D150" s="30"/>
      <c r="E150" s="14"/>
      <c r="F150" s="38"/>
      <c r="G150" s="15"/>
      <c r="H150" s="15"/>
      <c r="I150" s="15"/>
      <c r="J150" s="42"/>
    </row>
    <row r="151" spans="1:10" s="16" customFormat="1" x14ac:dyDescent="0.25">
      <c r="A151" s="12"/>
      <c r="B151" s="13"/>
      <c r="C151" s="13"/>
      <c r="D151" s="30"/>
      <c r="E151" s="14"/>
      <c r="F151" s="38"/>
      <c r="G151" s="15"/>
      <c r="H151" s="15"/>
      <c r="I151" s="15"/>
      <c r="J151" s="42"/>
    </row>
    <row r="152" spans="1:10" s="16" customFormat="1" x14ac:dyDescent="0.25">
      <c r="A152" s="12"/>
      <c r="B152" s="13"/>
      <c r="C152" s="13"/>
      <c r="D152" s="30"/>
      <c r="E152" s="14"/>
      <c r="F152" s="38"/>
      <c r="G152" s="15"/>
      <c r="H152" s="15"/>
      <c r="I152" s="15"/>
      <c r="J152" s="42"/>
    </row>
    <row r="153" spans="1:10" s="16" customFormat="1" x14ac:dyDescent="0.25">
      <c r="A153" s="12"/>
      <c r="B153" s="13"/>
      <c r="C153" s="13"/>
      <c r="D153" s="30"/>
      <c r="E153" s="14"/>
      <c r="F153" s="38"/>
      <c r="G153" s="15"/>
      <c r="H153" s="15"/>
      <c r="I153" s="15"/>
      <c r="J153" s="42"/>
    </row>
    <row r="154" spans="1:10" s="16" customFormat="1" x14ac:dyDescent="0.25">
      <c r="A154" s="12"/>
      <c r="B154" s="13"/>
      <c r="C154" s="13"/>
      <c r="D154" s="30"/>
      <c r="E154" s="14"/>
      <c r="F154" s="38"/>
      <c r="G154" s="15"/>
      <c r="H154" s="15"/>
      <c r="I154" s="15"/>
      <c r="J154" s="42"/>
    </row>
    <row r="155" spans="1:10" s="16" customFormat="1" x14ac:dyDescent="0.25">
      <c r="A155" s="12"/>
      <c r="B155" s="13"/>
      <c r="C155" s="13"/>
      <c r="D155" s="30"/>
      <c r="E155" s="14"/>
      <c r="F155" s="38"/>
      <c r="G155" s="15"/>
      <c r="H155" s="15"/>
      <c r="I155" s="15"/>
      <c r="J155" s="42"/>
    </row>
    <row r="156" spans="1:10" s="16" customFormat="1" x14ac:dyDescent="0.25">
      <c r="A156" s="12"/>
      <c r="B156" s="13"/>
      <c r="C156" s="13"/>
      <c r="D156" s="30"/>
      <c r="E156" s="14"/>
      <c r="F156" s="38"/>
      <c r="G156" s="15"/>
      <c r="H156" s="15"/>
      <c r="I156" s="15"/>
      <c r="J156" s="42"/>
    </row>
    <row r="157" spans="1:10" s="16" customFormat="1" x14ac:dyDescent="0.25">
      <c r="A157" s="12"/>
      <c r="B157" s="13"/>
      <c r="C157" s="13"/>
      <c r="D157" s="30"/>
      <c r="E157" s="14"/>
      <c r="F157" s="38"/>
      <c r="G157" s="15"/>
      <c r="H157" s="15"/>
      <c r="I157" s="15"/>
      <c r="J157" s="42"/>
    </row>
    <row r="158" spans="1:10" s="16" customFormat="1" x14ac:dyDescent="0.25">
      <c r="A158" s="12"/>
      <c r="B158" s="13"/>
      <c r="C158" s="13"/>
      <c r="D158" s="30"/>
      <c r="E158" s="14"/>
      <c r="F158" s="38"/>
      <c r="G158" s="15"/>
      <c r="H158" s="15"/>
      <c r="I158" s="15"/>
      <c r="J158" s="42"/>
    </row>
    <row r="159" spans="1:10" s="16" customFormat="1" x14ac:dyDescent="0.25">
      <c r="A159" s="12"/>
      <c r="B159" s="13"/>
      <c r="C159" s="13"/>
      <c r="D159" s="30"/>
      <c r="E159" s="14"/>
      <c r="F159" s="38"/>
      <c r="G159" s="15"/>
      <c r="H159" s="15"/>
      <c r="I159" s="15"/>
      <c r="J159" s="42"/>
    </row>
    <row r="160" spans="1:10" s="16" customFormat="1" x14ac:dyDescent="0.25">
      <c r="A160" s="12"/>
      <c r="B160" s="13"/>
      <c r="C160" s="13"/>
      <c r="D160" s="30"/>
      <c r="E160" s="14"/>
      <c r="F160" s="38"/>
      <c r="G160" s="15"/>
      <c r="H160" s="15"/>
      <c r="I160" s="15"/>
      <c r="J160" s="42"/>
    </row>
    <row r="161" spans="1:10" s="16" customFormat="1" x14ac:dyDescent="0.25">
      <c r="A161" s="12"/>
      <c r="B161" s="13"/>
      <c r="C161" s="13"/>
      <c r="D161" s="30"/>
      <c r="E161" s="14"/>
      <c r="F161" s="38"/>
      <c r="G161" s="15"/>
      <c r="H161" s="15"/>
      <c r="I161" s="15"/>
      <c r="J161" s="42"/>
    </row>
    <row r="162" spans="1:10" s="16" customFormat="1" x14ac:dyDescent="0.25">
      <c r="A162" s="12"/>
      <c r="B162" s="13"/>
      <c r="C162" s="13"/>
      <c r="D162" s="30"/>
      <c r="E162" s="14"/>
      <c r="F162" s="38"/>
      <c r="G162" s="15"/>
      <c r="H162" s="15"/>
      <c r="I162" s="15"/>
      <c r="J162" s="42"/>
    </row>
    <row r="163" spans="1:10" s="16" customFormat="1" x14ac:dyDescent="0.25">
      <c r="A163" s="12"/>
      <c r="B163" s="13"/>
      <c r="C163" s="13"/>
      <c r="D163" s="30"/>
      <c r="E163" s="14"/>
      <c r="F163" s="38"/>
      <c r="G163" s="15"/>
      <c r="H163" s="15"/>
      <c r="I163" s="15"/>
      <c r="J163" s="42"/>
    </row>
    <row r="164" spans="1:10" s="16" customFormat="1" x14ac:dyDescent="0.25">
      <c r="A164" s="12"/>
      <c r="B164" s="13"/>
      <c r="C164" s="13"/>
      <c r="D164" s="30"/>
      <c r="E164" s="14"/>
      <c r="F164" s="38"/>
      <c r="G164" s="15"/>
      <c r="H164" s="15"/>
      <c r="I164" s="15"/>
      <c r="J164" s="42"/>
    </row>
    <row r="165" spans="1:10" s="16" customFormat="1" x14ac:dyDescent="0.25">
      <c r="A165" s="12"/>
      <c r="B165" s="13"/>
      <c r="C165" s="13"/>
      <c r="D165" s="30"/>
      <c r="E165" s="14"/>
      <c r="F165" s="38"/>
      <c r="G165" s="15"/>
      <c r="H165" s="15"/>
      <c r="I165" s="15"/>
      <c r="J165" s="42"/>
    </row>
    <row r="166" spans="1:10" s="16" customFormat="1" x14ac:dyDescent="0.25">
      <c r="A166" s="12"/>
      <c r="B166" s="13"/>
      <c r="C166" s="13"/>
      <c r="D166" s="30"/>
      <c r="E166" s="14"/>
      <c r="F166" s="38"/>
      <c r="G166" s="15"/>
      <c r="H166" s="15"/>
      <c r="I166" s="15"/>
      <c r="J166" s="42"/>
    </row>
    <row r="167" spans="1:10" s="16" customFormat="1" x14ac:dyDescent="0.25">
      <c r="A167" s="12"/>
      <c r="B167" s="13"/>
      <c r="C167" s="13"/>
      <c r="D167" s="30"/>
      <c r="E167" s="14"/>
      <c r="F167" s="38"/>
      <c r="G167" s="15"/>
      <c r="H167" s="15"/>
      <c r="I167" s="15"/>
      <c r="J167" s="42"/>
    </row>
    <row r="168" spans="1:10" s="16" customFormat="1" x14ac:dyDescent="0.25">
      <c r="A168" s="12"/>
      <c r="B168" s="13"/>
      <c r="C168" s="13"/>
      <c r="D168" s="30"/>
      <c r="E168" s="14"/>
      <c r="F168" s="38"/>
      <c r="G168" s="15"/>
      <c r="H168" s="15"/>
      <c r="I168" s="15"/>
      <c r="J168" s="42"/>
    </row>
    <row r="169" spans="1:10" s="16" customFormat="1" x14ac:dyDescent="0.25">
      <c r="A169" s="12"/>
      <c r="B169" s="13"/>
      <c r="C169" s="13"/>
      <c r="D169" s="30"/>
      <c r="E169" s="14"/>
      <c r="F169" s="38"/>
      <c r="G169" s="15"/>
      <c r="H169" s="15"/>
      <c r="I169" s="15"/>
      <c r="J169" s="42"/>
    </row>
    <row r="170" spans="1:10" s="16" customFormat="1" x14ac:dyDescent="0.25">
      <c r="A170" s="12"/>
      <c r="B170" s="13"/>
      <c r="C170" s="13"/>
      <c r="D170" s="30"/>
      <c r="E170" s="14"/>
      <c r="F170" s="38"/>
      <c r="G170" s="15"/>
      <c r="H170" s="15"/>
      <c r="I170" s="15"/>
      <c r="J170" s="42"/>
    </row>
    <row r="171" spans="1:10" s="16" customFormat="1" x14ac:dyDescent="0.25">
      <c r="A171" s="12"/>
      <c r="B171" s="13"/>
      <c r="C171" s="13"/>
      <c r="D171" s="30"/>
      <c r="E171" s="14"/>
      <c r="F171" s="38"/>
      <c r="G171" s="15"/>
      <c r="H171" s="15"/>
      <c r="I171" s="15"/>
      <c r="J171" s="42"/>
    </row>
    <row r="172" spans="1:10" s="16" customFormat="1" x14ac:dyDescent="0.25">
      <c r="A172" s="12"/>
      <c r="B172" s="13"/>
      <c r="C172" s="13"/>
      <c r="D172" s="30"/>
      <c r="E172" s="14"/>
      <c r="F172" s="38"/>
      <c r="G172" s="15"/>
      <c r="H172" s="15"/>
      <c r="I172" s="15"/>
      <c r="J172" s="42"/>
    </row>
    <row r="173" spans="1:10" s="16" customFormat="1" x14ac:dyDescent="0.25">
      <c r="A173" s="12"/>
      <c r="B173" s="13"/>
      <c r="C173" s="13"/>
      <c r="D173" s="30"/>
      <c r="E173" s="14"/>
      <c r="F173" s="38"/>
      <c r="G173" s="15"/>
      <c r="H173" s="15"/>
      <c r="I173" s="15"/>
      <c r="J173" s="42"/>
    </row>
    <row r="174" spans="1:10" s="16" customFormat="1" x14ac:dyDescent="0.25">
      <c r="A174" s="12"/>
      <c r="B174" s="13"/>
      <c r="C174" s="13"/>
      <c r="D174" s="30"/>
      <c r="E174" s="14"/>
      <c r="F174" s="38"/>
      <c r="G174" s="15"/>
      <c r="H174" s="15"/>
      <c r="I174" s="15"/>
      <c r="J174" s="42"/>
    </row>
    <row r="175" spans="1:10" s="16" customFormat="1" x14ac:dyDescent="0.25">
      <c r="A175" s="12"/>
      <c r="B175" s="13"/>
      <c r="C175" s="13"/>
      <c r="D175" s="30"/>
      <c r="E175" s="14"/>
      <c r="F175" s="38"/>
      <c r="G175" s="15"/>
      <c r="H175" s="15"/>
      <c r="I175" s="15"/>
      <c r="J175" s="42"/>
    </row>
    <row r="176" spans="1:10" s="16" customFormat="1" x14ac:dyDescent="0.25">
      <c r="A176" s="12"/>
      <c r="B176" s="13"/>
      <c r="C176" s="13"/>
      <c r="D176" s="30"/>
      <c r="E176" s="14"/>
      <c r="F176" s="38"/>
      <c r="G176" s="15"/>
      <c r="H176" s="15"/>
      <c r="I176" s="15"/>
      <c r="J176" s="42"/>
    </row>
    <row r="177" spans="1:10" s="16" customFormat="1" x14ac:dyDescent="0.25">
      <c r="A177" s="12"/>
      <c r="B177" s="13"/>
      <c r="C177" s="13"/>
      <c r="D177" s="30"/>
      <c r="E177" s="14"/>
      <c r="F177" s="38"/>
      <c r="G177" s="15"/>
      <c r="H177" s="15"/>
      <c r="I177" s="15"/>
      <c r="J177" s="42"/>
    </row>
    <row r="178" spans="1:10" s="16" customFormat="1" x14ac:dyDescent="0.25">
      <c r="A178" s="12"/>
      <c r="B178" s="13"/>
      <c r="C178" s="13"/>
      <c r="D178" s="30"/>
      <c r="E178" s="14"/>
      <c r="F178" s="38"/>
      <c r="G178" s="15"/>
      <c r="H178" s="15"/>
      <c r="I178" s="15"/>
      <c r="J178" s="42"/>
    </row>
    <row r="179" spans="1:10" s="16" customFormat="1" x14ac:dyDescent="0.25">
      <c r="A179" s="12"/>
      <c r="B179" s="13"/>
      <c r="C179" s="13"/>
      <c r="D179" s="30"/>
      <c r="E179" s="14"/>
      <c r="F179" s="38"/>
      <c r="G179" s="15"/>
      <c r="H179" s="15"/>
      <c r="I179" s="15"/>
      <c r="J179" s="42"/>
    </row>
    <row r="180" spans="1:10" s="16" customFormat="1" x14ac:dyDescent="0.25">
      <c r="A180" s="12"/>
      <c r="B180" s="13"/>
      <c r="C180" s="13"/>
      <c r="D180" s="30"/>
      <c r="E180" s="14"/>
      <c r="F180" s="38"/>
      <c r="G180" s="15"/>
      <c r="H180" s="15"/>
      <c r="I180" s="15"/>
      <c r="J180" s="42"/>
    </row>
    <row r="181" spans="1:10" s="16" customFormat="1" x14ac:dyDescent="0.25">
      <c r="A181" s="12"/>
      <c r="B181" s="13"/>
      <c r="C181" s="13"/>
      <c r="D181" s="30"/>
      <c r="E181" s="14"/>
      <c r="F181" s="38"/>
      <c r="G181" s="15"/>
      <c r="H181" s="15"/>
      <c r="I181" s="15"/>
      <c r="J181" s="42"/>
    </row>
    <row r="182" spans="1:10" s="16" customFormat="1" x14ac:dyDescent="0.25">
      <c r="A182" s="12"/>
      <c r="B182" s="13"/>
      <c r="C182" s="13"/>
      <c r="D182" s="30"/>
      <c r="E182" s="14"/>
      <c r="F182" s="38"/>
      <c r="G182" s="15"/>
      <c r="H182" s="15"/>
      <c r="I182" s="15"/>
      <c r="J182" s="42"/>
    </row>
    <row r="183" spans="1:10" s="16" customFormat="1" x14ac:dyDescent="0.25">
      <c r="A183" s="12"/>
      <c r="B183" s="13"/>
      <c r="C183" s="13"/>
      <c r="D183" s="30"/>
      <c r="E183" s="14"/>
      <c r="F183" s="38"/>
      <c r="G183" s="15"/>
      <c r="H183" s="15"/>
      <c r="I183" s="15"/>
      <c r="J183" s="42"/>
    </row>
    <row r="184" spans="1:10" s="16" customFormat="1" x14ac:dyDescent="0.25">
      <c r="A184" s="12"/>
      <c r="B184" s="13"/>
      <c r="C184" s="13"/>
      <c r="D184" s="30"/>
      <c r="E184" s="14"/>
      <c r="F184" s="38"/>
      <c r="G184" s="15"/>
      <c r="H184" s="15"/>
      <c r="I184" s="15"/>
      <c r="J184" s="42"/>
    </row>
    <row r="185" spans="1:10" s="16" customFormat="1" x14ac:dyDescent="0.25">
      <c r="A185" s="12"/>
      <c r="B185" s="13"/>
      <c r="C185" s="13"/>
      <c r="D185" s="30"/>
      <c r="E185" s="14"/>
      <c r="F185" s="38"/>
      <c r="G185" s="15"/>
      <c r="H185" s="15"/>
      <c r="I185" s="15"/>
      <c r="J185" s="42"/>
    </row>
    <row r="186" spans="1:10" s="16" customFormat="1" x14ac:dyDescent="0.25">
      <c r="A186" s="12"/>
      <c r="B186" s="13"/>
      <c r="C186" s="13"/>
      <c r="D186" s="30"/>
      <c r="E186" s="14"/>
      <c r="F186" s="38"/>
      <c r="G186" s="15"/>
      <c r="H186" s="15"/>
      <c r="I186" s="15"/>
      <c r="J186" s="42"/>
    </row>
    <row r="187" spans="1:10" s="16" customFormat="1" x14ac:dyDescent="0.25">
      <c r="A187" s="12"/>
      <c r="B187" s="13"/>
      <c r="C187" s="13"/>
      <c r="D187" s="30"/>
      <c r="E187" s="14"/>
      <c r="F187" s="38"/>
      <c r="G187" s="15"/>
      <c r="H187" s="15"/>
      <c r="I187" s="15"/>
      <c r="J187" s="42"/>
    </row>
    <row r="188" spans="1:10" s="16" customFormat="1" x14ac:dyDescent="0.25">
      <c r="A188" s="12"/>
      <c r="B188" s="13"/>
      <c r="C188" s="13"/>
      <c r="D188" s="30"/>
      <c r="E188" s="14"/>
      <c r="F188" s="38"/>
      <c r="G188" s="15"/>
      <c r="H188" s="15"/>
      <c r="I188" s="15"/>
      <c r="J188" s="42"/>
    </row>
    <row r="189" spans="1:10" s="16" customFormat="1" x14ac:dyDescent="0.25">
      <c r="A189" s="12"/>
      <c r="B189" s="13"/>
      <c r="C189" s="13"/>
      <c r="D189" s="30"/>
      <c r="E189" s="14"/>
      <c r="F189" s="38"/>
      <c r="G189" s="15"/>
      <c r="H189" s="15"/>
      <c r="I189" s="15"/>
      <c r="J189" s="42"/>
    </row>
    <row r="190" spans="1:10" s="16" customFormat="1" x14ac:dyDescent="0.25">
      <c r="A190" s="12"/>
      <c r="B190" s="13"/>
      <c r="C190" s="13"/>
      <c r="D190" s="30"/>
      <c r="E190" s="14"/>
      <c r="F190" s="38"/>
      <c r="G190" s="15"/>
      <c r="H190" s="15"/>
      <c r="I190" s="15"/>
      <c r="J190" s="42"/>
    </row>
    <row r="191" spans="1:10" s="16" customFormat="1" x14ac:dyDescent="0.25">
      <c r="A191" s="12"/>
      <c r="B191" s="13"/>
      <c r="C191" s="13"/>
      <c r="D191" s="30"/>
      <c r="E191" s="14"/>
      <c r="F191" s="38"/>
      <c r="G191" s="15"/>
      <c r="H191" s="15"/>
      <c r="I191" s="15"/>
      <c r="J191" s="42"/>
    </row>
    <row r="192" spans="1:10" s="16" customFormat="1" x14ac:dyDescent="0.25">
      <c r="A192" s="12"/>
      <c r="B192" s="13"/>
      <c r="C192" s="13"/>
      <c r="D192" s="30"/>
      <c r="E192" s="14"/>
      <c r="F192" s="38"/>
      <c r="G192" s="15"/>
      <c r="H192" s="15"/>
      <c r="I192" s="15"/>
      <c r="J192" s="42"/>
    </row>
    <row r="193" spans="1:10" s="16" customFormat="1" x14ac:dyDescent="0.25">
      <c r="A193" s="12"/>
      <c r="B193" s="13"/>
      <c r="C193" s="13"/>
      <c r="D193" s="30"/>
      <c r="E193" s="14"/>
      <c r="F193" s="38"/>
      <c r="G193" s="15"/>
      <c r="H193" s="15"/>
      <c r="I193" s="15"/>
      <c r="J193" s="42"/>
    </row>
    <row r="194" spans="1:10" s="16" customFormat="1" x14ac:dyDescent="0.25">
      <c r="A194" s="12"/>
      <c r="B194" s="13"/>
      <c r="C194" s="13"/>
      <c r="D194" s="30"/>
      <c r="E194" s="14"/>
      <c r="F194" s="38"/>
      <c r="G194" s="15"/>
      <c r="H194" s="15"/>
      <c r="I194" s="15"/>
      <c r="J194" s="42"/>
    </row>
    <row r="195" spans="1:10" s="16" customFormat="1" x14ac:dyDescent="0.25">
      <c r="A195" s="12"/>
      <c r="B195" s="13"/>
      <c r="C195" s="13"/>
      <c r="D195" s="30"/>
      <c r="E195" s="14"/>
      <c r="F195" s="38"/>
      <c r="G195" s="15"/>
      <c r="H195" s="15"/>
      <c r="I195" s="15"/>
      <c r="J195" s="42"/>
    </row>
    <row r="196" spans="1:10" s="16" customFormat="1" x14ac:dyDescent="0.25">
      <c r="A196" s="12"/>
      <c r="B196" s="13"/>
      <c r="C196" s="13"/>
      <c r="D196" s="30"/>
      <c r="E196" s="14"/>
      <c r="F196" s="38"/>
      <c r="G196" s="15"/>
      <c r="H196" s="15"/>
      <c r="I196" s="15"/>
      <c r="J196" s="42"/>
    </row>
    <row r="197" spans="1:10" s="16" customFormat="1" x14ac:dyDescent="0.25">
      <c r="A197" s="12"/>
      <c r="B197" s="13"/>
      <c r="C197" s="13"/>
      <c r="D197" s="30"/>
      <c r="E197" s="14"/>
      <c r="F197" s="38"/>
      <c r="G197" s="15"/>
      <c r="H197" s="15"/>
      <c r="I197" s="15"/>
      <c r="J197" s="42"/>
    </row>
    <row r="198" spans="1:10" s="16" customFormat="1" x14ac:dyDescent="0.25">
      <c r="A198" s="12"/>
      <c r="B198" s="13"/>
      <c r="C198" s="13"/>
      <c r="D198" s="30"/>
      <c r="E198" s="14"/>
      <c r="F198" s="38"/>
      <c r="G198" s="15"/>
      <c r="H198" s="15"/>
      <c r="I198" s="15"/>
      <c r="J198" s="42"/>
    </row>
    <row r="199" spans="1:10" s="16" customFormat="1" x14ac:dyDescent="0.25">
      <c r="A199" s="12"/>
      <c r="B199" s="13"/>
      <c r="C199" s="13"/>
      <c r="D199" s="30"/>
      <c r="E199" s="14"/>
      <c r="F199" s="38"/>
      <c r="G199" s="15"/>
      <c r="H199" s="15"/>
      <c r="I199" s="15"/>
      <c r="J199" s="42"/>
    </row>
    <row r="200" spans="1:10" s="16" customFormat="1" x14ac:dyDescent="0.25">
      <c r="A200" s="12"/>
      <c r="B200" s="13"/>
      <c r="C200" s="13"/>
      <c r="D200" s="30"/>
      <c r="E200" s="14"/>
      <c r="F200" s="38"/>
      <c r="G200" s="15"/>
      <c r="H200" s="15"/>
      <c r="I200" s="15"/>
      <c r="J200" s="42"/>
    </row>
    <row r="201" spans="1:10" s="16" customFormat="1" x14ac:dyDescent="0.25">
      <c r="A201" s="12"/>
      <c r="B201" s="13"/>
      <c r="C201" s="13"/>
      <c r="D201" s="30"/>
      <c r="E201" s="14"/>
      <c r="F201" s="38"/>
      <c r="G201" s="15"/>
      <c r="H201" s="15"/>
      <c r="I201" s="15"/>
      <c r="J201" s="42"/>
    </row>
    <row r="202" spans="1:10" s="16" customFormat="1" x14ac:dyDescent="0.25">
      <c r="A202" s="12"/>
      <c r="B202" s="13"/>
      <c r="C202" s="13"/>
      <c r="D202" s="30"/>
      <c r="E202" s="14"/>
      <c r="F202" s="38"/>
      <c r="G202" s="15"/>
      <c r="H202" s="15"/>
      <c r="I202" s="15"/>
      <c r="J202" s="42"/>
    </row>
    <row r="203" spans="1:10" s="16" customFormat="1" x14ac:dyDescent="0.25">
      <c r="A203" s="12"/>
      <c r="B203" s="13"/>
      <c r="C203" s="13"/>
      <c r="D203" s="30"/>
      <c r="E203" s="14"/>
      <c r="F203" s="38"/>
      <c r="G203" s="15"/>
      <c r="H203" s="15"/>
      <c r="I203" s="15"/>
      <c r="J203" s="42"/>
    </row>
    <row r="204" spans="1:10" s="16" customFormat="1" x14ac:dyDescent="0.25">
      <c r="A204" s="12"/>
      <c r="B204" s="13"/>
      <c r="C204" s="13"/>
      <c r="D204" s="30"/>
      <c r="E204" s="14"/>
      <c r="F204" s="38"/>
      <c r="G204" s="15"/>
      <c r="H204" s="15"/>
      <c r="I204" s="15"/>
      <c r="J204" s="42"/>
    </row>
    <row r="205" spans="1:10" s="16" customFormat="1" x14ac:dyDescent="0.25">
      <c r="A205" s="12"/>
      <c r="B205" s="13"/>
      <c r="C205" s="13"/>
      <c r="D205" s="30"/>
      <c r="E205" s="14"/>
      <c r="F205" s="38"/>
      <c r="G205" s="15"/>
      <c r="H205" s="15"/>
      <c r="I205" s="15"/>
      <c r="J205" s="42"/>
    </row>
    <row r="206" spans="1:10" s="16" customFormat="1" x14ac:dyDescent="0.25">
      <c r="A206" s="12"/>
      <c r="B206" s="13"/>
      <c r="C206" s="13"/>
      <c r="D206" s="30"/>
      <c r="E206" s="14"/>
      <c r="F206" s="38"/>
      <c r="G206" s="15"/>
      <c r="H206" s="15"/>
      <c r="I206" s="15"/>
      <c r="J206" s="42"/>
    </row>
    <row r="207" spans="1:10" s="16" customFormat="1" x14ac:dyDescent="0.25">
      <c r="A207" s="12"/>
      <c r="B207" s="13"/>
      <c r="C207" s="13"/>
      <c r="D207" s="30"/>
      <c r="E207" s="14"/>
      <c r="F207" s="38"/>
      <c r="G207" s="15"/>
      <c r="H207" s="15"/>
      <c r="I207" s="15"/>
      <c r="J207" s="42"/>
    </row>
    <row r="208" spans="1:10" s="16" customFormat="1" x14ac:dyDescent="0.25">
      <c r="A208" s="12"/>
      <c r="B208" s="13"/>
      <c r="C208" s="13"/>
      <c r="D208" s="30"/>
      <c r="E208" s="14"/>
      <c r="F208" s="38"/>
      <c r="G208" s="15"/>
      <c r="H208" s="15"/>
      <c r="I208" s="15"/>
      <c r="J208" s="42"/>
    </row>
    <row r="209" spans="1:10" s="16" customFormat="1" x14ac:dyDescent="0.25">
      <c r="A209" s="12"/>
      <c r="B209" s="13"/>
      <c r="C209" s="13"/>
      <c r="D209" s="30"/>
      <c r="E209" s="14"/>
      <c r="F209" s="38"/>
      <c r="G209" s="15"/>
      <c r="H209" s="15"/>
      <c r="I209" s="15"/>
      <c r="J209" s="42"/>
    </row>
    <row r="210" spans="1:10" s="16" customFormat="1" x14ac:dyDescent="0.25">
      <c r="A210" s="12"/>
      <c r="B210" s="13"/>
      <c r="C210" s="13"/>
      <c r="D210" s="30"/>
      <c r="E210" s="14"/>
      <c r="F210" s="38"/>
      <c r="G210" s="15"/>
      <c r="H210" s="15"/>
      <c r="I210" s="15"/>
      <c r="J210" s="42"/>
    </row>
    <row r="211" spans="1:10" s="16" customFormat="1" x14ac:dyDescent="0.25">
      <c r="A211" s="12"/>
      <c r="B211" s="13"/>
      <c r="C211" s="13"/>
      <c r="D211" s="30"/>
      <c r="E211" s="14"/>
      <c r="F211" s="38"/>
      <c r="G211" s="15"/>
      <c r="H211" s="15"/>
      <c r="I211" s="15"/>
      <c r="J211" s="42"/>
    </row>
    <row r="212" spans="1:10" s="16" customFormat="1" x14ac:dyDescent="0.25">
      <c r="A212" s="12"/>
      <c r="B212" s="13"/>
      <c r="C212" s="13"/>
      <c r="D212" s="30"/>
      <c r="E212" s="14"/>
      <c r="F212" s="38"/>
      <c r="G212" s="15"/>
      <c r="H212" s="15"/>
      <c r="I212" s="15"/>
      <c r="J212" s="42"/>
    </row>
    <row r="213" spans="1:10" s="16" customFormat="1" x14ac:dyDescent="0.25">
      <c r="A213" s="12"/>
      <c r="B213" s="13"/>
      <c r="C213" s="13"/>
      <c r="D213" s="30"/>
      <c r="E213" s="14"/>
      <c r="F213" s="38"/>
      <c r="G213" s="15"/>
      <c r="H213" s="15"/>
      <c r="I213" s="15"/>
      <c r="J213" s="42"/>
    </row>
    <row r="214" spans="1:10" s="16" customFormat="1" x14ac:dyDescent="0.25">
      <c r="A214" s="12"/>
      <c r="B214" s="13"/>
      <c r="C214" s="13"/>
      <c r="D214" s="30"/>
      <c r="E214" s="14"/>
      <c r="F214" s="38"/>
      <c r="G214" s="15"/>
      <c r="H214" s="15"/>
      <c r="I214" s="15"/>
      <c r="J214" s="42"/>
    </row>
    <row r="215" spans="1:10" s="16" customFormat="1" x14ac:dyDescent="0.25">
      <c r="A215" s="12"/>
      <c r="B215" s="13"/>
      <c r="C215" s="13"/>
      <c r="D215" s="30"/>
      <c r="E215" s="14"/>
      <c r="F215" s="38"/>
      <c r="G215" s="15"/>
      <c r="H215" s="15"/>
      <c r="I215" s="15"/>
      <c r="J215" s="42"/>
    </row>
    <row r="216" spans="1:10" s="16" customFormat="1" x14ac:dyDescent="0.25">
      <c r="A216" s="12"/>
      <c r="B216" s="13"/>
      <c r="C216" s="13"/>
      <c r="D216" s="30"/>
      <c r="E216" s="14"/>
      <c r="F216" s="38"/>
      <c r="G216" s="15"/>
      <c r="H216" s="15"/>
      <c r="I216" s="15"/>
      <c r="J216" s="42"/>
    </row>
    <row r="217" spans="1:10" s="16" customFormat="1" x14ac:dyDescent="0.25">
      <c r="A217" s="12"/>
      <c r="B217" s="13"/>
      <c r="C217" s="13"/>
      <c r="D217" s="30"/>
      <c r="E217" s="14"/>
      <c r="F217" s="38"/>
      <c r="G217" s="15"/>
      <c r="H217" s="15"/>
      <c r="I217" s="15"/>
      <c r="J217" s="42"/>
    </row>
    <row r="218" spans="1:10" s="16" customFormat="1" x14ac:dyDescent="0.25">
      <c r="A218" s="12"/>
      <c r="B218" s="13"/>
      <c r="C218" s="13"/>
      <c r="D218" s="30"/>
      <c r="E218" s="14"/>
      <c r="F218" s="38"/>
      <c r="G218" s="15"/>
      <c r="H218" s="15"/>
      <c r="I218" s="15"/>
      <c r="J218" s="42"/>
    </row>
    <row r="219" spans="1:10" s="16" customFormat="1" x14ac:dyDescent="0.25">
      <c r="A219" s="12"/>
      <c r="B219" s="13"/>
      <c r="C219" s="13"/>
      <c r="D219" s="30"/>
      <c r="E219" s="14"/>
      <c r="F219" s="38"/>
      <c r="G219" s="15"/>
      <c r="H219" s="15"/>
      <c r="I219" s="15"/>
      <c r="J219" s="42"/>
    </row>
    <row r="220" spans="1:10" s="16" customFormat="1" x14ac:dyDescent="0.25">
      <c r="A220" s="12"/>
      <c r="B220" s="13"/>
      <c r="C220" s="13"/>
      <c r="D220" s="30"/>
      <c r="E220" s="14"/>
      <c r="F220" s="38"/>
      <c r="G220" s="15"/>
      <c r="H220" s="15"/>
      <c r="I220" s="15"/>
      <c r="J220" s="42"/>
    </row>
    <row r="221" spans="1:10" s="16" customFormat="1" x14ac:dyDescent="0.25">
      <c r="A221" s="12"/>
      <c r="B221" s="13"/>
      <c r="C221" s="13"/>
      <c r="D221" s="30"/>
      <c r="E221" s="14"/>
      <c r="F221" s="38"/>
      <c r="G221" s="15"/>
      <c r="H221" s="15"/>
      <c r="I221" s="15"/>
      <c r="J221" s="42"/>
    </row>
    <row r="222" spans="1:10" s="16" customFormat="1" x14ac:dyDescent="0.25">
      <c r="A222" s="12"/>
      <c r="B222" s="13"/>
      <c r="C222" s="13"/>
      <c r="D222" s="30"/>
      <c r="E222" s="14"/>
      <c r="F222" s="38"/>
      <c r="G222" s="15"/>
      <c r="H222" s="15"/>
      <c r="I222" s="15"/>
      <c r="J222" s="42"/>
    </row>
    <row r="223" spans="1:10" s="16" customFormat="1" x14ac:dyDescent="0.25">
      <c r="A223" s="12"/>
      <c r="B223" s="13"/>
      <c r="C223" s="13"/>
      <c r="D223" s="30"/>
      <c r="E223" s="14"/>
      <c r="F223" s="38"/>
      <c r="G223" s="15"/>
      <c r="H223" s="15"/>
      <c r="I223" s="15"/>
      <c r="J223" s="42"/>
    </row>
    <row r="224" spans="1:10" s="16" customFormat="1" x14ac:dyDescent="0.25">
      <c r="A224" s="12"/>
      <c r="B224" s="13"/>
      <c r="C224" s="13"/>
      <c r="D224" s="30"/>
      <c r="E224" s="14"/>
      <c r="F224" s="38"/>
      <c r="G224" s="15"/>
      <c r="H224" s="15"/>
      <c r="I224" s="15"/>
      <c r="J224" s="42"/>
    </row>
    <row r="225" spans="1:10" s="16" customFormat="1" x14ac:dyDescent="0.25">
      <c r="A225" s="12"/>
      <c r="B225" s="13"/>
      <c r="C225" s="13"/>
      <c r="D225" s="30"/>
      <c r="E225" s="14"/>
      <c r="F225" s="38"/>
      <c r="G225" s="15"/>
      <c r="H225" s="15"/>
      <c r="I225" s="15"/>
      <c r="J225" s="42"/>
    </row>
    <row r="226" spans="1:10" s="16" customFormat="1" x14ac:dyDescent="0.25">
      <c r="A226" s="12"/>
      <c r="B226" s="13"/>
      <c r="C226" s="13"/>
      <c r="D226" s="30"/>
      <c r="E226" s="14"/>
      <c r="F226" s="38"/>
      <c r="G226" s="15"/>
      <c r="H226" s="15"/>
      <c r="I226" s="15"/>
      <c r="J226" s="42"/>
    </row>
    <row r="227" spans="1:10" s="16" customFormat="1" x14ac:dyDescent="0.25">
      <c r="A227" s="12"/>
      <c r="B227" s="13"/>
      <c r="C227" s="13"/>
      <c r="D227" s="30"/>
      <c r="E227" s="14"/>
      <c r="F227" s="38"/>
      <c r="G227" s="15"/>
      <c r="H227" s="15"/>
      <c r="I227" s="15"/>
      <c r="J227" s="42"/>
    </row>
    <row r="228" spans="1:10" s="16" customFormat="1" x14ac:dyDescent="0.25">
      <c r="A228" s="12"/>
      <c r="B228" s="13"/>
      <c r="C228" s="13"/>
      <c r="D228" s="30"/>
      <c r="E228" s="14"/>
      <c r="F228" s="38"/>
      <c r="G228" s="15"/>
      <c r="H228" s="15"/>
      <c r="I228" s="15"/>
      <c r="J228" s="42"/>
    </row>
    <row r="229" spans="1:10" s="16" customFormat="1" x14ac:dyDescent="0.25">
      <c r="A229" s="12"/>
      <c r="B229" s="13"/>
      <c r="C229" s="13"/>
      <c r="D229" s="30"/>
      <c r="E229" s="14"/>
      <c r="F229" s="38"/>
      <c r="G229" s="15"/>
      <c r="H229" s="15"/>
      <c r="I229" s="15"/>
      <c r="J229" s="42"/>
    </row>
    <row r="230" spans="1:10" s="16" customFormat="1" x14ac:dyDescent="0.25">
      <c r="A230" s="12"/>
      <c r="B230" s="13"/>
      <c r="C230" s="13"/>
      <c r="D230" s="30"/>
      <c r="E230" s="14"/>
      <c r="F230" s="38"/>
      <c r="G230" s="15"/>
      <c r="H230" s="15"/>
      <c r="I230" s="15"/>
      <c r="J230" s="42"/>
    </row>
    <row r="231" spans="1:10" s="16" customFormat="1" x14ac:dyDescent="0.25">
      <c r="A231" s="12"/>
      <c r="B231" s="13"/>
      <c r="C231" s="13"/>
      <c r="D231" s="30"/>
      <c r="E231" s="14"/>
      <c r="F231" s="38"/>
      <c r="G231" s="15"/>
      <c r="H231" s="15"/>
      <c r="I231" s="15"/>
      <c r="J231" s="42"/>
    </row>
    <row r="232" spans="1:10" s="16" customFormat="1" x14ac:dyDescent="0.25">
      <c r="A232" s="12"/>
      <c r="B232" s="13"/>
      <c r="C232" s="13"/>
      <c r="D232" s="30"/>
      <c r="E232" s="14"/>
      <c r="F232" s="38"/>
      <c r="G232" s="15"/>
      <c r="H232" s="15"/>
      <c r="I232" s="15"/>
      <c r="J232" s="42"/>
    </row>
    <row r="233" spans="1:10" s="16" customFormat="1" x14ac:dyDescent="0.25">
      <c r="A233" s="12"/>
      <c r="B233" s="13"/>
      <c r="C233" s="13"/>
      <c r="D233" s="30"/>
      <c r="E233" s="14"/>
      <c r="F233" s="38"/>
      <c r="G233" s="15"/>
      <c r="H233" s="15"/>
      <c r="I233" s="15"/>
      <c r="J233" s="42"/>
    </row>
    <row r="234" spans="1:10" s="16" customFormat="1" x14ac:dyDescent="0.25">
      <c r="A234" s="12"/>
      <c r="B234" s="13"/>
      <c r="C234" s="13"/>
      <c r="D234" s="30"/>
      <c r="E234" s="14"/>
      <c r="F234" s="38"/>
      <c r="G234" s="15"/>
      <c r="H234" s="15"/>
      <c r="I234" s="15"/>
      <c r="J234" s="42"/>
    </row>
    <row r="235" spans="1:10" s="16" customFormat="1" x14ac:dyDescent="0.25">
      <c r="A235" s="12"/>
      <c r="B235" s="13"/>
      <c r="C235" s="13"/>
      <c r="D235" s="30"/>
      <c r="E235" s="14"/>
      <c r="F235" s="38"/>
      <c r="G235" s="15"/>
      <c r="H235" s="15"/>
      <c r="I235" s="15"/>
      <c r="J235" s="42"/>
    </row>
    <row r="236" spans="1:10" s="16" customFormat="1" x14ac:dyDescent="0.25">
      <c r="A236" s="12"/>
      <c r="B236" s="13"/>
      <c r="C236" s="13"/>
      <c r="D236" s="30"/>
      <c r="E236" s="14"/>
      <c r="F236" s="38"/>
      <c r="G236" s="15"/>
      <c r="H236" s="15"/>
      <c r="I236" s="15"/>
      <c r="J236" s="42"/>
    </row>
    <row r="237" spans="1:10" s="16" customFormat="1" x14ac:dyDescent="0.25">
      <c r="A237" s="12"/>
      <c r="B237" s="13"/>
      <c r="C237" s="13"/>
      <c r="D237" s="30"/>
      <c r="E237" s="14"/>
      <c r="F237" s="38"/>
      <c r="G237" s="15"/>
      <c r="H237" s="15"/>
      <c r="I237" s="15"/>
      <c r="J237" s="42"/>
    </row>
    <row r="238" spans="1:10" s="16" customFormat="1" x14ac:dyDescent="0.25">
      <c r="A238" s="12"/>
      <c r="B238" s="13"/>
      <c r="C238" s="13"/>
      <c r="D238" s="30"/>
      <c r="E238" s="14"/>
      <c r="F238" s="38"/>
      <c r="G238" s="15"/>
      <c r="H238" s="15"/>
      <c r="I238" s="15"/>
      <c r="J238" s="42"/>
    </row>
    <row r="239" spans="1:10" s="16" customFormat="1" x14ac:dyDescent="0.25">
      <c r="A239" s="12"/>
      <c r="B239" s="13"/>
      <c r="C239" s="13"/>
      <c r="D239" s="30"/>
      <c r="E239" s="14"/>
      <c r="F239" s="38"/>
      <c r="G239" s="15"/>
      <c r="H239" s="15"/>
      <c r="I239" s="15"/>
      <c r="J239" s="42"/>
    </row>
    <row r="240" spans="1:10" s="16" customFormat="1" x14ac:dyDescent="0.25">
      <c r="A240" s="12"/>
      <c r="B240" s="13"/>
      <c r="C240" s="13"/>
      <c r="D240" s="30"/>
      <c r="E240" s="14"/>
      <c r="F240" s="38"/>
      <c r="G240" s="15"/>
      <c r="H240" s="15"/>
      <c r="I240" s="15"/>
      <c r="J240" s="42"/>
    </row>
    <row r="241" spans="1:10" s="16" customFormat="1" x14ac:dyDescent="0.25">
      <c r="A241" s="12"/>
      <c r="B241" s="13"/>
      <c r="C241" s="13"/>
      <c r="D241" s="30"/>
      <c r="E241" s="14"/>
      <c r="F241" s="38"/>
      <c r="G241" s="15"/>
      <c r="H241" s="15"/>
      <c r="I241" s="15"/>
      <c r="J241" s="42"/>
    </row>
    <row r="242" spans="1:10" s="16" customFormat="1" x14ac:dyDescent="0.25">
      <c r="A242" s="12"/>
      <c r="B242" s="13"/>
      <c r="C242" s="13"/>
      <c r="D242" s="30"/>
      <c r="E242" s="14"/>
      <c r="F242" s="38"/>
      <c r="G242" s="15"/>
      <c r="H242" s="15"/>
      <c r="I242" s="15"/>
      <c r="J242" s="42"/>
    </row>
    <row r="243" spans="1:10" s="16" customFormat="1" x14ac:dyDescent="0.25">
      <c r="A243" s="12"/>
      <c r="B243" s="13"/>
      <c r="C243" s="13"/>
      <c r="D243" s="30"/>
      <c r="E243" s="14"/>
      <c r="F243" s="38"/>
      <c r="G243" s="15"/>
      <c r="H243" s="15"/>
      <c r="I243" s="15"/>
      <c r="J243" s="42"/>
    </row>
    <row r="244" spans="1:10" s="16" customFormat="1" x14ac:dyDescent="0.25">
      <c r="A244" s="12"/>
      <c r="B244" s="13"/>
      <c r="C244" s="13"/>
      <c r="D244" s="30"/>
      <c r="E244" s="14"/>
      <c r="F244" s="38"/>
      <c r="G244" s="15"/>
      <c r="H244" s="15"/>
      <c r="I244" s="15"/>
      <c r="J244" s="42"/>
    </row>
    <row r="245" spans="1:10" s="16" customFormat="1" x14ac:dyDescent="0.25">
      <c r="A245" s="12"/>
      <c r="B245" s="13"/>
      <c r="C245" s="13"/>
      <c r="D245" s="30"/>
      <c r="E245" s="14"/>
      <c r="F245" s="38"/>
      <c r="G245" s="15"/>
      <c r="H245" s="15"/>
      <c r="I245" s="15"/>
      <c r="J245" s="42"/>
    </row>
    <row r="246" spans="1:10" s="16" customFormat="1" x14ac:dyDescent="0.25">
      <c r="A246" s="12"/>
      <c r="B246" s="13"/>
      <c r="C246" s="13"/>
      <c r="D246" s="30"/>
      <c r="E246" s="14"/>
      <c r="F246" s="38"/>
      <c r="G246" s="15"/>
      <c r="H246" s="15"/>
      <c r="I246" s="15"/>
      <c r="J246" s="42"/>
    </row>
    <row r="247" spans="1:10" s="16" customFormat="1" x14ac:dyDescent="0.25">
      <c r="A247" s="12"/>
      <c r="B247" s="13"/>
      <c r="C247" s="13"/>
      <c r="D247" s="30"/>
      <c r="E247" s="14"/>
      <c r="F247" s="38"/>
      <c r="G247" s="15"/>
      <c r="H247" s="15"/>
      <c r="I247" s="15"/>
      <c r="J247" s="42"/>
    </row>
    <row r="248" spans="1:10" s="16" customFormat="1" x14ac:dyDescent="0.25">
      <c r="A248" s="12"/>
      <c r="B248" s="13"/>
      <c r="C248" s="13"/>
      <c r="D248" s="30"/>
      <c r="E248" s="14"/>
      <c r="F248" s="38"/>
      <c r="G248" s="15"/>
      <c r="H248" s="15"/>
      <c r="I248" s="15"/>
      <c r="J248" s="42"/>
    </row>
    <row r="249" spans="1:10" s="16" customFormat="1" x14ac:dyDescent="0.25">
      <c r="A249" s="12"/>
      <c r="B249" s="13"/>
      <c r="C249" s="13"/>
      <c r="D249" s="30"/>
      <c r="E249" s="14"/>
      <c r="F249" s="38"/>
      <c r="G249" s="15"/>
      <c r="H249" s="15"/>
      <c r="I249" s="15"/>
      <c r="J249" s="42"/>
    </row>
    <row r="250" spans="1:10" s="16" customFormat="1" x14ac:dyDescent="0.25">
      <c r="A250" s="12"/>
      <c r="B250" s="13"/>
      <c r="C250" s="13"/>
      <c r="D250" s="30"/>
      <c r="E250" s="14"/>
      <c r="F250" s="38"/>
      <c r="G250" s="15"/>
      <c r="H250" s="15"/>
      <c r="I250" s="15"/>
      <c r="J250" s="42"/>
    </row>
    <row r="251" spans="1:10" s="16" customFormat="1" x14ac:dyDescent="0.25">
      <c r="A251" s="12"/>
      <c r="B251" s="13"/>
      <c r="C251" s="13"/>
      <c r="D251" s="30"/>
      <c r="E251" s="14"/>
      <c r="F251" s="38"/>
      <c r="G251" s="15"/>
      <c r="H251" s="15"/>
      <c r="I251" s="15"/>
      <c r="J251" s="42"/>
    </row>
    <row r="252" spans="1:10" s="16" customFormat="1" x14ac:dyDescent="0.25">
      <c r="A252" s="12"/>
      <c r="B252" s="13"/>
      <c r="C252" s="13"/>
      <c r="D252" s="30"/>
      <c r="E252" s="14"/>
      <c r="F252" s="38"/>
      <c r="G252" s="15"/>
      <c r="H252" s="15"/>
      <c r="I252" s="15"/>
      <c r="J252" s="42"/>
    </row>
    <row r="253" spans="1:10" s="16" customFormat="1" x14ac:dyDescent="0.25">
      <c r="A253" s="12"/>
      <c r="B253" s="13"/>
      <c r="C253" s="13"/>
      <c r="D253" s="30"/>
      <c r="E253" s="14"/>
      <c r="F253" s="38"/>
      <c r="G253" s="15"/>
      <c r="H253" s="15"/>
      <c r="I253" s="15"/>
      <c r="J253" s="42"/>
    </row>
    <row r="254" spans="1:10" s="16" customFormat="1" x14ac:dyDescent="0.25">
      <c r="A254" s="12"/>
      <c r="B254" s="13"/>
      <c r="C254" s="13"/>
      <c r="D254" s="30"/>
      <c r="E254" s="14"/>
      <c r="F254" s="38"/>
      <c r="G254" s="15"/>
      <c r="H254" s="15"/>
      <c r="I254" s="15"/>
      <c r="J254" s="42"/>
    </row>
    <row r="255" spans="1:10" s="16" customFormat="1" x14ac:dyDescent="0.25">
      <c r="A255" s="12"/>
      <c r="B255" s="13"/>
      <c r="C255" s="13"/>
      <c r="D255" s="30"/>
      <c r="E255" s="14"/>
      <c r="F255" s="38"/>
      <c r="G255" s="15"/>
      <c r="H255" s="15"/>
      <c r="I255" s="15"/>
      <c r="J255" s="42"/>
    </row>
    <row r="256" spans="1:10" s="16" customFormat="1" x14ac:dyDescent="0.25">
      <c r="A256" s="12"/>
      <c r="B256" s="13"/>
      <c r="C256" s="13"/>
      <c r="D256" s="30"/>
      <c r="E256" s="14"/>
      <c r="F256" s="38"/>
      <c r="G256" s="15"/>
      <c r="H256" s="15"/>
      <c r="I256" s="15"/>
      <c r="J256" s="42"/>
    </row>
    <row r="257" spans="1:10" s="16" customFormat="1" x14ac:dyDescent="0.25">
      <c r="A257" s="12"/>
      <c r="B257" s="13"/>
      <c r="C257" s="13"/>
      <c r="D257" s="30"/>
      <c r="E257" s="14"/>
      <c r="F257" s="38"/>
      <c r="G257" s="15"/>
      <c r="H257" s="15"/>
      <c r="I257" s="15"/>
      <c r="J257" s="42"/>
    </row>
    <row r="258" spans="1:10" s="16" customFormat="1" x14ac:dyDescent="0.25">
      <c r="A258" s="12"/>
      <c r="B258" s="13"/>
      <c r="C258" s="13"/>
      <c r="D258" s="30"/>
      <c r="E258" s="14"/>
      <c r="F258" s="38"/>
      <c r="G258" s="15"/>
      <c r="H258" s="15"/>
      <c r="I258" s="15"/>
      <c r="J258" s="42"/>
    </row>
    <row r="259" spans="1:10" s="16" customFormat="1" x14ac:dyDescent="0.25">
      <c r="A259" s="12"/>
      <c r="B259" s="13"/>
      <c r="C259" s="13"/>
      <c r="D259" s="30"/>
      <c r="E259" s="14"/>
      <c r="F259" s="38"/>
      <c r="G259" s="15"/>
      <c r="H259" s="15"/>
      <c r="I259" s="15"/>
      <c r="J259" s="42"/>
    </row>
    <row r="260" spans="1:10" s="16" customFormat="1" x14ac:dyDescent="0.25">
      <c r="A260" s="12"/>
      <c r="B260" s="13"/>
      <c r="C260" s="13"/>
      <c r="D260" s="30"/>
      <c r="E260" s="14"/>
      <c r="F260" s="38"/>
      <c r="G260" s="15"/>
      <c r="H260" s="15"/>
      <c r="I260" s="15"/>
      <c r="J260" s="42"/>
    </row>
    <row r="261" spans="1:10" s="16" customFormat="1" x14ac:dyDescent="0.25">
      <c r="A261" s="12"/>
      <c r="B261" s="13"/>
      <c r="C261" s="13"/>
      <c r="D261" s="30"/>
      <c r="E261" s="14"/>
      <c r="F261" s="38"/>
      <c r="G261" s="15"/>
      <c r="H261" s="15"/>
      <c r="I261" s="15"/>
      <c r="J261" s="42"/>
    </row>
    <row r="262" spans="1:10" s="16" customFormat="1" x14ac:dyDescent="0.25">
      <c r="A262" s="12"/>
      <c r="B262" s="13"/>
      <c r="C262" s="13"/>
      <c r="D262" s="30"/>
      <c r="E262" s="14"/>
      <c r="F262" s="38"/>
      <c r="G262" s="15"/>
      <c r="H262" s="15"/>
      <c r="I262" s="15"/>
      <c r="J262" s="42"/>
    </row>
    <row r="263" spans="1:10" s="16" customFormat="1" x14ac:dyDescent="0.25">
      <c r="A263" s="12"/>
      <c r="B263" s="13"/>
      <c r="C263" s="13"/>
      <c r="D263" s="30"/>
      <c r="E263" s="14"/>
      <c r="F263" s="38"/>
      <c r="G263" s="15"/>
      <c r="H263" s="15"/>
      <c r="I263" s="15"/>
      <c r="J263" s="42"/>
    </row>
    <row r="264" spans="1:10" s="16" customFormat="1" x14ac:dyDescent="0.25">
      <c r="A264" s="12"/>
      <c r="B264" s="13"/>
      <c r="C264" s="13"/>
      <c r="D264" s="30"/>
      <c r="E264" s="14"/>
      <c r="F264" s="38"/>
      <c r="G264" s="15"/>
      <c r="H264" s="15"/>
      <c r="I264" s="15"/>
      <c r="J264" s="42"/>
    </row>
    <row r="265" spans="1:10" s="16" customFormat="1" x14ac:dyDescent="0.25">
      <c r="A265" s="12"/>
      <c r="B265" s="13"/>
      <c r="C265" s="13"/>
      <c r="D265" s="30"/>
      <c r="E265" s="14"/>
      <c r="F265" s="38"/>
      <c r="G265" s="15"/>
      <c r="H265" s="15"/>
      <c r="I265" s="15"/>
      <c r="J265" s="42"/>
    </row>
    <row r="266" spans="1:10" s="16" customFormat="1" x14ac:dyDescent="0.25">
      <c r="A266" s="12"/>
      <c r="B266" s="13"/>
      <c r="C266" s="13"/>
      <c r="D266" s="30"/>
      <c r="E266" s="14"/>
      <c r="F266" s="38"/>
      <c r="G266" s="15"/>
      <c r="H266" s="15"/>
      <c r="I266" s="15"/>
      <c r="J266" s="42"/>
    </row>
    <row r="267" spans="1:10" s="16" customFormat="1" x14ac:dyDescent="0.25">
      <c r="A267" s="12"/>
      <c r="B267" s="13"/>
      <c r="C267" s="13"/>
      <c r="D267" s="30"/>
      <c r="E267" s="14"/>
      <c r="F267" s="38"/>
      <c r="G267" s="15"/>
      <c r="H267" s="15"/>
      <c r="I267" s="15"/>
      <c r="J267" s="42"/>
    </row>
    <row r="268" spans="1:10" s="16" customFormat="1" x14ac:dyDescent="0.25">
      <c r="A268" s="12"/>
      <c r="B268" s="13"/>
      <c r="C268" s="13"/>
      <c r="D268" s="30"/>
      <c r="E268" s="14"/>
      <c r="F268" s="38"/>
      <c r="G268" s="15"/>
      <c r="H268" s="15"/>
      <c r="I268" s="15"/>
      <c r="J268" s="42"/>
    </row>
    <row r="269" spans="1:10" s="16" customFormat="1" x14ac:dyDescent="0.25">
      <c r="A269" s="12"/>
      <c r="B269" s="13"/>
      <c r="C269" s="13"/>
      <c r="D269" s="30"/>
      <c r="E269" s="14"/>
      <c r="F269" s="38"/>
      <c r="G269" s="15"/>
      <c r="H269" s="15"/>
      <c r="I269" s="15"/>
      <c r="J269" s="42"/>
    </row>
    <row r="270" spans="1:10" s="16" customFormat="1" x14ac:dyDescent="0.25">
      <c r="A270" s="12"/>
      <c r="B270" s="13"/>
      <c r="C270" s="13"/>
      <c r="D270" s="30"/>
      <c r="E270" s="14"/>
      <c r="F270" s="38"/>
      <c r="G270" s="15"/>
      <c r="H270" s="15"/>
      <c r="I270" s="15"/>
      <c r="J270" s="42"/>
    </row>
    <row r="271" spans="1:10" s="16" customFormat="1" x14ac:dyDescent="0.25">
      <c r="A271" s="12"/>
      <c r="B271" s="13"/>
      <c r="C271" s="13"/>
      <c r="D271" s="30"/>
      <c r="E271" s="14"/>
      <c r="F271" s="38"/>
      <c r="G271" s="15"/>
      <c r="H271" s="15"/>
      <c r="I271" s="15"/>
      <c r="J271" s="42"/>
    </row>
    <row r="272" spans="1:10" s="16" customFormat="1" x14ac:dyDescent="0.25">
      <c r="A272" s="12"/>
      <c r="B272" s="13"/>
      <c r="C272" s="13"/>
      <c r="D272" s="30"/>
      <c r="E272" s="14"/>
      <c r="F272" s="38"/>
      <c r="G272" s="15"/>
      <c r="H272" s="15"/>
      <c r="I272" s="15"/>
      <c r="J272" s="42"/>
    </row>
    <row r="273" spans="1:10" s="16" customFormat="1" x14ac:dyDescent="0.25">
      <c r="A273" s="12"/>
      <c r="B273" s="13"/>
      <c r="C273" s="13"/>
      <c r="D273" s="30"/>
      <c r="E273" s="14"/>
      <c r="F273" s="38"/>
      <c r="G273" s="15"/>
      <c r="H273" s="15"/>
      <c r="I273" s="15"/>
      <c r="J273" s="42"/>
    </row>
    <row r="274" spans="1:10" s="16" customFormat="1" x14ac:dyDescent="0.25">
      <c r="A274" s="12"/>
      <c r="B274" s="13"/>
      <c r="C274" s="13"/>
      <c r="D274" s="30"/>
      <c r="E274" s="14"/>
      <c r="F274" s="38"/>
      <c r="G274" s="15"/>
      <c r="H274" s="15"/>
      <c r="I274" s="15"/>
      <c r="J274" s="42"/>
    </row>
    <row r="275" spans="1:10" s="16" customFormat="1" x14ac:dyDescent="0.25">
      <c r="A275" s="12"/>
      <c r="B275" s="13"/>
      <c r="C275" s="13"/>
      <c r="D275" s="30"/>
      <c r="E275" s="14"/>
      <c r="F275" s="38"/>
      <c r="G275" s="15"/>
      <c r="H275" s="15"/>
      <c r="I275" s="15"/>
      <c r="J275" s="42"/>
    </row>
    <row r="276" spans="1:10" s="16" customFormat="1" x14ac:dyDescent="0.25">
      <c r="A276" s="12"/>
      <c r="B276" s="13"/>
      <c r="C276" s="13"/>
      <c r="D276" s="30"/>
      <c r="E276" s="14"/>
      <c r="F276" s="38"/>
      <c r="G276" s="15"/>
      <c r="H276" s="15"/>
      <c r="I276" s="15"/>
      <c r="J276" s="42"/>
    </row>
    <row r="277" spans="1:10" s="16" customFormat="1" x14ac:dyDescent="0.25">
      <c r="A277" s="12"/>
      <c r="B277" s="13"/>
      <c r="C277" s="13"/>
      <c r="D277" s="30"/>
      <c r="E277" s="14"/>
      <c r="F277" s="38"/>
      <c r="G277" s="15"/>
      <c r="H277" s="15"/>
      <c r="I277" s="15"/>
      <c r="J277" s="42"/>
    </row>
    <row r="278" spans="1:10" s="16" customFormat="1" x14ac:dyDescent="0.25">
      <c r="A278" s="12"/>
      <c r="B278" s="13"/>
      <c r="C278" s="13"/>
      <c r="D278" s="30"/>
      <c r="E278" s="14"/>
      <c r="F278" s="38"/>
      <c r="G278" s="15"/>
      <c r="H278" s="15"/>
      <c r="I278" s="15"/>
      <c r="J278" s="42"/>
    </row>
    <row r="279" spans="1:10" s="16" customFormat="1" x14ac:dyDescent="0.25">
      <c r="A279" s="12"/>
      <c r="B279" s="13"/>
      <c r="C279" s="13"/>
      <c r="D279" s="30"/>
      <c r="E279" s="14"/>
      <c r="F279" s="38"/>
      <c r="G279" s="15"/>
      <c r="H279" s="15"/>
      <c r="I279" s="15"/>
      <c r="J279" s="42"/>
    </row>
    <row r="280" spans="1:10" s="16" customFormat="1" x14ac:dyDescent="0.25">
      <c r="A280" s="12"/>
      <c r="B280" s="13"/>
      <c r="C280" s="13"/>
      <c r="D280" s="30"/>
      <c r="E280" s="14"/>
      <c r="F280" s="38"/>
      <c r="G280" s="15"/>
      <c r="H280" s="15"/>
      <c r="I280" s="15"/>
      <c r="J280" s="42"/>
    </row>
    <row r="281" spans="1:10" s="16" customFormat="1" x14ac:dyDescent="0.25">
      <c r="A281" s="12"/>
      <c r="B281" s="13"/>
      <c r="C281" s="13"/>
      <c r="D281" s="30"/>
      <c r="E281" s="14"/>
      <c r="F281" s="38"/>
      <c r="G281" s="15"/>
      <c r="H281" s="15"/>
      <c r="I281" s="15"/>
      <c r="J281" s="42"/>
    </row>
    <row r="282" spans="1:10" s="16" customFormat="1" x14ac:dyDescent="0.25">
      <c r="A282" s="12"/>
      <c r="B282" s="13"/>
      <c r="C282" s="13"/>
      <c r="D282" s="30"/>
      <c r="E282" s="14"/>
      <c r="F282" s="38"/>
      <c r="G282" s="15"/>
      <c r="H282" s="15"/>
      <c r="I282" s="15"/>
      <c r="J282" s="42"/>
    </row>
    <row r="283" spans="1:10" s="16" customFormat="1" x14ac:dyDescent="0.25">
      <c r="A283" s="12"/>
      <c r="B283" s="13"/>
      <c r="C283" s="13"/>
      <c r="D283" s="30"/>
      <c r="E283" s="14"/>
      <c r="F283" s="38"/>
      <c r="G283" s="15"/>
      <c r="H283" s="15"/>
      <c r="I283" s="15"/>
      <c r="J283" s="42"/>
    </row>
    <row r="284" spans="1:10" s="16" customFormat="1" x14ac:dyDescent="0.25">
      <c r="A284" s="12"/>
      <c r="B284" s="13"/>
      <c r="C284" s="13"/>
      <c r="D284" s="30"/>
      <c r="E284" s="14"/>
      <c r="F284" s="38"/>
      <c r="G284" s="15"/>
      <c r="H284" s="15"/>
      <c r="I284" s="15"/>
      <c r="J284" s="42"/>
    </row>
    <row r="285" spans="1:10" s="16" customFormat="1" x14ac:dyDescent="0.25">
      <c r="A285" s="12"/>
      <c r="B285" s="13"/>
      <c r="C285" s="13"/>
      <c r="D285" s="30"/>
      <c r="E285" s="14"/>
      <c r="F285" s="38"/>
      <c r="G285" s="15"/>
      <c r="H285" s="15"/>
      <c r="I285" s="15"/>
      <c r="J285" s="42"/>
    </row>
    <row r="286" spans="1:10" s="16" customFormat="1" x14ac:dyDescent="0.25">
      <c r="A286" s="12"/>
      <c r="B286" s="13"/>
      <c r="C286" s="13"/>
      <c r="D286" s="30"/>
      <c r="E286" s="14"/>
      <c r="F286" s="38"/>
      <c r="G286" s="15"/>
      <c r="H286" s="15"/>
      <c r="I286" s="15"/>
      <c r="J286" s="42"/>
    </row>
    <row r="287" spans="1:10" s="16" customFormat="1" x14ac:dyDescent="0.25">
      <c r="A287" s="12"/>
      <c r="B287" s="13"/>
      <c r="C287" s="13"/>
      <c r="D287" s="30"/>
      <c r="E287" s="14"/>
      <c r="F287" s="38"/>
      <c r="G287" s="15"/>
      <c r="H287" s="15"/>
      <c r="I287" s="15"/>
      <c r="J287" s="42"/>
    </row>
    <row r="288" spans="1:10" s="16" customFormat="1" x14ac:dyDescent="0.25">
      <c r="A288" s="12"/>
      <c r="B288" s="13"/>
      <c r="C288" s="13"/>
      <c r="D288" s="30"/>
      <c r="E288" s="14"/>
      <c r="F288" s="38"/>
      <c r="G288" s="15"/>
      <c r="H288" s="15"/>
      <c r="I288" s="15"/>
      <c r="J288" s="42"/>
    </row>
    <row r="289" spans="1:10" s="16" customFormat="1" x14ac:dyDescent="0.25">
      <c r="A289" s="12"/>
      <c r="B289" s="13"/>
      <c r="C289" s="13"/>
      <c r="D289" s="30"/>
      <c r="E289" s="14"/>
      <c r="F289" s="38"/>
      <c r="G289" s="15"/>
      <c r="H289" s="15"/>
      <c r="I289" s="15"/>
      <c r="J289" s="42"/>
    </row>
    <row r="290" spans="1:10" s="16" customFormat="1" x14ac:dyDescent="0.25">
      <c r="A290" s="12"/>
      <c r="B290" s="13"/>
      <c r="C290" s="13"/>
      <c r="D290" s="30"/>
      <c r="E290" s="14"/>
      <c r="F290" s="38"/>
      <c r="G290" s="15"/>
      <c r="H290" s="15"/>
      <c r="I290" s="15"/>
      <c r="J290" s="42"/>
    </row>
    <row r="291" spans="1:10" s="16" customFormat="1" x14ac:dyDescent="0.25">
      <c r="A291" s="12"/>
      <c r="B291" s="13"/>
      <c r="C291" s="13"/>
      <c r="D291" s="30"/>
      <c r="E291" s="14"/>
      <c r="F291" s="38"/>
      <c r="G291" s="15"/>
      <c r="H291" s="15"/>
      <c r="I291" s="15"/>
      <c r="J291" s="42"/>
    </row>
    <row r="292" spans="1:10" s="16" customFormat="1" x14ac:dyDescent="0.25">
      <c r="A292" s="12"/>
      <c r="B292" s="13"/>
      <c r="C292" s="13"/>
      <c r="D292" s="30"/>
      <c r="E292" s="14"/>
      <c r="F292" s="38"/>
      <c r="G292" s="15"/>
      <c r="H292" s="15"/>
      <c r="I292" s="15"/>
      <c r="J292" s="42"/>
    </row>
    <row r="293" spans="1:10" s="16" customFormat="1" x14ac:dyDescent="0.25">
      <c r="A293" s="12"/>
      <c r="B293" s="13"/>
      <c r="C293" s="13"/>
      <c r="D293" s="30"/>
      <c r="E293" s="14"/>
      <c r="F293" s="38"/>
      <c r="G293" s="15"/>
      <c r="H293" s="15"/>
      <c r="I293" s="15"/>
      <c r="J293" s="42"/>
    </row>
    <row r="294" spans="1:10" s="16" customFormat="1" x14ac:dyDescent="0.25">
      <c r="A294" s="12"/>
      <c r="B294" s="13"/>
      <c r="C294" s="13"/>
      <c r="D294" s="30"/>
      <c r="E294" s="14"/>
      <c r="F294" s="38"/>
      <c r="G294" s="15"/>
      <c r="H294" s="15"/>
      <c r="I294" s="15"/>
      <c r="J294" s="42"/>
    </row>
    <row r="295" spans="1:10" s="16" customFormat="1" x14ac:dyDescent="0.25">
      <c r="A295" s="12"/>
      <c r="B295" s="13"/>
      <c r="C295" s="13"/>
      <c r="D295" s="30"/>
      <c r="E295" s="14"/>
      <c r="F295" s="38"/>
      <c r="G295" s="15"/>
      <c r="H295" s="15"/>
      <c r="I295" s="15"/>
      <c r="J295" s="42"/>
    </row>
    <row r="296" spans="1:10" s="16" customFormat="1" x14ac:dyDescent="0.25">
      <c r="A296" s="12"/>
      <c r="B296" s="13"/>
      <c r="C296" s="13"/>
      <c r="D296" s="30"/>
      <c r="E296" s="14"/>
      <c r="F296" s="38"/>
      <c r="G296" s="15"/>
      <c r="H296" s="15"/>
      <c r="I296" s="15"/>
      <c r="J296" s="42"/>
    </row>
    <row r="297" spans="1:10" s="16" customFormat="1" x14ac:dyDescent="0.25">
      <c r="A297" s="12"/>
      <c r="B297" s="13"/>
      <c r="C297" s="13"/>
      <c r="D297" s="30"/>
      <c r="E297" s="14"/>
      <c r="F297" s="38"/>
      <c r="G297" s="15"/>
      <c r="H297" s="15"/>
      <c r="I297" s="15"/>
      <c r="J297" s="42"/>
    </row>
    <row r="298" spans="1:10" s="16" customFormat="1" x14ac:dyDescent="0.25">
      <c r="A298" s="12"/>
      <c r="B298" s="13"/>
      <c r="C298" s="13"/>
      <c r="D298" s="30"/>
      <c r="E298" s="14"/>
      <c r="F298" s="38"/>
      <c r="G298" s="15"/>
      <c r="H298" s="15"/>
      <c r="I298" s="15"/>
      <c r="J298" s="42"/>
    </row>
    <row r="299" spans="1:10" s="16" customFormat="1" x14ac:dyDescent="0.25">
      <c r="A299" s="12"/>
      <c r="B299" s="13"/>
      <c r="C299" s="13"/>
      <c r="D299" s="30"/>
      <c r="E299" s="14"/>
      <c r="F299" s="38"/>
      <c r="G299" s="15"/>
      <c r="H299" s="15"/>
      <c r="I299" s="15"/>
      <c r="J299" s="42"/>
    </row>
    <row r="300" spans="1:10" s="16" customFormat="1" x14ac:dyDescent="0.25">
      <c r="A300" s="12"/>
      <c r="B300" s="13"/>
      <c r="C300" s="13"/>
      <c r="D300" s="30"/>
      <c r="E300" s="14"/>
      <c r="F300" s="38"/>
      <c r="G300" s="15"/>
      <c r="H300" s="15"/>
      <c r="I300" s="15"/>
      <c r="J300" s="42"/>
    </row>
    <row r="301" spans="1:10" s="16" customFormat="1" x14ac:dyDescent="0.25">
      <c r="A301" s="12"/>
      <c r="B301" s="13"/>
      <c r="C301" s="13"/>
      <c r="D301" s="30"/>
      <c r="E301" s="14"/>
      <c r="F301" s="38"/>
      <c r="G301" s="15"/>
      <c r="H301" s="15"/>
      <c r="I301" s="15"/>
      <c r="J301" s="42"/>
    </row>
    <row r="302" spans="1:10" s="16" customFormat="1" x14ac:dyDescent="0.25">
      <c r="A302" s="12"/>
      <c r="B302" s="13"/>
      <c r="C302" s="13"/>
      <c r="D302" s="30"/>
      <c r="E302" s="14"/>
      <c r="F302" s="38"/>
      <c r="G302" s="15"/>
      <c r="H302" s="15"/>
      <c r="I302" s="15"/>
      <c r="J302" s="42"/>
    </row>
    <row r="303" spans="1:10" s="16" customFormat="1" x14ac:dyDescent="0.25">
      <c r="A303" s="12"/>
      <c r="B303" s="13"/>
      <c r="C303" s="13"/>
      <c r="D303" s="30"/>
      <c r="E303" s="14"/>
      <c r="F303" s="38"/>
      <c r="G303" s="15"/>
      <c r="H303" s="15"/>
      <c r="I303" s="15"/>
      <c r="J303" s="42"/>
    </row>
    <row r="304" spans="1:10" s="16" customFormat="1" x14ac:dyDescent="0.25">
      <c r="A304" s="12"/>
      <c r="B304" s="13"/>
      <c r="C304" s="13"/>
      <c r="D304" s="30"/>
      <c r="E304" s="14"/>
      <c r="F304" s="38"/>
      <c r="G304" s="15"/>
      <c r="H304" s="15"/>
      <c r="I304" s="15"/>
      <c r="J304" s="42"/>
    </row>
    <row r="305" spans="1:10" s="16" customFormat="1" x14ac:dyDescent="0.25">
      <c r="A305" s="12"/>
      <c r="B305" s="13"/>
      <c r="C305" s="13"/>
      <c r="D305" s="30"/>
      <c r="E305" s="14"/>
      <c r="F305" s="38"/>
      <c r="G305" s="15"/>
      <c r="H305" s="15"/>
      <c r="I305" s="15"/>
      <c r="J305" s="42"/>
    </row>
    <row r="306" spans="1:10" s="16" customFormat="1" x14ac:dyDescent="0.25">
      <c r="A306" s="12"/>
      <c r="B306" s="13"/>
      <c r="C306" s="13"/>
      <c r="D306" s="30"/>
      <c r="E306" s="14"/>
      <c r="F306" s="38"/>
      <c r="G306" s="15"/>
      <c r="H306" s="15"/>
      <c r="I306" s="15"/>
      <c r="J306" s="42"/>
    </row>
    <row r="307" spans="1:10" s="16" customFormat="1" x14ac:dyDescent="0.25">
      <c r="A307" s="12"/>
      <c r="B307" s="13"/>
      <c r="C307" s="13"/>
      <c r="D307" s="30"/>
      <c r="E307" s="14"/>
      <c r="F307" s="38"/>
      <c r="G307" s="15"/>
      <c r="H307" s="15"/>
      <c r="I307" s="15"/>
      <c r="J307" s="42"/>
    </row>
    <row r="308" spans="1:10" s="16" customFormat="1" x14ac:dyDescent="0.25">
      <c r="A308" s="12"/>
      <c r="B308" s="13"/>
      <c r="C308" s="13"/>
      <c r="D308" s="30"/>
      <c r="E308" s="14"/>
      <c r="F308" s="38"/>
      <c r="G308" s="15"/>
      <c r="H308" s="15"/>
      <c r="I308" s="15"/>
      <c r="J308" s="42"/>
    </row>
    <row r="309" spans="1:10" s="16" customFormat="1" x14ac:dyDescent="0.25">
      <c r="A309" s="12"/>
      <c r="B309" s="13"/>
      <c r="C309" s="13"/>
      <c r="D309" s="30"/>
      <c r="E309" s="14"/>
      <c r="F309" s="38"/>
      <c r="G309" s="15"/>
      <c r="H309" s="15"/>
      <c r="I309" s="15"/>
      <c r="J309" s="42"/>
    </row>
    <row r="310" spans="1:10" s="16" customFormat="1" x14ac:dyDescent="0.25">
      <c r="A310" s="12"/>
      <c r="B310" s="13"/>
      <c r="C310" s="13"/>
      <c r="D310" s="30"/>
      <c r="E310" s="14"/>
      <c r="F310" s="38"/>
      <c r="G310" s="15"/>
      <c r="H310" s="15"/>
      <c r="I310" s="15"/>
      <c r="J310" s="42"/>
    </row>
    <row r="311" spans="1:10" s="16" customFormat="1" x14ac:dyDescent="0.25">
      <c r="A311" s="12"/>
      <c r="B311" s="13"/>
      <c r="C311" s="13"/>
      <c r="D311" s="30"/>
      <c r="E311" s="14"/>
      <c r="F311" s="38"/>
      <c r="G311" s="15"/>
      <c r="H311" s="15"/>
      <c r="I311" s="15"/>
      <c r="J311" s="42"/>
    </row>
    <row r="312" spans="1:10" s="16" customFormat="1" x14ac:dyDescent="0.25">
      <c r="A312" s="12"/>
      <c r="B312" s="13"/>
      <c r="C312" s="13"/>
      <c r="D312" s="30"/>
      <c r="E312" s="14"/>
      <c r="F312" s="38"/>
      <c r="G312" s="15"/>
      <c r="H312" s="15"/>
      <c r="I312" s="15"/>
      <c r="J312" s="42"/>
    </row>
    <row r="313" spans="1:10" s="16" customFormat="1" x14ac:dyDescent="0.25">
      <c r="A313" s="12"/>
      <c r="B313" s="13"/>
      <c r="C313" s="13"/>
      <c r="D313" s="30"/>
      <c r="E313" s="14"/>
      <c r="F313" s="38"/>
      <c r="G313" s="15"/>
      <c r="H313" s="15"/>
      <c r="I313" s="15"/>
      <c r="J313" s="42"/>
    </row>
    <row r="314" spans="1:10" s="16" customFormat="1" x14ac:dyDescent="0.25">
      <c r="A314" s="12"/>
      <c r="B314" s="13"/>
      <c r="C314" s="13"/>
      <c r="D314" s="30"/>
      <c r="E314" s="14"/>
      <c r="F314" s="38"/>
      <c r="G314" s="15"/>
      <c r="H314" s="15"/>
      <c r="I314" s="15"/>
      <c r="J314" s="42"/>
    </row>
    <row r="315" spans="1:10" s="16" customFormat="1" x14ac:dyDescent="0.25">
      <c r="A315" s="12"/>
      <c r="B315" s="13"/>
      <c r="C315" s="13"/>
      <c r="D315" s="30"/>
      <c r="E315" s="14"/>
      <c r="F315" s="38"/>
      <c r="G315" s="15"/>
      <c r="H315" s="15"/>
      <c r="I315" s="15"/>
      <c r="J315" s="42"/>
    </row>
    <row r="316" spans="1:10" s="16" customFormat="1" x14ac:dyDescent="0.25">
      <c r="A316" s="12"/>
      <c r="B316" s="13"/>
      <c r="C316" s="13"/>
      <c r="D316" s="30"/>
      <c r="E316" s="14"/>
      <c r="F316" s="38"/>
      <c r="G316" s="15"/>
      <c r="H316" s="15"/>
      <c r="I316" s="15"/>
      <c r="J316" s="42"/>
    </row>
    <row r="317" spans="1:10" s="16" customFormat="1" x14ac:dyDescent="0.25">
      <c r="A317" s="12"/>
      <c r="B317" s="13"/>
      <c r="C317" s="13"/>
      <c r="D317" s="30"/>
      <c r="E317" s="14"/>
      <c r="F317" s="38"/>
      <c r="G317" s="15"/>
      <c r="H317" s="15"/>
      <c r="I317" s="15"/>
      <c r="J317" s="42"/>
    </row>
    <row r="318" spans="1:10" s="16" customFormat="1" x14ac:dyDescent="0.25">
      <c r="A318" s="12"/>
      <c r="B318" s="13"/>
      <c r="C318" s="13"/>
      <c r="D318" s="30"/>
      <c r="E318" s="14"/>
      <c r="F318" s="38"/>
      <c r="G318" s="15"/>
      <c r="H318" s="15"/>
      <c r="I318" s="15"/>
      <c r="J318" s="42"/>
    </row>
    <row r="319" spans="1:10" s="16" customFormat="1" x14ac:dyDescent="0.25">
      <c r="A319" s="12"/>
      <c r="B319" s="13"/>
      <c r="C319" s="13"/>
      <c r="D319" s="30"/>
      <c r="E319" s="14"/>
      <c r="F319" s="38"/>
      <c r="G319" s="15"/>
      <c r="H319" s="15"/>
      <c r="I319" s="15"/>
      <c r="J319" s="42"/>
    </row>
    <row r="320" spans="1:10" s="16" customFormat="1" x14ac:dyDescent="0.25">
      <c r="A320" s="12"/>
      <c r="B320" s="13"/>
      <c r="C320" s="13"/>
      <c r="D320" s="30"/>
      <c r="E320" s="14"/>
      <c r="F320" s="38"/>
      <c r="G320" s="15"/>
      <c r="H320" s="15"/>
      <c r="I320" s="15"/>
      <c r="J320" s="42"/>
    </row>
    <row r="321" spans="1:10" s="16" customFormat="1" x14ac:dyDescent="0.25">
      <c r="A321" s="12"/>
      <c r="B321" s="13"/>
      <c r="C321" s="13"/>
      <c r="D321" s="30"/>
      <c r="E321" s="14"/>
      <c r="F321" s="38"/>
      <c r="G321" s="15"/>
      <c r="H321" s="15"/>
      <c r="I321" s="15"/>
      <c r="J321" s="42"/>
    </row>
    <row r="322" spans="1:10" s="16" customFormat="1" x14ac:dyDescent="0.25">
      <c r="A322" s="12"/>
      <c r="B322" s="13"/>
      <c r="C322" s="13"/>
      <c r="D322" s="30"/>
      <c r="E322" s="14"/>
      <c r="F322" s="38"/>
      <c r="G322" s="15"/>
      <c r="H322" s="15"/>
      <c r="I322" s="15"/>
      <c r="J322" s="42"/>
    </row>
    <row r="323" spans="1:10" s="16" customFormat="1" x14ac:dyDescent="0.25">
      <c r="A323" s="12"/>
      <c r="B323" s="13"/>
      <c r="C323" s="13"/>
      <c r="D323" s="30"/>
      <c r="E323" s="14"/>
      <c r="F323" s="38"/>
      <c r="G323" s="15"/>
      <c r="H323" s="15"/>
      <c r="I323" s="15"/>
      <c r="J323" s="42"/>
    </row>
    <row r="324" spans="1:10" s="16" customFormat="1" x14ac:dyDescent="0.25">
      <c r="A324" s="12"/>
      <c r="B324" s="13"/>
      <c r="C324" s="13"/>
      <c r="D324" s="30"/>
      <c r="E324" s="14"/>
      <c r="F324" s="38"/>
      <c r="G324" s="15"/>
      <c r="H324" s="15"/>
      <c r="I324" s="15"/>
      <c r="J324" s="42"/>
    </row>
    <row r="325" spans="1:10" s="16" customFormat="1" x14ac:dyDescent="0.25">
      <c r="A325" s="12"/>
      <c r="B325" s="13"/>
      <c r="C325" s="13"/>
      <c r="D325" s="30"/>
      <c r="E325" s="14"/>
      <c r="F325" s="38"/>
      <c r="G325" s="15"/>
      <c r="H325" s="15"/>
      <c r="I325" s="15"/>
      <c r="J325" s="42"/>
    </row>
    <row r="326" spans="1:10" s="16" customFormat="1" x14ac:dyDescent="0.25">
      <c r="A326" s="12"/>
      <c r="B326" s="13"/>
      <c r="C326" s="13"/>
      <c r="D326" s="30"/>
      <c r="E326" s="14"/>
      <c r="F326" s="38"/>
      <c r="G326" s="15"/>
      <c r="H326" s="15"/>
      <c r="I326" s="15"/>
      <c r="J326" s="42"/>
    </row>
    <row r="327" spans="1:10" s="16" customFormat="1" x14ac:dyDescent="0.25">
      <c r="A327" s="12"/>
      <c r="B327" s="13"/>
      <c r="C327" s="13"/>
      <c r="D327" s="30"/>
      <c r="E327" s="14"/>
      <c r="F327" s="38"/>
      <c r="G327" s="15"/>
      <c r="H327" s="15"/>
      <c r="I327" s="15"/>
      <c r="J327" s="42"/>
    </row>
    <row r="328" spans="1:10" s="16" customFormat="1" x14ac:dyDescent="0.25">
      <c r="A328" s="12"/>
      <c r="B328" s="13"/>
      <c r="C328" s="13"/>
      <c r="D328" s="30"/>
      <c r="E328" s="14"/>
      <c r="F328" s="38"/>
      <c r="G328" s="15"/>
      <c r="H328" s="15"/>
      <c r="I328" s="15"/>
      <c r="J328" s="42"/>
    </row>
    <row r="329" spans="1:10" s="16" customFormat="1" x14ac:dyDescent="0.25">
      <c r="A329" s="12"/>
      <c r="B329" s="13"/>
      <c r="C329" s="13"/>
      <c r="D329" s="30"/>
      <c r="E329" s="14"/>
      <c r="F329" s="38"/>
      <c r="G329" s="15"/>
      <c r="H329" s="15"/>
      <c r="I329" s="15"/>
      <c r="J329" s="42"/>
    </row>
    <row r="330" spans="1:10" s="16" customFormat="1" x14ac:dyDescent="0.25">
      <c r="A330" s="12"/>
      <c r="B330" s="13"/>
      <c r="C330" s="13"/>
      <c r="D330" s="30"/>
      <c r="E330" s="14"/>
      <c r="F330" s="38"/>
      <c r="G330" s="15"/>
      <c r="H330" s="15"/>
      <c r="I330" s="15"/>
      <c r="J330" s="42"/>
    </row>
    <row r="331" spans="1:10" s="16" customFormat="1" x14ac:dyDescent="0.25">
      <c r="A331" s="12"/>
      <c r="B331" s="13"/>
      <c r="C331" s="13"/>
      <c r="D331" s="30"/>
      <c r="E331" s="14"/>
      <c r="F331" s="38"/>
      <c r="G331" s="15"/>
      <c r="H331" s="15"/>
      <c r="I331" s="15"/>
      <c r="J331" s="42"/>
    </row>
    <row r="332" spans="1:10" s="16" customFormat="1" x14ac:dyDescent="0.25">
      <c r="A332" s="12"/>
      <c r="B332" s="13"/>
      <c r="C332" s="13"/>
      <c r="D332" s="30"/>
      <c r="E332" s="14"/>
      <c r="F332" s="38"/>
      <c r="G332" s="15"/>
      <c r="H332" s="15"/>
      <c r="I332" s="15"/>
      <c r="J332" s="42"/>
    </row>
    <row r="333" spans="1:10" s="16" customFormat="1" x14ac:dyDescent="0.25">
      <c r="A333" s="12"/>
      <c r="B333" s="13"/>
      <c r="C333" s="13"/>
      <c r="D333" s="30"/>
      <c r="E333" s="14"/>
      <c r="F333" s="38"/>
      <c r="G333" s="15"/>
      <c r="H333" s="15"/>
      <c r="I333" s="15"/>
      <c r="J333" s="42"/>
    </row>
    <row r="334" spans="1:10" s="16" customFormat="1" x14ac:dyDescent="0.25">
      <c r="A334" s="12"/>
      <c r="B334" s="13"/>
      <c r="C334" s="13"/>
      <c r="D334" s="30"/>
      <c r="E334" s="14"/>
      <c r="F334" s="38"/>
      <c r="G334" s="15"/>
      <c r="H334" s="15"/>
      <c r="I334" s="15"/>
      <c r="J334" s="42"/>
    </row>
    <row r="335" spans="1:10" s="16" customFormat="1" x14ac:dyDescent="0.25">
      <c r="A335" s="12"/>
      <c r="B335" s="13"/>
      <c r="C335" s="13"/>
      <c r="D335" s="30"/>
      <c r="E335" s="14"/>
      <c r="F335" s="38"/>
      <c r="G335" s="15"/>
      <c r="H335" s="15"/>
      <c r="I335" s="15"/>
      <c r="J335" s="42"/>
    </row>
    <row r="336" spans="1:10" s="16" customFormat="1" x14ac:dyDescent="0.25">
      <c r="A336" s="12"/>
      <c r="B336" s="13"/>
      <c r="C336" s="13"/>
      <c r="D336" s="30"/>
      <c r="E336" s="14"/>
      <c r="F336" s="38"/>
      <c r="G336" s="15"/>
      <c r="H336" s="15"/>
      <c r="I336" s="15"/>
      <c r="J336" s="42"/>
    </row>
    <row r="337" spans="1:10" s="16" customFormat="1" x14ac:dyDescent="0.25">
      <c r="A337" s="12"/>
      <c r="B337" s="13"/>
      <c r="C337" s="13"/>
      <c r="D337" s="30"/>
      <c r="E337" s="14"/>
      <c r="F337" s="38"/>
      <c r="G337" s="15"/>
      <c r="H337" s="15"/>
      <c r="I337" s="15"/>
      <c r="J337" s="42"/>
    </row>
    <row r="338" spans="1:10" s="16" customFormat="1" x14ac:dyDescent="0.25">
      <c r="A338" s="12"/>
      <c r="B338" s="13"/>
      <c r="C338" s="13"/>
      <c r="D338" s="30"/>
      <c r="E338" s="14"/>
      <c r="F338" s="38"/>
      <c r="G338" s="15"/>
      <c r="H338" s="15"/>
      <c r="I338" s="15"/>
      <c r="J338" s="42"/>
    </row>
    <row r="339" spans="1:10" s="16" customFormat="1" x14ac:dyDescent="0.25">
      <c r="A339" s="12"/>
      <c r="B339" s="13"/>
      <c r="C339" s="13"/>
      <c r="D339" s="30"/>
      <c r="E339" s="14"/>
      <c r="F339" s="38"/>
      <c r="G339" s="15"/>
      <c r="H339" s="15"/>
      <c r="I339" s="15"/>
      <c r="J339" s="42"/>
    </row>
    <row r="340" spans="1:10" s="16" customFormat="1" x14ac:dyDescent="0.25">
      <c r="A340" s="12"/>
      <c r="B340" s="13"/>
      <c r="C340" s="13"/>
      <c r="D340" s="30"/>
      <c r="E340" s="14"/>
      <c r="F340" s="38"/>
      <c r="G340" s="15"/>
      <c r="H340" s="15"/>
      <c r="I340" s="15"/>
      <c r="J340" s="42"/>
    </row>
    <row r="341" spans="1:10" s="16" customFormat="1" x14ac:dyDescent="0.25">
      <c r="A341" s="12"/>
      <c r="B341" s="13"/>
      <c r="C341" s="13"/>
      <c r="D341" s="30"/>
      <c r="E341" s="14"/>
      <c r="F341" s="38"/>
      <c r="G341" s="15"/>
      <c r="H341" s="15"/>
      <c r="I341" s="15"/>
      <c r="J341" s="42"/>
    </row>
    <row r="342" spans="1:10" s="16" customFormat="1" x14ac:dyDescent="0.25">
      <c r="A342" s="12"/>
      <c r="B342" s="13"/>
      <c r="C342" s="13"/>
      <c r="D342" s="30"/>
      <c r="E342" s="14"/>
      <c r="F342" s="38"/>
      <c r="G342" s="15"/>
      <c r="H342" s="15"/>
      <c r="I342" s="15"/>
      <c r="J342" s="42"/>
    </row>
    <row r="343" spans="1:10" s="16" customFormat="1" x14ac:dyDescent="0.25">
      <c r="A343" s="12"/>
      <c r="B343" s="13"/>
      <c r="C343" s="13"/>
      <c r="D343" s="30"/>
      <c r="E343" s="14"/>
      <c r="F343" s="38"/>
      <c r="G343" s="15"/>
      <c r="H343" s="15"/>
      <c r="I343" s="15"/>
      <c r="J343" s="42"/>
    </row>
    <row r="344" spans="1:10" s="16" customFormat="1" x14ac:dyDescent="0.25">
      <c r="A344" s="12"/>
      <c r="B344" s="13"/>
      <c r="C344" s="13"/>
      <c r="D344" s="30"/>
      <c r="E344" s="14"/>
      <c r="F344" s="38"/>
      <c r="G344" s="15"/>
      <c r="H344" s="15"/>
      <c r="I344" s="15"/>
      <c r="J344" s="42"/>
    </row>
    <row r="345" spans="1:10" s="16" customFormat="1" x14ac:dyDescent="0.25">
      <c r="A345" s="12"/>
      <c r="B345" s="13"/>
      <c r="C345" s="13"/>
      <c r="D345" s="30"/>
      <c r="E345" s="14"/>
      <c r="F345" s="38"/>
      <c r="G345" s="15"/>
      <c r="H345" s="15"/>
      <c r="I345" s="15"/>
      <c r="J345" s="42"/>
    </row>
    <row r="346" spans="1:10" s="16" customFormat="1" x14ac:dyDescent="0.25">
      <c r="A346" s="12"/>
      <c r="B346" s="13"/>
      <c r="C346" s="13"/>
      <c r="D346" s="30"/>
      <c r="E346" s="14"/>
      <c r="F346" s="38"/>
      <c r="G346" s="15"/>
      <c r="H346" s="15"/>
      <c r="I346" s="15"/>
      <c r="J346" s="42"/>
    </row>
    <row r="347" spans="1:10" s="16" customFormat="1" x14ac:dyDescent="0.25">
      <c r="A347" s="12"/>
      <c r="B347" s="13"/>
      <c r="C347" s="13"/>
      <c r="D347" s="30"/>
      <c r="E347" s="14"/>
      <c r="F347" s="38"/>
      <c r="G347" s="15"/>
      <c r="H347" s="15"/>
      <c r="I347" s="15"/>
      <c r="J347" s="42"/>
    </row>
    <row r="348" spans="1:10" s="16" customFormat="1" x14ac:dyDescent="0.25">
      <c r="A348" s="12"/>
      <c r="B348" s="13"/>
      <c r="C348" s="13"/>
      <c r="D348" s="30"/>
      <c r="E348" s="14"/>
      <c r="F348" s="38"/>
      <c r="G348" s="15"/>
      <c r="H348" s="15"/>
      <c r="I348" s="15"/>
      <c r="J348" s="42"/>
    </row>
    <row r="349" spans="1:10" s="16" customFormat="1" x14ac:dyDescent="0.25">
      <c r="A349" s="12"/>
      <c r="B349" s="13"/>
      <c r="C349" s="13"/>
      <c r="D349" s="30"/>
      <c r="E349" s="14"/>
      <c r="F349" s="38"/>
      <c r="G349" s="15"/>
      <c r="H349" s="15"/>
      <c r="I349" s="15"/>
      <c r="J349" s="42"/>
    </row>
    <row r="350" spans="1:10" s="16" customFormat="1" x14ac:dyDescent="0.25">
      <c r="A350" s="12"/>
      <c r="B350" s="13"/>
      <c r="C350" s="13"/>
      <c r="D350" s="30"/>
      <c r="E350" s="14"/>
      <c r="F350" s="38"/>
      <c r="G350" s="15"/>
      <c r="H350" s="15"/>
      <c r="I350" s="15"/>
      <c r="J350" s="42"/>
    </row>
    <row r="351" spans="1:10" s="16" customFormat="1" x14ac:dyDescent="0.25">
      <c r="A351" s="12"/>
      <c r="B351" s="13"/>
      <c r="C351" s="13"/>
      <c r="D351" s="30"/>
      <c r="E351" s="14"/>
      <c r="F351" s="38"/>
      <c r="G351" s="15"/>
      <c r="H351" s="15"/>
      <c r="I351" s="15"/>
      <c r="J351" s="42"/>
    </row>
    <row r="352" spans="1:10" s="16" customFormat="1" x14ac:dyDescent="0.25">
      <c r="A352" s="12"/>
      <c r="B352" s="13"/>
      <c r="C352" s="13"/>
      <c r="D352" s="30"/>
      <c r="E352" s="14"/>
      <c r="F352" s="38"/>
      <c r="G352" s="15"/>
      <c r="H352" s="15"/>
      <c r="I352" s="15"/>
      <c r="J352" s="42"/>
    </row>
    <row r="353" spans="1:10" s="16" customFormat="1" x14ac:dyDescent="0.25">
      <c r="A353" s="12"/>
      <c r="B353" s="13"/>
      <c r="C353" s="13"/>
      <c r="D353" s="30"/>
      <c r="E353" s="14"/>
      <c r="F353" s="38"/>
      <c r="G353" s="15"/>
      <c r="H353" s="15"/>
      <c r="I353" s="15"/>
      <c r="J353" s="42"/>
    </row>
    <row r="354" spans="1:10" s="16" customFormat="1" x14ac:dyDescent="0.25">
      <c r="A354" s="12"/>
      <c r="B354" s="13"/>
      <c r="C354" s="13"/>
      <c r="D354" s="30"/>
      <c r="E354" s="14"/>
      <c r="F354" s="38"/>
      <c r="G354" s="15"/>
      <c r="H354" s="15"/>
      <c r="I354" s="15"/>
      <c r="J354" s="42"/>
    </row>
    <row r="355" spans="1:10" s="16" customFormat="1" x14ac:dyDescent="0.25">
      <c r="A355" s="12"/>
      <c r="B355" s="13"/>
      <c r="C355" s="13"/>
      <c r="D355" s="30"/>
      <c r="E355" s="14"/>
      <c r="F355" s="38"/>
      <c r="G355" s="15"/>
      <c r="H355" s="15"/>
      <c r="I355" s="15"/>
      <c r="J355" s="42"/>
    </row>
    <row r="356" spans="1:10" s="16" customFormat="1" x14ac:dyDescent="0.25">
      <c r="A356" s="12"/>
      <c r="B356" s="13"/>
      <c r="C356" s="13"/>
      <c r="D356" s="30"/>
      <c r="E356" s="14"/>
      <c r="F356" s="38"/>
      <c r="G356" s="15"/>
      <c r="H356" s="15"/>
      <c r="I356" s="15"/>
      <c r="J356" s="42"/>
    </row>
    <row r="357" spans="1:10" s="16" customFormat="1" x14ac:dyDescent="0.25">
      <c r="A357" s="12"/>
      <c r="B357" s="13"/>
      <c r="C357" s="13"/>
      <c r="D357" s="30"/>
      <c r="E357" s="14"/>
      <c r="F357" s="38"/>
      <c r="G357" s="15"/>
      <c r="H357" s="15"/>
      <c r="I357" s="15"/>
      <c r="J357" s="42"/>
    </row>
    <row r="358" spans="1:10" s="16" customFormat="1" x14ac:dyDescent="0.25">
      <c r="A358" s="12"/>
      <c r="B358" s="13"/>
      <c r="C358" s="13"/>
      <c r="D358" s="30"/>
      <c r="E358" s="14"/>
      <c r="F358" s="38"/>
      <c r="G358" s="15"/>
      <c r="H358" s="15"/>
      <c r="I358" s="15"/>
      <c r="J358" s="42"/>
    </row>
    <row r="359" spans="1:10" s="16" customFormat="1" x14ac:dyDescent="0.25">
      <c r="A359" s="12"/>
      <c r="B359" s="13"/>
      <c r="C359" s="13"/>
      <c r="D359" s="30"/>
      <c r="E359" s="14"/>
      <c r="F359" s="38"/>
      <c r="G359" s="15"/>
      <c r="H359" s="15"/>
      <c r="I359" s="15"/>
      <c r="J359" s="42"/>
    </row>
    <row r="360" spans="1:10" s="16" customFormat="1" x14ac:dyDescent="0.25">
      <c r="A360" s="12"/>
      <c r="B360" s="13"/>
      <c r="C360" s="13"/>
      <c r="D360" s="30"/>
      <c r="E360" s="14"/>
      <c r="F360" s="38"/>
      <c r="G360" s="15"/>
      <c r="H360" s="15"/>
      <c r="I360" s="15"/>
      <c r="J360" s="42"/>
    </row>
    <row r="361" spans="1:10" s="16" customFormat="1" x14ac:dyDescent="0.25">
      <c r="A361" s="12"/>
      <c r="B361" s="13"/>
      <c r="C361" s="13"/>
      <c r="D361" s="30"/>
      <c r="E361" s="14"/>
      <c r="F361" s="38"/>
      <c r="G361" s="15"/>
      <c r="H361" s="15"/>
      <c r="I361" s="15"/>
      <c r="J361" s="42"/>
    </row>
    <row r="362" spans="1:10" s="16" customFormat="1" x14ac:dyDescent="0.25">
      <c r="A362" s="12"/>
      <c r="B362" s="13"/>
      <c r="C362" s="13"/>
      <c r="D362" s="30"/>
      <c r="E362" s="14"/>
      <c r="F362" s="38"/>
      <c r="G362" s="15"/>
      <c r="H362" s="15"/>
      <c r="I362" s="15"/>
      <c r="J362" s="42"/>
    </row>
    <row r="363" spans="1:10" s="16" customFormat="1" x14ac:dyDescent="0.25">
      <c r="A363" s="12"/>
      <c r="B363" s="13"/>
      <c r="C363" s="13"/>
      <c r="D363" s="30"/>
      <c r="E363" s="14"/>
      <c r="F363" s="38"/>
      <c r="G363" s="15"/>
      <c r="H363" s="15"/>
      <c r="I363" s="15"/>
      <c r="J363" s="42"/>
    </row>
    <row r="364" spans="1:10" s="16" customFormat="1" x14ac:dyDescent="0.25">
      <c r="A364" s="12"/>
      <c r="B364" s="13"/>
      <c r="C364" s="13"/>
      <c r="D364" s="30"/>
      <c r="E364" s="14"/>
      <c r="F364" s="38"/>
      <c r="G364" s="15"/>
      <c r="H364" s="15"/>
      <c r="I364" s="15"/>
      <c r="J364" s="42"/>
    </row>
    <row r="365" spans="1:10" s="16" customFormat="1" x14ac:dyDescent="0.25">
      <c r="A365" s="12"/>
      <c r="B365" s="13"/>
      <c r="C365" s="13"/>
      <c r="D365" s="30"/>
      <c r="E365" s="14"/>
      <c r="F365" s="38"/>
      <c r="G365" s="15"/>
      <c r="H365" s="15"/>
      <c r="I365" s="15"/>
      <c r="J365" s="42"/>
    </row>
    <row r="366" spans="1:10" s="16" customFormat="1" x14ac:dyDescent="0.25">
      <c r="A366" s="12"/>
      <c r="B366" s="13"/>
      <c r="C366" s="13"/>
      <c r="D366" s="30"/>
      <c r="E366" s="14"/>
      <c r="F366" s="38"/>
      <c r="G366" s="15"/>
      <c r="H366" s="15"/>
      <c r="I366" s="15"/>
      <c r="J366" s="42"/>
    </row>
    <row r="367" spans="1:10" s="16" customFormat="1" x14ac:dyDescent="0.25">
      <c r="A367" s="12"/>
      <c r="B367" s="13"/>
      <c r="C367" s="13"/>
      <c r="D367" s="30"/>
      <c r="E367" s="14"/>
      <c r="F367" s="38"/>
      <c r="G367" s="15"/>
      <c r="H367" s="15"/>
      <c r="I367" s="15"/>
      <c r="J367" s="42"/>
    </row>
    <row r="368" spans="1:10" s="16" customFormat="1" x14ac:dyDescent="0.25">
      <c r="A368" s="12"/>
      <c r="B368" s="13"/>
      <c r="C368" s="13"/>
      <c r="D368" s="30"/>
      <c r="E368" s="14"/>
      <c r="F368" s="38"/>
      <c r="G368" s="15"/>
      <c r="H368" s="15"/>
      <c r="I368" s="15"/>
      <c r="J368" s="42"/>
    </row>
    <row r="369" spans="1:10" s="16" customFormat="1" x14ac:dyDescent="0.25">
      <c r="A369" s="12"/>
      <c r="B369" s="13"/>
      <c r="C369" s="13"/>
      <c r="D369" s="30"/>
      <c r="E369" s="14"/>
      <c r="F369" s="38"/>
      <c r="G369" s="15"/>
      <c r="H369" s="15"/>
      <c r="I369" s="15"/>
      <c r="J369" s="42"/>
    </row>
    <row r="370" spans="1:10" s="16" customFormat="1" x14ac:dyDescent="0.25">
      <c r="A370" s="12"/>
      <c r="B370" s="13"/>
      <c r="C370" s="13"/>
      <c r="D370" s="30"/>
      <c r="E370" s="14"/>
      <c r="F370" s="38"/>
      <c r="G370" s="15"/>
      <c r="H370" s="15"/>
      <c r="I370" s="15"/>
      <c r="J370" s="42"/>
    </row>
    <row r="371" spans="1:10" s="16" customFormat="1" x14ac:dyDescent="0.25">
      <c r="A371" s="12"/>
      <c r="B371" s="13"/>
      <c r="C371" s="13"/>
      <c r="D371" s="30"/>
      <c r="E371" s="14"/>
      <c r="F371" s="38"/>
      <c r="G371" s="15"/>
      <c r="H371" s="15"/>
      <c r="I371" s="15"/>
      <c r="J371" s="42"/>
    </row>
    <row r="372" spans="1:10" s="16" customFormat="1" x14ac:dyDescent="0.25">
      <c r="A372" s="12"/>
      <c r="B372" s="13"/>
      <c r="C372" s="13"/>
      <c r="D372" s="30"/>
      <c r="E372" s="14"/>
      <c r="F372" s="38"/>
      <c r="G372" s="15"/>
      <c r="H372" s="15"/>
      <c r="I372" s="15"/>
      <c r="J372" s="42"/>
    </row>
    <row r="373" spans="1:10" s="16" customFormat="1" x14ac:dyDescent="0.25">
      <c r="A373" s="12"/>
      <c r="B373" s="13"/>
      <c r="C373" s="13"/>
      <c r="D373" s="30"/>
      <c r="E373" s="14"/>
      <c r="F373" s="38"/>
      <c r="G373" s="15"/>
      <c r="H373" s="15"/>
      <c r="I373" s="15"/>
      <c r="J373" s="42"/>
    </row>
    <row r="374" spans="1:10" s="16" customFormat="1" x14ac:dyDescent="0.25">
      <c r="A374" s="12"/>
      <c r="B374" s="13"/>
      <c r="C374" s="13"/>
      <c r="D374" s="30"/>
      <c r="E374" s="14"/>
      <c r="F374" s="38"/>
      <c r="G374" s="15"/>
      <c r="H374" s="15"/>
      <c r="I374" s="15"/>
      <c r="J374" s="42"/>
    </row>
    <row r="375" spans="1:10" s="16" customFormat="1" x14ac:dyDescent="0.25">
      <c r="A375" s="12"/>
      <c r="B375" s="13"/>
      <c r="C375" s="13"/>
      <c r="D375" s="30"/>
      <c r="E375" s="14"/>
      <c r="F375" s="38"/>
      <c r="G375" s="15"/>
      <c r="H375" s="15"/>
      <c r="I375" s="15"/>
      <c r="J375" s="42"/>
    </row>
    <row r="376" spans="1:10" s="16" customFormat="1" x14ac:dyDescent="0.25">
      <c r="A376" s="12"/>
      <c r="B376" s="13"/>
      <c r="C376" s="13"/>
      <c r="D376" s="30"/>
      <c r="E376" s="14"/>
      <c r="F376" s="38"/>
      <c r="G376" s="15"/>
      <c r="H376" s="15"/>
      <c r="I376" s="15"/>
      <c r="J376" s="42"/>
    </row>
    <row r="377" spans="1:10" s="16" customFormat="1" x14ac:dyDescent="0.25">
      <c r="A377" s="12"/>
      <c r="B377" s="13"/>
      <c r="C377" s="13"/>
      <c r="D377" s="30"/>
      <c r="E377" s="14"/>
      <c r="F377" s="38"/>
      <c r="G377" s="15"/>
      <c r="H377" s="15"/>
      <c r="I377" s="15"/>
      <c r="J377" s="42"/>
    </row>
    <row r="378" spans="1:10" s="16" customFormat="1" x14ac:dyDescent="0.25">
      <c r="A378" s="12"/>
      <c r="B378" s="13"/>
      <c r="C378" s="13"/>
      <c r="D378" s="30"/>
      <c r="E378" s="14"/>
      <c r="F378" s="38"/>
      <c r="G378" s="15"/>
      <c r="H378" s="15"/>
      <c r="I378" s="15"/>
      <c r="J378" s="42"/>
    </row>
    <row r="379" spans="1:10" s="16" customFormat="1" x14ac:dyDescent="0.25">
      <c r="A379" s="12"/>
      <c r="B379" s="13"/>
      <c r="C379" s="13"/>
      <c r="D379" s="30"/>
      <c r="E379" s="14"/>
      <c r="F379" s="38"/>
      <c r="G379" s="15"/>
      <c r="H379" s="15"/>
      <c r="I379" s="15"/>
      <c r="J379" s="42"/>
    </row>
    <row r="380" spans="1:10" s="16" customFormat="1" x14ac:dyDescent="0.25">
      <c r="A380" s="12"/>
      <c r="B380" s="13"/>
      <c r="C380" s="13"/>
      <c r="D380" s="30"/>
      <c r="E380" s="14"/>
      <c r="F380" s="38"/>
      <c r="G380" s="15"/>
      <c r="H380" s="15"/>
      <c r="I380" s="15"/>
      <c r="J380" s="42"/>
    </row>
    <row r="381" spans="1:10" s="16" customFormat="1" x14ac:dyDescent="0.25">
      <c r="A381" s="12"/>
      <c r="B381" s="13"/>
      <c r="C381" s="13"/>
      <c r="D381" s="30"/>
      <c r="E381" s="14"/>
      <c r="F381" s="38"/>
      <c r="G381" s="15"/>
      <c r="H381" s="15"/>
      <c r="I381" s="15"/>
      <c r="J381" s="42"/>
    </row>
    <row r="382" spans="1:10" s="16" customFormat="1" x14ac:dyDescent="0.25">
      <c r="A382" s="12"/>
      <c r="B382" s="13"/>
      <c r="C382" s="13"/>
      <c r="D382" s="30"/>
      <c r="E382" s="14"/>
      <c r="F382" s="38"/>
      <c r="G382" s="15"/>
      <c r="H382" s="15"/>
      <c r="I382" s="15"/>
      <c r="J382" s="42"/>
    </row>
    <row r="383" spans="1:10" s="16" customFormat="1" x14ac:dyDescent="0.25">
      <c r="A383" s="12"/>
      <c r="B383" s="13"/>
      <c r="C383" s="13"/>
      <c r="D383" s="30"/>
      <c r="E383" s="14"/>
      <c r="F383" s="38"/>
      <c r="G383" s="15"/>
      <c r="H383" s="15"/>
      <c r="I383" s="15"/>
      <c r="J383" s="42"/>
    </row>
    <row r="384" spans="1:10" s="16" customFormat="1" x14ac:dyDescent="0.25">
      <c r="A384" s="12"/>
      <c r="B384" s="13"/>
      <c r="C384" s="13"/>
      <c r="D384" s="30"/>
      <c r="E384" s="14"/>
      <c r="F384" s="38"/>
      <c r="G384" s="15"/>
      <c r="H384" s="15"/>
      <c r="I384" s="15"/>
      <c r="J384" s="42"/>
    </row>
    <row r="385" spans="1:10" s="16" customFormat="1" x14ac:dyDescent="0.25">
      <c r="A385" s="12"/>
      <c r="B385" s="13"/>
      <c r="C385" s="13"/>
      <c r="D385" s="30"/>
      <c r="E385" s="14"/>
      <c r="F385" s="38"/>
      <c r="G385" s="15"/>
      <c r="H385" s="15"/>
      <c r="I385" s="15"/>
      <c r="J385" s="42"/>
    </row>
    <row r="386" spans="1:10" s="16" customFormat="1" x14ac:dyDescent="0.25">
      <c r="A386" s="12"/>
      <c r="B386" s="13"/>
      <c r="C386" s="13"/>
      <c r="D386" s="30"/>
      <c r="E386" s="14"/>
      <c r="F386" s="38"/>
      <c r="G386" s="15"/>
      <c r="H386" s="15"/>
      <c r="I386" s="15"/>
      <c r="J386" s="42"/>
    </row>
    <row r="387" spans="1:10" s="16" customFormat="1" x14ac:dyDescent="0.25">
      <c r="A387" s="12"/>
      <c r="B387" s="13"/>
      <c r="C387" s="13"/>
      <c r="D387" s="30"/>
      <c r="E387" s="14"/>
      <c r="F387" s="38"/>
      <c r="G387" s="15"/>
      <c r="H387" s="15"/>
      <c r="I387" s="15"/>
      <c r="J387" s="42"/>
    </row>
    <row r="388" spans="1:10" s="16" customFormat="1" x14ac:dyDescent="0.25">
      <c r="A388" s="12"/>
      <c r="B388" s="13"/>
      <c r="C388" s="13"/>
      <c r="D388" s="30"/>
      <c r="E388" s="14"/>
      <c r="F388" s="38"/>
      <c r="G388" s="15"/>
      <c r="H388" s="15"/>
      <c r="I388" s="15"/>
      <c r="J388" s="42"/>
    </row>
    <row r="389" spans="1:10" s="16" customFormat="1" x14ac:dyDescent="0.25">
      <c r="A389" s="12"/>
      <c r="B389" s="13"/>
      <c r="C389" s="13"/>
      <c r="D389" s="30"/>
      <c r="E389" s="14"/>
      <c r="F389" s="38"/>
      <c r="G389" s="15"/>
      <c r="H389" s="15"/>
      <c r="I389" s="15"/>
      <c r="J389" s="42"/>
    </row>
    <row r="390" spans="1:10" s="16" customFormat="1" x14ac:dyDescent="0.25">
      <c r="A390" s="12"/>
      <c r="B390" s="13"/>
      <c r="C390" s="13"/>
      <c r="D390" s="30"/>
      <c r="E390" s="14"/>
      <c r="F390" s="38"/>
      <c r="G390" s="15"/>
      <c r="H390" s="15"/>
      <c r="I390" s="15"/>
      <c r="J390" s="42"/>
    </row>
    <row r="391" spans="1:10" s="16" customFormat="1" x14ac:dyDescent="0.25">
      <c r="A391" s="12"/>
      <c r="B391" s="13"/>
      <c r="C391" s="13"/>
      <c r="D391" s="30"/>
      <c r="E391" s="14"/>
      <c r="F391" s="38"/>
      <c r="G391" s="15"/>
      <c r="H391" s="15"/>
      <c r="I391" s="15"/>
      <c r="J391" s="42"/>
    </row>
    <row r="392" spans="1:10" s="16" customFormat="1" x14ac:dyDescent="0.25">
      <c r="A392" s="12"/>
      <c r="B392" s="13"/>
      <c r="C392" s="13"/>
      <c r="D392" s="30"/>
      <c r="E392" s="14"/>
      <c r="F392" s="38"/>
      <c r="G392" s="15"/>
      <c r="H392" s="15"/>
      <c r="I392" s="15"/>
      <c r="J392" s="42"/>
    </row>
    <row r="393" spans="1:10" s="16" customFormat="1" x14ac:dyDescent="0.25">
      <c r="A393" s="12"/>
      <c r="B393" s="13"/>
      <c r="C393" s="13"/>
      <c r="D393" s="30"/>
      <c r="E393" s="14"/>
      <c r="F393" s="38"/>
      <c r="G393" s="15"/>
      <c r="H393" s="15"/>
      <c r="I393" s="15"/>
      <c r="J393" s="42"/>
    </row>
    <row r="394" spans="1:10" s="16" customFormat="1" x14ac:dyDescent="0.25">
      <c r="A394" s="12"/>
      <c r="B394" s="13"/>
      <c r="C394" s="13"/>
      <c r="D394" s="30"/>
      <c r="E394" s="14"/>
      <c r="F394" s="38"/>
      <c r="G394" s="15"/>
      <c r="H394" s="15"/>
      <c r="I394" s="15"/>
      <c r="J394" s="42"/>
    </row>
    <row r="395" spans="1:10" s="16" customFormat="1" x14ac:dyDescent="0.25">
      <c r="A395" s="12"/>
      <c r="B395" s="13"/>
      <c r="C395" s="13"/>
      <c r="D395" s="30"/>
      <c r="E395" s="14"/>
      <c r="F395" s="38"/>
      <c r="G395" s="15"/>
      <c r="H395" s="15"/>
      <c r="I395" s="15"/>
      <c r="J395" s="42"/>
    </row>
    <row r="396" spans="1:10" s="16" customFormat="1" x14ac:dyDescent="0.25">
      <c r="A396" s="12"/>
      <c r="B396" s="13"/>
      <c r="C396" s="13"/>
      <c r="D396" s="30"/>
      <c r="E396" s="14"/>
      <c r="F396" s="38"/>
      <c r="G396" s="15"/>
      <c r="H396" s="15"/>
      <c r="I396" s="15"/>
      <c r="J396" s="42"/>
    </row>
    <row r="397" spans="1:10" s="16" customFormat="1" x14ac:dyDescent="0.25">
      <c r="A397" s="12"/>
      <c r="B397" s="13"/>
      <c r="C397" s="13"/>
      <c r="D397" s="30"/>
      <c r="E397" s="14"/>
      <c r="F397" s="38"/>
      <c r="G397" s="15"/>
      <c r="H397" s="15"/>
      <c r="I397" s="15"/>
      <c r="J397" s="42"/>
    </row>
    <row r="398" spans="1:10" s="16" customFormat="1" x14ac:dyDescent="0.25">
      <c r="A398" s="12"/>
      <c r="B398" s="13"/>
      <c r="C398" s="13"/>
      <c r="D398" s="30"/>
      <c r="E398" s="14"/>
      <c r="F398" s="38"/>
      <c r="G398" s="15"/>
      <c r="H398" s="15"/>
      <c r="I398" s="15"/>
      <c r="J398" s="42"/>
    </row>
    <row r="399" spans="1:10" s="16" customFormat="1" x14ac:dyDescent="0.25">
      <c r="A399" s="12"/>
      <c r="B399" s="13"/>
      <c r="C399" s="13"/>
      <c r="D399" s="30"/>
      <c r="E399" s="14"/>
      <c r="F399" s="38"/>
      <c r="G399" s="15"/>
      <c r="H399" s="15"/>
      <c r="I399" s="15"/>
      <c r="J399" s="42"/>
    </row>
    <row r="400" spans="1:10" s="16" customFormat="1" x14ac:dyDescent="0.25">
      <c r="A400" s="12"/>
      <c r="B400" s="13"/>
      <c r="C400" s="13"/>
      <c r="D400" s="30"/>
      <c r="E400" s="14"/>
      <c r="F400" s="38"/>
      <c r="G400" s="15"/>
      <c r="H400" s="15"/>
      <c r="I400" s="15"/>
      <c r="J400" s="42"/>
    </row>
    <row r="401" spans="1:10" s="16" customFormat="1" x14ac:dyDescent="0.25">
      <c r="A401" s="12"/>
      <c r="B401" s="13"/>
      <c r="C401" s="13"/>
      <c r="D401" s="30"/>
      <c r="E401" s="14"/>
      <c r="F401" s="38"/>
      <c r="G401" s="15"/>
      <c r="H401" s="15"/>
      <c r="I401" s="15"/>
      <c r="J401" s="42"/>
    </row>
    <row r="402" spans="1:10" s="16" customFormat="1" x14ac:dyDescent="0.25">
      <c r="A402" s="12"/>
      <c r="B402" s="13"/>
      <c r="C402" s="13"/>
      <c r="D402" s="30"/>
      <c r="E402" s="14"/>
      <c r="F402" s="38"/>
      <c r="G402" s="15"/>
      <c r="H402" s="15"/>
      <c r="I402" s="15"/>
      <c r="J402" s="42"/>
    </row>
    <row r="403" spans="1:10" s="16" customFormat="1" x14ac:dyDescent="0.25">
      <c r="A403" s="12"/>
      <c r="B403" s="13"/>
      <c r="C403" s="13"/>
      <c r="D403" s="30"/>
      <c r="E403" s="14"/>
      <c r="F403" s="38"/>
      <c r="G403" s="15"/>
      <c r="H403" s="15"/>
      <c r="I403" s="15"/>
      <c r="J403" s="42"/>
    </row>
    <row r="404" spans="1:10" s="16" customFormat="1" x14ac:dyDescent="0.25">
      <c r="A404" s="12"/>
      <c r="B404" s="13"/>
      <c r="C404" s="13"/>
      <c r="D404" s="30"/>
      <c r="E404" s="14"/>
      <c r="F404" s="38"/>
      <c r="G404" s="15"/>
      <c r="H404" s="15"/>
      <c r="I404" s="15"/>
      <c r="J404" s="42"/>
    </row>
    <row r="405" spans="1:10" s="16" customFormat="1" x14ac:dyDescent="0.25">
      <c r="A405" s="12"/>
      <c r="B405" s="13"/>
      <c r="C405" s="13"/>
      <c r="D405" s="30"/>
      <c r="E405" s="14"/>
      <c r="F405" s="38"/>
      <c r="G405" s="15"/>
      <c r="H405" s="15"/>
      <c r="I405" s="15"/>
      <c r="J405" s="42"/>
    </row>
    <row r="406" spans="1:10" s="16" customFormat="1" x14ac:dyDescent="0.25">
      <c r="A406" s="12"/>
      <c r="B406" s="13"/>
      <c r="C406" s="13"/>
      <c r="D406" s="30"/>
      <c r="E406" s="14"/>
      <c r="F406" s="38"/>
      <c r="G406" s="15"/>
      <c r="H406" s="15"/>
      <c r="I406" s="15"/>
      <c r="J406" s="42"/>
    </row>
    <row r="407" spans="1:10" s="16" customFormat="1" x14ac:dyDescent="0.25">
      <c r="A407" s="12"/>
      <c r="B407" s="13"/>
      <c r="C407" s="13"/>
      <c r="D407" s="30"/>
      <c r="E407" s="14"/>
      <c r="F407" s="38"/>
      <c r="G407" s="15"/>
      <c r="H407" s="15"/>
      <c r="I407" s="15"/>
      <c r="J407" s="42"/>
    </row>
    <row r="408" spans="1:10" s="16" customFormat="1" x14ac:dyDescent="0.25">
      <c r="A408" s="12"/>
      <c r="B408" s="13"/>
      <c r="C408" s="13"/>
      <c r="D408" s="30"/>
      <c r="E408" s="14"/>
      <c r="F408" s="38"/>
      <c r="G408" s="15"/>
      <c r="H408" s="15"/>
      <c r="I408" s="15"/>
      <c r="J408" s="42"/>
    </row>
    <row r="409" spans="1:10" s="16" customFormat="1" x14ac:dyDescent="0.25">
      <c r="A409" s="12"/>
      <c r="B409" s="13"/>
      <c r="C409" s="13"/>
      <c r="D409" s="30"/>
      <c r="E409" s="14"/>
      <c r="F409" s="38"/>
      <c r="G409" s="15"/>
      <c r="H409" s="15"/>
      <c r="I409" s="15"/>
      <c r="J409" s="42"/>
    </row>
    <row r="410" spans="1:10" s="16" customFormat="1" x14ac:dyDescent="0.25">
      <c r="A410" s="12"/>
      <c r="B410" s="13"/>
      <c r="C410" s="13"/>
      <c r="D410" s="30"/>
      <c r="E410" s="14"/>
      <c r="F410" s="38"/>
      <c r="G410" s="15"/>
      <c r="H410" s="15"/>
      <c r="I410" s="15"/>
      <c r="J410" s="42"/>
    </row>
    <row r="411" spans="1:10" s="16" customFormat="1" x14ac:dyDescent="0.25">
      <c r="A411" s="12"/>
      <c r="B411" s="13"/>
      <c r="C411" s="13"/>
      <c r="D411" s="30"/>
      <c r="E411" s="14"/>
      <c r="F411" s="38"/>
      <c r="G411" s="15"/>
      <c r="H411" s="15"/>
      <c r="I411" s="15"/>
      <c r="J411" s="42"/>
    </row>
    <row r="412" spans="1:10" s="16" customFormat="1" x14ac:dyDescent="0.25">
      <c r="A412" s="12"/>
      <c r="B412" s="13"/>
      <c r="C412" s="13"/>
      <c r="D412" s="30"/>
      <c r="E412" s="14"/>
      <c r="F412" s="38"/>
      <c r="G412" s="15"/>
      <c r="H412" s="15"/>
      <c r="I412" s="15"/>
      <c r="J412" s="42"/>
    </row>
    <row r="413" spans="1:10" s="16" customFormat="1" x14ac:dyDescent="0.25">
      <c r="A413" s="12"/>
      <c r="B413" s="13"/>
      <c r="C413" s="13"/>
      <c r="D413" s="30"/>
      <c r="E413" s="14"/>
      <c r="F413" s="38"/>
      <c r="G413" s="15"/>
      <c r="H413" s="15"/>
      <c r="I413" s="15"/>
      <c r="J413" s="42"/>
    </row>
    <row r="414" spans="1:10" s="16" customFormat="1" x14ac:dyDescent="0.25">
      <c r="A414" s="12"/>
      <c r="B414" s="13"/>
      <c r="C414" s="13"/>
      <c r="D414" s="30"/>
      <c r="E414" s="14"/>
      <c r="F414" s="38"/>
      <c r="G414" s="15"/>
      <c r="H414" s="15"/>
      <c r="I414" s="15"/>
      <c r="J414" s="42"/>
    </row>
    <row r="415" spans="1:10" s="16" customFormat="1" x14ac:dyDescent="0.25">
      <c r="A415" s="12"/>
      <c r="B415" s="13"/>
      <c r="C415" s="13"/>
      <c r="D415" s="30"/>
      <c r="E415" s="14"/>
      <c r="F415" s="38"/>
      <c r="G415" s="15"/>
      <c r="H415" s="15"/>
      <c r="I415" s="15"/>
      <c r="J415" s="42"/>
    </row>
    <row r="416" spans="1:10" s="16" customFormat="1" x14ac:dyDescent="0.25">
      <c r="A416" s="12"/>
      <c r="B416" s="13"/>
      <c r="C416" s="13"/>
      <c r="D416" s="30"/>
      <c r="E416" s="14"/>
      <c r="F416" s="38"/>
      <c r="G416" s="15"/>
      <c r="H416" s="15"/>
      <c r="I416" s="15"/>
      <c r="J416" s="42"/>
    </row>
    <row r="417" spans="1:10" s="16" customFormat="1" x14ac:dyDescent="0.25">
      <c r="A417" s="12"/>
      <c r="B417" s="13"/>
      <c r="C417" s="13"/>
      <c r="D417" s="30"/>
      <c r="E417" s="14"/>
      <c r="F417" s="38"/>
      <c r="G417" s="15"/>
      <c r="H417" s="15"/>
      <c r="I417" s="15"/>
      <c r="J417" s="42"/>
    </row>
    <row r="418" spans="1:10" s="16" customFormat="1" x14ac:dyDescent="0.25">
      <c r="A418" s="12"/>
      <c r="B418" s="13"/>
      <c r="C418" s="13"/>
      <c r="D418" s="30"/>
      <c r="E418" s="14"/>
      <c r="F418" s="38"/>
      <c r="G418" s="15"/>
      <c r="H418" s="15"/>
      <c r="I418" s="15"/>
      <c r="J418" s="42"/>
    </row>
    <row r="419" spans="1:10" s="16" customFormat="1" x14ac:dyDescent="0.25">
      <c r="A419" s="12"/>
      <c r="B419" s="13"/>
      <c r="C419" s="13"/>
      <c r="D419" s="30"/>
      <c r="E419" s="14"/>
      <c r="F419" s="38"/>
      <c r="G419" s="15"/>
      <c r="H419" s="15"/>
      <c r="I419" s="15"/>
      <c r="J419" s="42"/>
    </row>
    <row r="420" spans="1:10" s="16" customFormat="1" x14ac:dyDescent="0.25">
      <c r="A420" s="12"/>
      <c r="B420" s="13"/>
      <c r="C420" s="13"/>
      <c r="D420" s="30"/>
      <c r="E420" s="14"/>
      <c r="F420" s="38"/>
      <c r="G420" s="15"/>
      <c r="H420" s="15"/>
      <c r="I420" s="15"/>
      <c r="J420" s="42"/>
    </row>
    <row r="421" spans="1:10" s="16" customFormat="1" x14ac:dyDescent="0.25">
      <c r="A421" s="12"/>
      <c r="B421" s="13"/>
      <c r="C421" s="13"/>
      <c r="D421" s="30"/>
      <c r="E421" s="14"/>
      <c r="F421" s="38"/>
      <c r="G421" s="15"/>
      <c r="H421" s="15"/>
      <c r="I421" s="15"/>
      <c r="J421" s="42"/>
    </row>
    <row r="422" spans="1:10" s="16" customFormat="1" x14ac:dyDescent="0.25">
      <c r="A422" s="12"/>
      <c r="B422" s="13"/>
      <c r="C422" s="13"/>
      <c r="D422" s="30"/>
      <c r="E422" s="14"/>
      <c r="F422" s="38"/>
      <c r="G422" s="15"/>
      <c r="H422" s="15"/>
      <c r="I422" s="15"/>
      <c r="J422" s="42"/>
    </row>
    <row r="423" spans="1:10" s="16" customFormat="1" x14ac:dyDescent="0.25">
      <c r="A423" s="12"/>
      <c r="B423" s="13"/>
      <c r="C423" s="13"/>
      <c r="D423" s="30"/>
      <c r="E423" s="14"/>
      <c r="F423" s="38"/>
      <c r="G423" s="15"/>
      <c r="H423" s="15"/>
      <c r="I423" s="15"/>
      <c r="J423" s="42"/>
    </row>
    <row r="424" spans="1:10" s="16" customFormat="1" x14ac:dyDescent="0.25">
      <c r="A424" s="12"/>
      <c r="B424" s="13"/>
      <c r="C424" s="13"/>
      <c r="D424" s="30"/>
      <c r="E424" s="14"/>
      <c r="F424" s="38"/>
      <c r="G424" s="15"/>
      <c r="H424" s="15"/>
      <c r="I424" s="15"/>
      <c r="J424" s="42"/>
    </row>
    <row r="425" spans="1:10" s="16" customFormat="1" x14ac:dyDescent="0.25">
      <c r="A425" s="12"/>
      <c r="B425" s="13"/>
      <c r="C425" s="13"/>
      <c r="D425" s="30"/>
      <c r="E425" s="14"/>
      <c r="F425" s="38"/>
      <c r="G425" s="15"/>
      <c r="H425" s="15"/>
      <c r="I425" s="15"/>
      <c r="J425" s="42"/>
    </row>
    <row r="426" spans="1:10" s="16" customFormat="1" x14ac:dyDescent="0.25">
      <c r="A426" s="12"/>
      <c r="B426" s="13"/>
      <c r="C426" s="13"/>
      <c r="D426" s="30"/>
      <c r="E426" s="14"/>
      <c r="F426" s="38"/>
      <c r="G426" s="15"/>
      <c r="H426" s="15"/>
      <c r="I426" s="15"/>
      <c r="J426" s="42"/>
    </row>
    <row r="427" spans="1:10" s="16" customFormat="1" x14ac:dyDescent="0.25">
      <c r="A427" s="12"/>
      <c r="B427" s="13"/>
      <c r="C427" s="13"/>
      <c r="D427" s="30"/>
      <c r="E427" s="14"/>
      <c r="F427" s="38"/>
      <c r="G427" s="15"/>
      <c r="H427" s="15"/>
      <c r="I427" s="15"/>
      <c r="J427" s="42"/>
    </row>
    <row r="428" spans="1:10" s="16" customFormat="1" x14ac:dyDescent="0.25">
      <c r="A428" s="12"/>
      <c r="B428" s="13"/>
      <c r="C428" s="13"/>
      <c r="D428" s="30"/>
      <c r="E428" s="14"/>
      <c r="F428" s="38"/>
      <c r="G428" s="15"/>
      <c r="H428" s="15"/>
      <c r="I428" s="15"/>
      <c r="J428" s="42"/>
    </row>
    <row r="429" spans="1:10" s="16" customFormat="1" x14ac:dyDescent="0.25">
      <c r="A429" s="12"/>
      <c r="B429" s="13"/>
      <c r="C429" s="13"/>
      <c r="D429" s="30"/>
      <c r="E429" s="14"/>
      <c r="F429" s="38"/>
      <c r="G429" s="15"/>
      <c r="H429" s="15"/>
      <c r="I429" s="15"/>
      <c r="J429" s="42"/>
    </row>
    <row r="430" spans="1:10" s="16" customFormat="1" x14ac:dyDescent="0.25">
      <c r="A430" s="12"/>
      <c r="B430" s="13"/>
      <c r="C430" s="13"/>
      <c r="D430" s="30"/>
      <c r="E430" s="14"/>
      <c r="F430" s="38"/>
      <c r="G430" s="15"/>
      <c r="H430" s="15"/>
      <c r="I430" s="15"/>
      <c r="J430" s="42"/>
    </row>
    <row r="431" spans="1:10" s="16" customFormat="1" x14ac:dyDescent="0.25">
      <c r="A431" s="12"/>
      <c r="B431" s="13"/>
      <c r="C431" s="13"/>
      <c r="D431" s="30"/>
      <c r="E431" s="14"/>
      <c r="F431" s="38"/>
      <c r="G431" s="15"/>
      <c r="H431" s="15"/>
      <c r="I431" s="15"/>
      <c r="J431" s="42"/>
    </row>
    <row r="432" spans="1:10" s="16" customFormat="1" x14ac:dyDescent="0.25">
      <c r="A432" s="12"/>
      <c r="B432" s="13"/>
      <c r="C432" s="13"/>
      <c r="D432" s="30"/>
      <c r="E432" s="14"/>
      <c r="F432" s="38"/>
      <c r="G432" s="15"/>
      <c r="H432" s="15"/>
      <c r="I432" s="15"/>
      <c r="J432" s="42"/>
    </row>
    <row r="433" spans="1:10" s="16" customFormat="1" x14ac:dyDescent="0.25">
      <c r="A433" s="12"/>
      <c r="B433" s="13"/>
      <c r="C433" s="13"/>
      <c r="D433" s="30"/>
      <c r="E433" s="14"/>
      <c r="F433" s="38"/>
      <c r="G433" s="15"/>
      <c r="H433" s="15"/>
      <c r="I433" s="15"/>
      <c r="J433" s="42"/>
    </row>
    <row r="434" spans="1:10" s="16" customFormat="1" x14ac:dyDescent="0.25">
      <c r="A434" s="12"/>
      <c r="B434" s="13"/>
      <c r="C434" s="13"/>
      <c r="D434" s="30"/>
      <c r="E434" s="14"/>
      <c r="F434" s="38"/>
      <c r="G434" s="15"/>
      <c r="H434" s="15"/>
      <c r="I434" s="15"/>
      <c r="J434" s="42"/>
    </row>
    <row r="435" spans="1:10" s="16" customFormat="1" x14ac:dyDescent="0.25">
      <c r="A435" s="12"/>
      <c r="B435" s="13"/>
      <c r="C435" s="13"/>
      <c r="D435" s="30"/>
      <c r="E435" s="14"/>
      <c r="F435" s="38"/>
      <c r="G435" s="15"/>
      <c r="H435" s="15"/>
      <c r="I435" s="15"/>
      <c r="J435" s="42"/>
    </row>
    <row r="436" spans="1:10" s="16" customFormat="1" x14ac:dyDescent="0.25">
      <c r="A436" s="12"/>
      <c r="B436" s="13"/>
      <c r="C436" s="13"/>
      <c r="D436" s="30"/>
      <c r="E436" s="14"/>
      <c r="F436" s="38"/>
      <c r="G436" s="15"/>
      <c r="H436" s="15"/>
      <c r="I436" s="15"/>
      <c r="J436" s="42"/>
    </row>
    <row r="437" spans="1:10" s="16" customFormat="1" x14ac:dyDescent="0.25">
      <c r="A437" s="12"/>
      <c r="B437" s="13"/>
      <c r="C437" s="13"/>
      <c r="D437" s="30"/>
      <c r="E437" s="14"/>
      <c r="F437" s="38"/>
      <c r="G437" s="15"/>
      <c r="H437" s="15"/>
      <c r="I437" s="15"/>
      <c r="J437" s="42"/>
    </row>
    <row r="438" spans="1:10" s="16" customFormat="1" x14ac:dyDescent="0.25">
      <c r="A438" s="12"/>
      <c r="B438" s="13"/>
      <c r="C438" s="13"/>
      <c r="D438" s="30"/>
      <c r="E438" s="14"/>
      <c r="F438" s="38"/>
      <c r="G438" s="15"/>
      <c r="H438" s="15"/>
      <c r="I438" s="15"/>
      <c r="J438" s="42"/>
    </row>
    <row r="439" spans="1:10" s="16" customFormat="1" x14ac:dyDescent="0.25">
      <c r="A439" s="12"/>
      <c r="B439" s="13"/>
      <c r="C439" s="13"/>
      <c r="D439" s="30"/>
      <c r="E439" s="14"/>
      <c r="F439" s="38"/>
      <c r="G439" s="15"/>
      <c r="H439" s="15"/>
      <c r="I439" s="15"/>
      <c r="J439" s="42"/>
    </row>
    <row r="440" spans="1:10" s="16" customFormat="1" x14ac:dyDescent="0.25">
      <c r="A440" s="12"/>
      <c r="B440" s="13"/>
      <c r="C440" s="13"/>
      <c r="D440" s="30"/>
      <c r="E440" s="14"/>
      <c r="F440" s="38"/>
      <c r="G440" s="15"/>
      <c r="H440" s="15"/>
      <c r="I440" s="15"/>
      <c r="J440" s="42"/>
    </row>
    <row r="441" spans="1:10" s="16" customFormat="1" x14ac:dyDescent="0.25">
      <c r="A441" s="12"/>
      <c r="B441" s="13"/>
      <c r="C441" s="13"/>
      <c r="D441" s="30"/>
      <c r="E441" s="14"/>
      <c r="F441" s="38"/>
      <c r="G441" s="15"/>
      <c r="H441" s="15"/>
      <c r="I441" s="15"/>
      <c r="J441" s="42"/>
    </row>
    <row r="442" spans="1:10" s="16" customFormat="1" x14ac:dyDescent="0.25">
      <c r="A442" s="12"/>
      <c r="B442" s="13"/>
      <c r="C442" s="13"/>
      <c r="D442" s="30"/>
      <c r="E442" s="14"/>
      <c r="F442" s="38"/>
      <c r="G442" s="15"/>
      <c r="H442" s="15"/>
      <c r="I442" s="15"/>
      <c r="J442" s="42"/>
    </row>
    <row r="443" spans="1:10" s="16" customFormat="1" x14ac:dyDescent="0.25">
      <c r="A443" s="12"/>
      <c r="B443" s="13"/>
      <c r="C443" s="13"/>
      <c r="D443" s="30"/>
      <c r="E443" s="14"/>
      <c r="F443" s="38"/>
      <c r="G443" s="15"/>
      <c r="H443" s="15"/>
      <c r="I443" s="15"/>
      <c r="J443" s="42"/>
    </row>
    <row r="444" spans="1:10" s="16" customFormat="1" x14ac:dyDescent="0.25">
      <c r="A444" s="12"/>
      <c r="B444" s="13"/>
      <c r="C444" s="13"/>
      <c r="D444" s="30"/>
      <c r="E444" s="14"/>
      <c r="F444" s="38"/>
      <c r="G444" s="15"/>
      <c r="H444" s="15"/>
      <c r="I444" s="15"/>
      <c r="J444" s="42"/>
    </row>
    <row r="445" spans="1:10" s="16" customFormat="1" x14ac:dyDescent="0.25">
      <c r="A445" s="12"/>
      <c r="B445" s="13"/>
      <c r="C445" s="13"/>
      <c r="D445" s="30"/>
      <c r="E445" s="14"/>
      <c r="F445" s="38"/>
      <c r="G445" s="15"/>
      <c r="H445" s="15"/>
      <c r="I445" s="15"/>
      <c r="J445" s="42"/>
    </row>
    <row r="446" spans="1:10" s="16" customFormat="1" x14ac:dyDescent="0.25">
      <c r="A446" s="12"/>
      <c r="B446" s="13"/>
      <c r="C446" s="13"/>
      <c r="D446" s="30"/>
      <c r="E446" s="14"/>
      <c r="F446" s="38"/>
      <c r="G446" s="15"/>
      <c r="H446" s="15"/>
      <c r="I446" s="15"/>
      <c r="J446" s="42"/>
    </row>
    <row r="447" spans="1:10" s="16" customFormat="1" x14ac:dyDescent="0.25">
      <c r="A447" s="12"/>
      <c r="B447" s="13"/>
      <c r="C447" s="13"/>
      <c r="D447" s="30"/>
      <c r="E447" s="14"/>
      <c r="F447" s="38"/>
      <c r="G447" s="15"/>
      <c r="H447" s="15"/>
      <c r="I447" s="15"/>
      <c r="J447" s="42"/>
    </row>
    <row r="448" spans="1:10" s="16" customFormat="1" x14ac:dyDescent="0.25">
      <c r="A448" s="12"/>
      <c r="B448" s="13"/>
      <c r="C448" s="13"/>
      <c r="D448" s="30"/>
      <c r="E448" s="14"/>
      <c r="F448" s="38"/>
      <c r="G448" s="15"/>
      <c r="H448" s="15"/>
      <c r="I448" s="15"/>
      <c r="J448" s="42"/>
    </row>
    <row r="449" spans="1:10" s="16" customFormat="1" x14ac:dyDescent="0.25">
      <c r="A449" s="12"/>
      <c r="B449" s="13"/>
      <c r="C449" s="13"/>
      <c r="D449" s="30"/>
      <c r="E449" s="14"/>
      <c r="F449" s="38"/>
      <c r="G449" s="15"/>
      <c r="H449" s="15"/>
      <c r="I449" s="15"/>
      <c r="J449" s="42"/>
    </row>
    <row r="450" spans="1:10" s="16" customFormat="1" x14ac:dyDescent="0.25">
      <c r="A450" s="12"/>
      <c r="B450" s="13"/>
      <c r="C450" s="13"/>
      <c r="D450" s="30"/>
      <c r="E450" s="14"/>
      <c r="F450" s="38"/>
      <c r="G450" s="15"/>
      <c r="H450" s="15"/>
      <c r="I450" s="15"/>
      <c r="J450" s="42"/>
    </row>
    <row r="451" spans="1:10" s="16" customFormat="1" x14ac:dyDescent="0.25">
      <c r="A451" s="12"/>
      <c r="B451" s="13"/>
      <c r="C451" s="13"/>
      <c r="D451" s="30"/>
      <c r="E451" s="14"/>
      <c r="F451" s="38"/>
      <c r="G451" s="15"/>
      <c r="H451" s="15"/>
      <c r="I451" s="15"/>
      <c r="J451" s="42"/>
    </row>
    <row r="452" spans="1:10" s="16" customFormat="1" x14ac:dyDescent="0.25">
      <c r="A452" s="12"/>
      <c r="B452" s="13"/>
      <c r="C452" s="13"/>
      <c r="D452" s="30"/>
      <c r="E452" s="14"/>
      <c r="F452" s="38"/>
      <c r="G452" s="15"/>
      <c r="H452" s="15"/>
      <c r="I452" s="15"/>
      <c r="J452" s="42"/>
    </row>
    <row r="453" spans="1:10" s="16" customFormat="1" x14ac:dyDescent="0.25">
      <c r="A453" s="12"/>
      <c r="B453" s="13"/>
      <c r="C453" s="13"/>
      <c r="D453" s="30"/>
      <c r="E453" s="14"/>
      <c r="F453" s="38"/>
      <c r="G453" s="15"/>
      <c r="H453" s="15"/>
      <c r="I453" s="15"/>
      <c r="J453" s="42"/>
    </row>
    <row r="454" spans="1:10" s="16" customFormat="1" x14ac:dyDescent="0.25">
      <c r="A454" s="12"/>
      <c r="B454" s="13"/>
      <c r="C454" s="13"/>
      <c r="D454" s="30"/>
      <c r="E454" s="14"/>
      <c r="F454" s="38"/>
      <c r="G454" s="15"/>
      <c r="H454" s="15"/>
      <c r="I454" s="15"/>
      <c r="J454" s="42"/>
    </row>
    <row r="455" spans="1:10" s="16" customFormat="1" x14ac:dyDescent="0.25">
      <c r="A455" s="12"/>
      <c r="B455" s="13"/>
      <c r="C455" s="13"/>
      <c r="D455" s="30"/>
      <c r="E455" s="14"/>
      <c r="F455" s="38"/>
      <c r="G455" s="15"/>
      <c r="H455" s="15"/>
      <c r="I455" s="15"/>
      <c r="J455" s="42"/>
    </row>
    <row r="456" spans="1:10" s="16" customFormat="1" x14ac:dyDescent="0.25">
      <c r="A456" s="12"/>
      <c r="B456" s="13"/>
      <c r="C456" s="13"/>
      <c r="D456" s="30"/>
      <c r="E456" s="14"/>
      <c r="F456" s="38"/>
      <c r="G456" s="15"/>
      <c r="H456" s="15"/>
      <c r="I456" s="15"/>
      <c r="J456" s="42"/>
    </row>
    <row r="457" spans="1:10" s="16" customFormat="1" x14ac:dyDescent="0.25">
      <c r="A457" s="12"/>
      <c r="B457" s="13"/>
      <c r="C457" s="13"/>
      <c r="D457" s="30"/>
      <c r="E457" s="14"/>
      <c r="F457" s="38"/>
      <c r="G457" s="15"/>
      <c r="H457" s="15"/>
      <c r="I457" s="15"/>
      <c r="J457" s="42"/>
    </row>
    <row r="458" spans="1:10" s="16" customFormat="1" x14ac:dyDescent="0.25">
      <c r="A458" s="12"/>
      <c r="B458" s="13"/>
      <c r="C458" s="13"/>
      <c r="D458" s="30"/>
      <c r="E458" s="14"/>
      <c r="F458" s="38"/>
      <c r="G458" s="15"/>
      <c r="H458" s="15"/>
      <c r="I458" s="15"/>
      <c r="J458" s="42"/>
    </row>
    <row r="459" spans="1:10" s="16" customFormat="1" x14ac:dyDescent="0.25">
      <c r="A459" s="12"/>
      <c r="B459" s="13"/>
      <c r="C459" s="13"/>
      <c r="D459" s="30"/>
      <c r="E459" s="14"/>
      <c r="F459" s="38"/>
      <c r="G459" s="15"/>
      <c r="H459" s="15"/>
      <c r="I459" s="15"/>
      <c r="J459" s="42"/>
    </row>
    <row r="460" spans="1:10" s="16" customFormat="1" x14ac:dyDescent="0.25">
      <c r="A460" s="12"/>
      <c r="B460" s="13"/>
      <c r="C460" s="13"/>
      <c r="D460" s="30"/>
      <c r="E460" s="14"/>
      <c r="F460" s="38"/>
      <c r="G460" s="15"/>
      <c r="H460" s="15"/>
      <c r="I460" s="15"/>
      <c r="J460" s="42"/>
    </row>
    <row r="461" spans="1:10" s="16" customFormat="1" x14ac:dyDescent="0.25">
      <c r="A461" s="12"/>
      <c r="B461" s="13"/>
      <c r="C461" s="13"/>
      <c r="D461" s="30"/>
      <c r="E461" s="14"/>
      <c r="F461" s="38"/>
      <c r="G461" s="15"/>
      <c r="H461" s="15"/>
      <c r="I461" s="15"/>
      <c r="J461" s="42"/>
    </row>
    <row r="462" spans="1:10" s="16" customFormat="1" x14ac:dyDescent="0.25">
      <c r="A462" s="12"/>
      <c r="B462" s="13"/>
      <c r="C462" s="13"/>
      <c r="D462" s="30"/>
      <c r="E462" s="14"/>
      <c r="F462" s="38"/>
      <c r="G462" s="15"/>
      <c r="H462" s="15"/>
      <c r="I462" s="15"/>
      <c r="J462" s="42"/>
    </row>
    <row r="463" spans="1:10" s="16" customFormat="1" x14ac:dyDescent="0.25">
      <c r="A463" s="12"/>
      <c r="B463" s="13"/>
      <c r="C463" s="13"/>
      <c r="D463" s="30"/>
      <c r="E463" s="14"/>
      <c r="F463" s="38"/>
      <c r="G463" s="15"/>
      <c r="H463" s="15"/>
      <c r="I463" s="15"/>
      <c r="J463" s="42"/>
    </row>
    <row r="464" spans="1:10" s="16" customFormat="1" x14ac:dyDescent="0.25">
      <c r="A464" s="12"/>
      <c r="B464" s="13"/>
      <c r="C464" s="13"/>
      <c r="D464" s="30"/>
      <c r="E464" s="14"/>
      <c r="F464" s="38"/>
      <c r="G464" s="15"/>
      <c r="H464" s="15"/>
      <c r="I464" s="15"/>
      <c r="J464" s="42"/>
    </row>
    <row r="465" spans="1:10" s="16" customFormat="1" x14ac:dyDescent="0.25">
      <c r="A465" s="12"/>
      <c r="B465" s="13"/>
      <c r="C465" s="13"/>
      <c r="D465" s="30"/>
      <c r="E465" s="14"/>
      <c r="F465" s="38"/>
      <c r="G465" s="15"/>
      <c r="H465" s="15"/>
      <c r="I465" s="15"/>
      <c r="J465" s="42"/>
    </row>
    <row r="466" spans="1:10" s="16" customFormat="1" x14ac:dyDescent="0.25">
      <c r="A466" s="12"/>
      <c r="B466" s="13"/>
      <c r="C466" s="13"/>
      <c r="D466" s="30"/>
      <c r="E466" s="14"/>
      <c r="F466" s="38"/>
      <c r="G466" s="15"/>
      <c r="H466" s="15"/>
      <c r="I466" s="15"/>
      <c r="J466" s="42"/>
    </row>
    <row r="467" spans="1:10" s="16" customFormat="1" x14ac:dyDescent="0.25">
      <c r="A467" s="12"/>
      <c r="B467" s="13"/>
      <c r="C467" s="13"/>
      <c r="D467" s="30"/>
      <c r="E467" s="14"/>
      <c r="F467" s="38"/>
      <c r="G467" s="15"/>
      <c r="H467" s="15"/>
      <c r="I467" s="15"/>
      <c r="J467" s="42"/>
    </row>
    <row r="468" spans="1:10" s="16" customFormat="1" x14ac:dyDescent="0.25">
      <c r="A468" s="12"/>
      <c r="B468" s="13"/>
      <c r="C468" s="13"/>
      <c r="D468" s="30"/>
      <c r="E468" s="14"/>
      <c r="F468" s="38"/>
      <c r="G468" s="15"/>
      <c r="H468" s="15"/>
      <c r="I468" s="15"/>
      <c r="J468" s="42"/>
    </row>
    <row r="469" spans="1:10" s="16" customFormat="1" x14ac:dyDescent="0.25">
      <c r="A469" s="12"/>
      <c r="B469" s="13"/>
      <c r="C469" s="13"/>
      <c r="D469" s="30"/>
      <c r="E469" s="14"/>
      <c r="F469" s="38"/>
      <c r="G469" s="15"/>
      <c r="H469" s="15"/>
      <c r="I469" s="15"/>
      <c r="J469" s="42"/>
    </row>
    <row r="470" spans="1:10" s="16" customFormat="1" x14ac:dyDescent="0.25">
      <c r="A470" s="12"/>
      <c r="B470" s="13"/>
      <c r="C470" s="13"/>
      <c r="D470" s="30"/>
      <c r="E470" s="14"/>
      <c r="F470" s="38"/>
      <c r="G470" s="15"/>
      <c r="H470" s="15"/>
      <c r="I470" s="15"/>
      <c r="J470" s="42"/>
    </row>
    <row r="471" spans="1:10" s="16" customFormat="1" x14ac:dyDescent="0.25">
      <c r="A471" s="12"/>
      <c r="B471" s="13"/>
      <c r="C471" s="13"/>
      <c r="D471" s="30"/>
      <c r="E471" s="14"/>
      <c r="F471" s="38"/>
      <c r="G471" s="15"/>
      <c r="H471" s="15"/>
      <c r="I471" s="15"/>
      <c r="J471" s="42"/>
    </row>
    <row r="472" spans="1:10" s="16" customFormat="1" x14ac:dyDescent="0.25">
      <c r="A472" s="12"/>
      <c r="B472" s="13"/>
      <c r="C472" s="13"/>
      <c r="D472" s="30"/>
      <c r="E472" s="14"/>
      <c r="F472" s="38"/>
      <c r="G472" s="15"/>
      <c r="H472" s="15"/>
      <c r="I472" s="15"/>
      <c r="J472" s="42"/>
    </row>
    <row r="473" spans="1:10" s="16" customFormat="1" x14ac:dyDescent="0.25">
      <c r="A473" s="12"/>
      <c r="B473" s="13"/>
      <c r="C473" s="13"/>
      <c r="D473" s="30"/>
      <c r="E473" s="14"/>
      <c r="F473" s="38"/>
      <c r="G473" s="15"/>
      <c r="H473" s="15"/>
      <c r="I473" s="15"/>
      <c r="J473" s="42"/>
    </row>
    <row r="474" spans="1:10" s="16" customFormat="1" x14ac:dyDescent="0.25">
      <c r="A474" s="12"/>
      <c r="B474" s="13"/>
      <c r="C474" s="13"/>
      <c r="D474" s="30"/>
      <c r="E474" s="14"/>
      <c r="F474" s="38"/>
      <c r="G474" s="15"/>
      <c r="H474" s="15"/>
      <c r="I474" s="15"/>
      <c r="J474" s="42"/>
    </row>
    <row r="475" spans="1:10" s="16" customFormat="1" x14ac:dyDescent="0.25">
      <c r="A475" s="12"/>
      <c r="B475" s="13"/>
      <c r="C475" s="13"/>
      <c r="D475" s="30"/>
      <c r="E475" s="14"/>
      <c r="F475" s="38"/>
      <c r="G475" s="15"/>
      <c r="H475" s="15"/>
      <c r="I475" s="15"/>
      <c r="J475" s="42"/>
    </row>
    <row r="476" spans="1:10" s="16" customFormat="1" x14ac:dyDescent="0.25">
      <c r="A476" s="12"/>
      <c r="B476" s="13"/>
      <c r="C476" s="13"/>
      <c r="D476" s="30"/>
      <c r="E476" s="14"/>
      <c r="F476" s="38"/>
      <c r="G476" s="15"/>
      <c r="H476" s="15"/>
      <c r="I476" s="15"/>
      <c r="J476" s="42"/>
    </row>
    <row r="477" spans="1:10" s="16" customFormat="1" x14ac:dyDescent="0.25">
      <c r="A477" s="12"/>
      <c r="B477" s="13"/>
      <c r="C477" s="13"/>
      <c r="D477" s="30"/>
      <c r="E477" s="14"/>
      <c r="F477" s="38"/>
      <c r="G477" s="15"/>
      <c r="H477" s="15"/>
      <c r="I477" s="15"/>
      <c r="J477" s="42"/>
    </row>
    <row r="478" spans="1:10" s="16" customFormat="1" x14ac:dyDescent="0.25">
      <c r="A478" s="12"/>
      <c r="B478" s="13"/>
      <c r="C478" s="13"/>
      <c r="D478" s="30"/>
      <c r="E478" s="14"/>
      <c r="F478" s="38"/>
      <c r="G478" s="15"/>
      <c r="H478" s="15"/>
      <c r="I478" s="15"/>
      <c r="J478" s="42"/>
    </row>
    <row r="479" spans="1:10" s="16" customFormat="1" x14ac:dyDescent="0.25">
      <c r="A479" s="12"/>
      <c r="B479" s="13"/>
      <c r="C479" s="13"/>
      <c r="D479" s="30"/>
      <c r="E479" s="14"/>
      <c r="F479" s="38"/>
      <c r="G479" s="15"/>
      <c r="H479" s="15"/>
      <c r="I479" s="15"/>
      <c r="J479" s="42"/>
    </row>
    <row r="480" spans="1:10" s="16" customFormat="1" x14ac:dyDescent="0.25">
      <c r="A480" s="12"/>
      <c r="B480" s="13"/>
      <c r="C480" s="13"/>
      <c r="D480" s="30"/>
      <c r="E480" s="14"/>
      <c r="F480" s="38"/>
      <c r="G480" s="15"/>
      <c r="H480" s="15"/>
      <c r="I480" s="15"/>
      <c r="J480" s="42"/>
    </row>
    <row r="481" spans="1:10" s="16" customFormat="1" x14ac:dyDescent="0.25">
      <c r="A481" s="12"/>
      <c r="B481" s="13"/>
      <c r="C481" s="13"/>
      <c r="D481" s="30"/>
      <c r="E481" s="14"/>
      <c r="F481" s="38"/>
      <c r="G481" s="15"/>
      <c r="H481" s="15"/>
      <c r="I481" s="15"/>
      <c r="J481" s="42"/>
    </row>
    <row r="482" spans="1:10" s="16" customFormat="1" x14ac:dyDescent="0.25">
      <c r="A482" s="12"/>
      <c r="B482" s="13"/>
      <c r="C482" s="13"/>
      <c r="D482" s="30"/>
      <c r="E482" s="14"/>
      <c r="F482" s="38"/>
      <c r="G482" s="15"/>
      <c r="H482" s="15"/>
      <c r="I482" s="15"/>
      <c r="J482" s="42"/>
    </row>
    <row r="483" spans="1:10" s="16" customFormat="1" x14ac:dyDescent="0.25">
      <c r="A483" s="12"/>
      <c r="B483" s="13"/>
      <c r="C483" s="13"/>
      <c r="D483" s="30"/>
      <c r="E483" s="14"/>
      <c r="F483" s="38"/>
      <c r="G483" s="15"/>
      <c r="H483" s="15"/>
      <c r="I483" s="15"/>
      <c r="J483" s="42"/>
    </row>
    <row r="484" spans="1:10" s="16" customFormat="1" x14ac:dyDescent="0.25">
      <c r="A484" s="12"/>
      <c r="B484" s="13"/>
      <c r="C484" s="13"/>
      <c r="D484" s="30"/>
      <c r="E484" s="14"/>
      <c r="F484" s="38"/>
      <c r="G484" s="15"/>
      <c r="H484" s="15"/>
      <c r="I484" s="15"/>
      <c r="J484" s="42"/>
    </row>
    <row r="485" spans="1:10" s="16" customFormat="1" x14ac:dyDescent="0.25">
      <c r="A485" s="12"/>
      <c r="B485" s="13"/>
      <c r="C485" s="13"/>
      <c r="D485" s="30"/>
      <c r="E485" s="14"/>
      <c r="F485" s="38"/>
      <c r="G485" s="15"/>
      <c r="H485" s="15"/>
      <c r="I485" s="15"/>
      <c r="J485" s="42"/>
    </row>
    <row r="486" spans="1:10" s="16" customFormat="1" x14ac:dyDescent="0.25">
      <c r="A486" s="12"/>
      <c r="B486" s="13"/>
      <c r="C486" s="13"/>
      <c r="D486" s="30"/>
      <c r="E486" s="14"/>
      <c r="F486" s="38"/>
      <c r="G486" s="15"/>
      <c r="H486" s="15"/>
      <c r="I486" s="15"/>
      <c r="J486" s="42"/>
    </row>
    <row r="487" spans="1:10" s="16" customFormat="1" x14ac:dyDescent="0.25">
      <c r="A487" s="12"/>
      <c r="B487" s="13"/>
      <c r="C487" s="13"/>
      <c r="D487" s="30"/>
      <c r="E487" s="14"/>
      <c r="F487" s="38"/>
      <c r="G487" s="15"/>
      <c r="H487" s="15"/>
      <c r="I487" s="15"/>
      <c r="J487" s="42"/>
    </row>
    <row r="488" spans="1:10" s="16" customFormat="1" x14ac:dyDescent="0.25">
      <c r="A488" s="12"/>
      <c r="B488" s="13"/>
      <c r="C488" s="13"/>
      <c r="D488" s="30"/>
      <c r="E488" s="14"/>
      <c r="F488" s="38"/>
      <c r="G488" s="15"/>
      <c r="H488" s="15"/>
      <c r="I488" s="15"/>
      <c r="J488" s="42"/>
    </row>
    <row r="489" spans="1:10" s="16" customFormat="1" x14ac:dyDescent="0.25">
      <c r="A489" s="12"/>
      <c r="B489" s="13"/>
      <c r="C489" s="13"/>
      <c r="D489" s="30"/>
      <c r="E489" s="14"/>
      <c r="F489" s="38"/>
      <c r="G489" s="15"/>
      <c r="H489" s="15"/>
      <c r="I489" s="15"/>
      <c r="J489" s="42"/>
    </row>
    <row r="490" spans="1:10" s="16" customFormat="1" x14ac:dyDescent="0.25">
      <c r="A490" s="12"/>
      <c r="B490" s="13"/>
      <c r="C490" s="13"/>
      <c r="D490" s="30"/>
      <c r="E490" s="14"/>
      <c r="F490" s="38"/>
      <c r="G490" s="15"/>
      <c r="H490" s="15"/>
      <c r="I490" s="15"/>
      <c r="J490" s="42"/>
    </row>
    <row r="491" spans="1:10" s="16" customFormat="1" x14ac:dyDescent="0.25">
      <c r="A491" s="12"/>
      <c r="B491" s="13"/>
      <c r="C491" s="13"/>
      <c r="D491" s="30"/>
      <c r="E491" s="14"/>
      <c r="F491" s="38"/>
      <c r="G491" s="15"/>
      <c r="H491" s="15"/>
      <c r="I491" s="15"/>
      <c r="J491" s="42"/>
    </row>
    <row r="492" spans="1:10" s="16" customFormat="1" x14ac:dyDescent="0.25">
      <c r="A492" s="12"/>
      <c r="B492" s="13"/>
      <c r="C492" s="13"/>
      <c r="D492" s="30"/>
      <c r="E492" s="14"/>
      <c r="F492" s="38"/>
      <c r="G492" s="15"/>
      <c r="H492" s="15"/>
      <c r="I492" s="15"/>
      <c r="J492" s="42"/>
    </row>
    <row r="493" spans="1:10" s="16" customFormat="1" x14ac:dyDescent="0.25">
      <c r="A493" s="12"/>
      <c r="B493" s="13"/>
      <c r="C493" s="13"/>
      <c r="D493" s="30"/>
      <c r="E493" s="14"/>
      <c r="F493" s="38"/>
      <c r="G493" s="15"/>
      <c r="H493" s="15"/>
      <c r="I493" s="15"/>
      <c r="J493" s="42"/>
    </row>
    <row r="494" spans="1:10" s="16" customFormat="1" x14ac:dyDescent="0.25">
      <c r="A494" s="12"/>
      <c r="B494" s="13"/>
      <c r="C494" s="13"/>
      <c r="D494" s="30"/>
      <c r="E494" s="14"/>
      <c r="F494" s="38"/>
      <c r="G494" s="15"/>
      <c r="H494" s="15"/>
      <c r="I494" s="15"/>
      <c r="J494" s="42"/>
    </row>
    <row r="495" spans="1:10" s="16" customFormat="1" x14ac:dyDescent="0.25">
      <c r="A495" s="12"/>
      <c r="B495" s="13"/>
      <c r="C495" s="13"/>
      <c r="D495" s="30"/>
      <c r="E495" s="14"/>
      <c r="F495" s="38"/>
      <c r="G495" s="15"/>
      <c r="H495" s="15"/>
      <c r="I495" s="15"/>
      <c r="J495" s="42"/>
    </row>
    <row r="496" spans="1:10" s="16" customFormat="1" x14ac:dyDescent="0.25">
      <c r="A496" s="12"/>
      <c r="B496" s="13"/>
      <c r="C496" s="13"/>
      <c r="D496" s="30"/>
      <c r="E496" s="14"/>
      <c r="F496" s="38"/>
      <c r="G496" s="15"/>
      <c r="H496" s="15"/>
      <c r="I496" s="15"/>
      <c r="J496" s="42"/>
    </row>
    <row r="497" spans="1:10" s="16" customFormat="1" x14ac:dyDescent="0.25">
      <c r="A497" s="12"/>
      <c r="B497" s="13"/>
      <c r="C497" s="13"/>
      <c r="D497" s="30"/>
      <c r="E497" s="14"/>
      <c r="F497" s="38"/>
      <c r="G497" s="15"/>
      <c r="H497" s="15"/>
      <c r="I497" s="15"/>
      <c r="J497" s="42"/>
    </row>
    <row r="498" spans="1:10" s="16" customFormat="1" x14ac:dyDescent="0.25">
      <c r="A498" s="12"/>
      <c r="B498" s="13"/>
      <c r="C498" s="13"/>
      <c r="D498" s="30"/>
      <c r="E498" s="14"/>
      <c r="F498" s="38"/>
      <c r="G498" s="15"/>
      <c r="H498" s="15"/>
      <c r="I498" s="15"/>
      <c r="J498" s="42"/>
    </row>
    <row r="499" spans="1:10" s="16" customFormat="1" x14ac:dyDescent="0.25">
      <c r="A499" s="12"/>
      <c r="B499" s="13"/>
      <c r="C499" s="13"/>
      <c r="D499" s="30"/>
      <c r="E499" s="14"/>
      <c r="F499" s="38"/>
      <c r="G499" s="15"/>
      <c r="H499" s="15"/>
      <c r="I499" s="15"/>
      <c r="J499" s="42"/>
    </row>
    <row r="500" spans="1:10" s="16" customFormat="1" x14ac:dyDescent="0.25">
      <c r="A500" s="12"/>
      <c r="B500" s="13"/>
      <c r="C500" s="13"/>
      <c r="D500" s="30"/>
      <c r="E500" s="14"/>
      <c r="F500" s="38"/>
      <c r="G500" s="15"/>
      <c r="H500" s="15"/>
      <c r="I500" s="15"/>
      <c r="J500" s="42"/>
    </row>
    <row r="501" spans="1:10" s="16" customFormat="1" x14ac:dyDescent="0.25">
      <c r="A501" s="12"/>
      <c r="B501" s="13"/>
      <c r="C501" s="13"/>
      <c r="D501" s="30"/>
      <c r="E501" s="14"/>
      <c r="F501" s="38"/>
      <c r="G501" s="15"/>
      <c r="H501" s="15"/>
      <c r="I501" s="15"/>
      <c r="J501" s="42"/>
    </row>
    <row r="502" spans="1:10" s="16" customFormat="1" x14ac:dyDescent="0.25">
      <c r="A502" s="12"/>
      <c r="B502" s="13"/>
      <c r="C502" s="13"/>
      <c r="D502" s="30"/>
      <c r="E502" s="14"/>
      <c r="F502" s="38"/>
      <c r="G502" s="15"/>
      <c r="H502" s="15"/>
      <c r="I502" s="15"/>
      <c r="J502" s="42"/>
    </row>
    <row r="503" spans="1:10" s="16" customFormat="1" x14ac:dyDescent="0.25">
      <c r="A503" s="12"/>
      <c r="B503" s="13"/>
      <c r="C503" s="13"/>
      <c r="D503" s="30"/>
      <c r="E503" s="14"/>
      <c r="F503" s="38"/>
      <c r="G503" s="15"/>
      <c r="H503" s="15"/>
      <c r="I503" s="15"/>
      <c r="J503" s="42"/>
    </row>
    <row r="504" spans="1:10" s="16" customFormat="1" x14ac:dyDescent="0.25">
      <c r="A504" s="12"/>
      <c r="B504" s="13"/>
      <c r="C504" s="13"/>
      <c r="D504" s="30"/>
      <c r="E504" s="14"/>
      <c r="F504" s="38"/>
      <c r="G504" s="15"/>
      <c r="H504" s="15"/>
      <c r="I504" s="15"/>
      <c r="J504" s="42"/>
    </row>
    <row r="505" spans="1:10" s="16" customFormat="1" x14ac:dyDescent="0.25">
      <c r="A505" s="12"/>
      <c r="B505" s="13"/>
      <c r="C505" s="13"/>
      <c r="D505" s="30"/>
      <c r="E505" s="14"/>
      <c r="F505" s="38"/>
      <c r="G505" s="15"/>
      <c r="H505" s="15"/>
      <c r="I505" s="15"/>
      <c r="J505" s="42"/>
    </row>
    <row r="506" spans="1:10" s="16" customFormat="1" x14ac:dyDescent="0.25">
      <c r="A506" s="12"/>
      <c r="B506" s="13"/>
      <c r="C506" s="13"/>
      <c r="D506" s="30"/>
      <c r="E506" s="14"/>
      <c r="F506" s="38"/>
      <c r="G506" s="15"/>
      <c r="H506" s="15"/>
      <c r="I506" s="15"/>
      <c r="J506" s="42"/>
    </row>
    <row r="507" spans="1:10" s="16" customFormat="1" x14ac:dyDescent="0.25">
      <c r="A507" s="12"/>
      <c r="B507" s="13"/>
      <c r="C507" s="13"/>
      <c r="D507" s="30"/>
      <c r="E507" s="14"/>
      <c r="F507" s="38"/>
      <c r="G507" s="15"/>
      <c r="H507" s="15"/>
      <c r="I507" s="15"/>
      <c r="J507" s="42"/>
    </row>
    <row r="508" spans="1:10" s="16" customFormat="1" x14ac:dyDescent="0.25">
      <c r="A508" s="12"/>
      <c r="B508" s="13"/>
      <c r="C508" s="13"/>
      <c r="D508" s="30"/>
      <c r="E508" s="14"/>
      <c r="F508" s="38"/>
      <c r="G508" s="15"/>
      <c r="H508" s="15"/>
      <c r="I508" s="15"/>
      <c r="J508" s="42"/>
    </row>
    <row r="509" spans="1:10" s="16" customFormat="1" x14ac:dyDescent="0.25">
      <c r="A509" s="12"/>
      <c r="B509" s="13"/>
      <c r="C509" s="13"/>
      <c r="D509" s="30"/>
      <c r="E509" s="14"/>
      <c r="F509" s="38"/>
      <c r="G509" s="15"/>
      <c r="H509" s="15"/>
      <c r="I509" s="15"/>
      <c r="J509" s="42"/>
    </row>
    <row r="510" spans="1:10" s="16" customFormat="1" x14ac:dyDescent="0.25">
      <c r="A510" s="12"/>
      <c r="B510" s="13"/>
      <c r="C510" s="13"/>
      <c r="D510" s="30"/>
      <c r="E510" s="14"/>
      <c r="F510" s="38"/>
      <c r="G510" s="15"/>
      <c r="H510" s="15"/>
      <c r="I510" s="15"/>
      <c r="J510" s="42"/>
    </row>
    <row r="511" spans="1:10" s="16" customFormat="1" x14ac:dyDescent="0.25">
      <c r="A511" s="12"/>
      <c r="B511" s="13"/>
      <c r="C511" s="13"/>
      <c r="D511" s="30"/>
      <c r="E511" s="14"/>
      <c r="F511" s="38"/>
      <c r="G511" s="15"/>
      <c r="H511" s="15"/>
      <c r="I511" s="15"/>
      <c r="J511" s="42"/>
    </row>
    <row r="512" spans="1:10" s="16" customFormat="1" x14ac:dyDescent="0.25">
      <c r="A512" s="12"/>
      <c r="B512" s="13"/>
      <c r="C512" s="13"/>
      <c r="D512" s="30"/>
      <c r="E512" s="14"/>
      <c r="F512" s="38"/>
      <c r="G512" s="15"/>
      <c r="H512" s="15"/>
      <c r="I512" s="15"/>
      <c r="J512" s="42"/>
    </row>
    <row r="513" spans="1:10" s="16" customFormat="1" x14ac:dyDescent="0.25">
      <c r="A513" s="12"/>
      <c r="B513" s="13"/>
      <c r="C513" s="13"/>
      <c r="D513" s="30"/>
      <c r="E513" s="14"/>
      <c r="F513" s="38"/>
      <c r="G513" s="15"/>
      <c r="H513" s="15"/>
      <c r="I513" s="15"/>
      <c r="J513" s="42"/>
    </row>
    <row r="514" spans="1:10" s="16" customFormat="1" x14ac:dyDescent="0.25">
      <c r="A514" s="12"/>
      <c r="B514" s="13"/>
      <c r="C514" s="13"/>
      <c r="D514" s="30"/>
      <c r="E514" s="14"/>
      <c r="F514" s="38"/>
      <c r="G514" s="15"/>
      <c r="H514" s="15"/>
      <c r="I514" s="15"/>
      <c r="J514" s="42"/>
    </row>
    <row r="515" spans="1:10" s="16" customFormat="1" x14ac:dyDescent="0.25">
      <c r="A515" s="12"/>
      <c r="B515" s="13"/>
      <c r="C515" s="13"/>
      <c r="D515" s="30"/>
      <c r="E515" s="14"/>
      <c r="F515" s="38"/>
      <c r="G515" s="15"/>
      <c r="H515" s="15"/>
      <c r="I515" s="15"/>
      <c r="J515" s="42"/>
    </row>
    <row r="516" spans="1:10" s="16" customFormat="1" x14ac:dyDescent="0.25">
      <c r="A516" s="12"/>
      <c r="B516" s="13"/>
      <c r="C516" s="13"/>
      <c r="D516" s="30"/>
      <c r="E516" s="14"/>
      <c r="F516" s="38"/>
      <c r="G516" s="15"/>
      <c r="H516" s="15"/>
      <c r="I516" s="15"/>
      <c r="J516" s="42"/>
    </row>
    <row r="517" spans="1:10" s="16" customFormat="1" x14ac:dyDescent="0.25">
      <c r="A517" s="12"/>
      <c r="B517" s="13"/>
      <c r="C517" s="13"/>
      <c r="D517" s="30"/>
      <c r="E517" s="14"/>
      <c r="F517" s="38"/>
      <c r="G517" s="15"/>
      <c r="H517" s="15"/>
      <c r="I517" s="15"/>
      <c r="J517" s="42"/>
    </row>
    <row r="518" spans="1:10" s="16" customFormat="1" x14ac:dyDescent="0.25">
      <c r="A518" s="12"/>
      <c r="B518" s="13"/>
      <c r="C518" s="13"/>
      <c r="D518" s="30"/>
      <c r="E518" s="14"/>
      <c r="F518" s="38"/>
      <c r="G518" s="15"/>
      <c r="H518" s="15"/>
      <c r="I518" s="15"/>
      <c r="J518" s="42"/>
    </row>
    <row r="519" spans="1:10" s="16" customFormat="1" x14ac:dyDescent="0.25">
      <c r="A519" s="12"/>
      <c r="B519" s="13"/>
      <c r="C519" s="13"/>
      <c r="D519" s="30"/>
      <c r="E519" s="14"/>
      <c r="F519" s="38"/>
      <c r="G519" s="15"/>
      <c r="H519" s="15"/>
      <c r="I519" s="15"/>
      <c r="J519" s="42"/>
    </row>
    <row r="520" spans="1:10" s="16" customFormat="1" x14ac:dyDescent="0.25">
      <c r="A520" s="12"/>
      <c r="B520" s="13"/>
      <c r="C520" s="13"/>
      <c r="D520" s="30"/>
      <c r="E520" s="14"/>
      <c r="F520" s="38"/>
      <c r="G520" s="15"/>
      <c r="H520" s="15"/>
      <c r="I520" s="15"/>
      <c r="J520" s="42"/>
    </row>
    <row r="521" spans="1:10" s="16" customFormat="1" x14ac:dyDescent="0.25">
      <c r="A521" s="12"/>
      <c r="B521" s="13"/>
      <c r="C521" s="13"/>
      <c r="D521" s="30"/>
      <c r="E521" s="14"/>
      <c r="F521" s="38"/>
      <c r="G521" s="15"/>
      <c r="H521" s="15"/>
      <c r="I521" s="15"/>
      <c r="J521" s="42"/>
    </row>
    <row r="522" spans="1:10" s="16" customFormat="1" x14ac:dyDescent="0.25">
      <c r="A522" s="12"/>
      <c r="B522" s="13"/>
      <c r="C522" s="13"/>
      <c r="D522" s="30"/>
      <c r="E522" s="14"/>
      <c r="F522" s="38"/>
      <c r="G522" s="15"/>
      <c r="H522" s="15"/>
      <c r="I522" s="15"/>
      <c r="J522" s="42"/>
    </row>
    <row r="523" spans="1:10" s="16" customFormat="1" x14ac:dyDescent="0.25">
      <c r="A523" s="12"/>
      <c r="B523" s="13"/>
      <c r="C523" s="13"/>
      <c r="D523" s="30"/>
      <c r="E523" s="14"/>
      <c r="F523" s="38"/>
      <c r="G523" s="15"/>
      <c r="H523" s="15"/>
      <c r="I523" s="15"/>
      <c r="J523" s="42"/>
    </row>
    <row r="524" spans="1:10" s="16" customFormat="1" x14ac:dyDescent="0.25">
      <c r="A524" s="12"/>
      <c r="B524" s="13"/>
      <c r="C524" s="13"/>
      <c r="D524" s="30"/>
      <c r="E524" s="14"/>
      <c r="F524" s="38"/>
      <c r="G524" s="15"/>
      <c r="H524" s="15"/>
      <c r="I524" s="15"/>
      <c r="J524" s="42"/>
    </row>
    <row r="525" spans="1:10" s="16" customFormat="1" x14ac:dyDescent="0.25">
      <c r="A525" s="12"/>
      <c r="B525" s="13"/>
      <c r="C525" s="13"/>
      <c r="D525" s="30"/>
      <c r="E525" s="14"/>
      <c r="F525" s="38"/>
      <c r="G525" s="15"/>
      <c r="H525" s="15"/>
      <c r="I525" s="15"/>
      <c r="J525" s="42"/>
    </row>
    <row r="526" spans="1:10" s="16" customFormat="1" x14ac:dyDescent="0.25">
      <c r="A526" s="12"/>
      <c r="B526" s="13"/>
      <c r="C526" s="13"/>
      <c r="D526" s="30"/>
      <c r="E526" s="14"/>
      <c r="F526" s="38"/>
      <c r="G526" s="15"/>
      <c r="H526" s="15"/>
      <c r="I526" s="15"/>
      <c r="J526" s="42"/>
    </row>
    <row r="527" spans="1:10" s="16" customFormat="1" x14ac:dyDescent="0.25">
      <c r="A527" s="12"/>
      <c r="B527" s="13"/>
      <c r="C527" s="13"/>
      <c r="D527" s="30"/>
      <c r="E527" s="14"/>
      <c r="F527" s="38"/>
      <c r="G527" s="15"/>
      <c r="H527" s="15"/>
      <c r="I527" s="15"/>
      <c r="J527" s="42"/>
    </row>
    <row r="528" spans="1:10" s="16" customFormat="1" x14ac:dyDescent="0.25">
      <c r="A528" s="12"/>
      <c r="B528" s="13"/>
      <c r="C528" s="13"/>
      <c r="D528" s="30"/>
      <c r="E528" s="14"/>
      <c r="F528" s="38"/>
      <c r="G528" s="15"/>
      <c r="H528" s="15"/>
      <c r="I528" s="15"/>
      <c r="J528" s="42"/>
    </row>
    <row r="529" spans="1:10" s="16" customFormat="1" x14ac:dyDescent="0.25">
      <c r="A529" s="12"/>
      <c r="B529" s="13"/>
      <c r="C529" s="13"/>
      <c r="D529" s="30"/>
      <c r="E529" s="14"/>
      <c r="F529" s="38"/>
      <c r="G529" s="15"/>
      <c r="H529" s="15"/>
      <c r="I529" s="15"/>
      <c r="J529" s="42"/>
    </row>
    <row r="530" spans="1:10" s="16" customFormat="1" x14ac:dyDescent="0.25">
      <c r="A530" s="12"/>
      <c r="B530" s="13"/>
      <c r="C530" s="13"/>
      <c r="D530" s="30"/>
      <c r="E530" s="14"/>
      <c r="F530" s="38"/>
      <c r="G530" s="15"/>
      <c r="H530" s="15"/>
      <c r="I530" s="15"/>
      <c r="J530" s="42"/>
    </row>
    <row r="531" spans="1:10" s="16" customFormat="1" x14ac:dyDescent="0.25">
      <c r="A531" s="12"/>
      <c r="B531" s="13"/>
      <c r="C531" s="13"/>
      <c r="D531" s="30"/>
      <c r="E531" s="14"/>
      <c r="F531" s="38"/>
      <c r="G531" s="15"/>
      <c r="H531" s="15"/>
      <c r="I531" s="15"/>
      <c r="J531" s="42"/>
    </row>
    <row r="532" spans="1:10" s="16" customFormat="1" x14ac:dyDescent="0.25">
      <c r="A532" s="12"/>
      <c r="B532" s="13"/>
      <c r="C532" s="13"/>
      <c r="D532" s="30"/>
      <c r="E532" s="14"/>
      <c r="F532" s="38"/>
      <c r="G532" s="15"/>
      <c r="H532" s="15"/>
      <c r="I532" s="15"/>
      <c r="J532" s="42"/>
    </row>
    <row r="533" spans="1:10" s="16" customFormat="1" x14ac:dyDescent="0.25">
      <c r="A533" s="12"/>
      <c r="B533" s="13"/>
      <c r="C533" s="13"/>
      <c r="D533" s="30"/>
      <c r="E533" s="14"/>
      <c r="F533" s="38"/>
      <c r="G533" s="15"/>
      <c r="H533" s="15"/>
      <c r="I533" s="15"/>
      <c r="J533" s="42"/>
    </row>
    <row r="534" spans="1:10" s="16" customFormat="1" x14ac:dyDescent="0.25">
      <c r="A534" s="12"/>
      <c r="B534" s="13"/>
      <c r="C534" s="13"/>
      <c r="D534" s="30"/>
      <c r="E534" s="14"/>
      <c r="F534" s="38"/>
      <c r="G534" s="15"/>
      <c r="H534" s="15"/>
      <c r="I534" s="15"/>
      <c r="J534" s="42"/>
    </row>
    <row r="535" spans="1:10" s="16" customFormat="1" x14ac:dyDescent="0.25">
      <c r="A535" s="12"/>
      <c r="B535" s="13"/>
      <c r="C535" s="13"/>
      <c r="D535" s="30"/>
      <c r="E535" s="14"/>
      <c r="F535" s="38"/>
      <c r="G535" s="15"/>
      <c r="H535" s="15"/>
      <c r="I535" s="15"/>
      <c r="J535" s="42"/>
    </row>
    <row r="536" spans="1:10" s="16" customFormat="1" x14ac:dyDescent="0.25">
      <c r="A536" s="12"/>
      <c r="B536" s="13"/>
      <c r="C536" s="13"/>
      <c r="D536" s="30"/>
      <c r="E536" s="14"/>
      <c r="F536" s="38"/>
      <c r="G536" s="15"/>
      <c r="H536" s="15"/>
      <c r="I536" s="15"/>
      <c r="J536" s="42"/>
    </row>
    <row r="537" spans="1:10" s="16" customFormat="1" x14ac:dyDescent="0.25">
      <c r="A537" s="12"/>
      <c r="B537" s="13"/>
      <c r="C537" s="13"/>
      <c r="D537" s="30"/>
      <c r="E537" s="14"/>
      <c r="F537" s="38"/>
      <c r="G537" s="15"/>
      <c r="H537" s="15"/>
      <c r="I537" s="15"/>
      <c r="J537" s="42"/>
    </row>
    <row r="538" spans="1:10" s="16" customFormat="1" x14ac:dyDescent="0.25">
      <c r="A538" s="12"/>
      <c r="B538" s="13"/>
      <c r="C538" s="13"/>
      <c r="D538" s="30"/>
      <c r="E538" s="14"/>
      <c r="F538" s="38"/>
      <c r="G538" s="15"/>
      <c r="H538" s="15"/>
      <c r="I538" s="15"/>
      <c r="J538" s="42"/>
    </row>
    <row r="539" spans="1:10" s="16" customFormat="1" x14ac:dyDescent="0.25">
      <c r="A539" s="12"/>
      <c r="B539" s="13"/>
      <c r="C539" s="13"/>
      <c r="D539" s="30"/>
      <c r="E539" s="14"/>
      <c r="F539" s="38"/>
      <c r="G539" s="15"/>
      <c r="H539" s="15"/>
      <c r="I539" s="15"/>
      <c r="J539" s="42"/>
    </row>
    <row r="540" spans="1:10" s="16" customFormat="1" x14ac:dyDescent="0.25">
      <c r="A540" s="12"/>
      <c r="B540" s="13"/>
      <c r="C540" s="13"/>
      <c r="D540" s="30"/>
      <c r="E540" s="14"/>
      <c r="F540" s="38"/>
      <c r="G540" s="15"/>
      <c r="H540" s="15"/>
      <c r="I540" s="15"/>
      <c r="J540" s="42"/>
    </row>
    <row r="541" spans="1:10" s="16" customFormat="1" x14ac:dyDescent="0.25">
      <c r="A541" s="12"/>
      <c r="B541" s="13"/>
      <c r="C541" s="13"/>
      <c r="D541" s="30"/>
      <c r="E541" s="14"/>
      <c r="F541" s="38"/>
      <c r="G541" s="15"/>
      <c r="H541" s="15"/>
      <c r="I541" s="15"/>
      <c r="J541" s="42"/>
    </row>
    <row r="542" spans="1:10" s="16" customFormat="1" x14ac:dyDescent="0.25">
      <c r="A542" s="12"/>
      <c r="B542" s="13"/>
      <c r="C542" s="13"/>
      <c r="D542" s="30"/>
      <c r="E542" s="14"/>
      <c r="F542" s="38"/>
      <c r="G542" s="15"/>
      <c r="H542" s="15"/>
      <c r="I542" s="15"/>
      <c r="J542" s="42"/>
    </row>
    <row r="543" spans="1:10" s="16" customFormat="1" x14ac:dyDescent="0.25">
      <c r="A543" s="12"/>
      <c r="B543" s="13"/>
      <c r="C543" s="13"/>
      <c r="D543" s="30"/>
      <c r="E543" s="14"/>
      <c r="F543" s="38"/>
      <c r="G543" s="15"/>
      <c r="H543" s="15"/>
      <c r="I543" s="15"/>
      <c r="J543" s="42"/>
    </row>
    <row r="544" spans="1:10" s="16" customFormat="1" x14ac:dyDescent="0.25">
      <c r="A544" s="12"/>
      <c r="B544" s="13"/>
      <c r="C544" s="13"/>
      <c r="D544" s="30"/>
      <c r="E544" s="14"/>
      <c r="F544" s="38"/>
      <c r="G544" s="15"/>
      <c r="H544" s="15"/>
      <c r="I544" s="15"/>
      <c r="J544" s="42"/>
    </row>
    <row r="545" spans="1:10" s="16" customFormat="1" x14ac:dyDescent="0.25">
      <c r="A545" s="12"/>
      <c r="B545" s="13"/>
      <c r="C545" s="13"/>
      <c r="D545" s="30"/>
      <c r="E545" s="14"/>
      <c r="F545" s="38"/>
      <c r="G545" s="15"/>
      <c r="H545" s="15"/>
      <c r="I545" s="15"/>
      <c r="J545" s="42"/>
    </row>
    <row r="546" spans="1:10" s="16" customFormat="1" x14ac:dyDescent="0.25">
      <c r="A546" s="12"/>
      <c r="B546" s="13"/>
      <c r="C546" s="13"/>
      <c r="D546" s="30"/>
      <c r="E546" s="14"/>
      <c r="F546" s="38"/>
      <c r="G546" s="15"/>
      <c r="H546" s="15"/>
      <c r="I546" s="15"/>
      <c r="J546" s="42"/>
    </row>
    <row r="547" spans="1:10" s="16" customFormat="1" x14ac:dyDescent="0.25">
      <c r="A547" s="12"/>
      <c r="B547" s="13"/>
      <c r="C547" s="13"/>
      <c r="D547" s="30"/>
      <c r="E547" s="14"/>
      <c r="F547" s="38"/>
      <c r="G547" s="15"/>
      <c r="H547" s="15"/>
      <c r="I547" s="15"/>
      <c r="J547" s="42"/>
    </row>
    <row r="548" spans="1:10" s="16" customFormat="1" x14ac:dyDescent="0.25">
      <c r="A548" s="12"/>
      <c r="B548" s="13"/>
      <c r="C548" s="13"/>
      <c r="D548" s="30"/>
      <c r="E548" s="14"/>
      <c r="F548" s="38"/>
      <c r="G548" s="15"/>
      <c r="H548" s="15"/>
      <c r="I548" s="15"/>
      <c r="J548" s="42"/>
    </row>
  </sheetData>
  <sortState ref="B9:K20">
    <sortCondition ref="D9:D20"/>
  </sortState>
  <mergeCells count="30">
    <mergeCell ref="B80:I80"/>
    <mergeCell ref="A83:F84"/>
    <mergeCell ref="G83:K84"/>
    <mergeCell ref="A81:K82"/>
    <mergeCell ref="I4:I5"/>
    <mergeCell ref="J4:J5"/>
    <mergeCell ref="A8:K8"/>
    <mergeCell ref="A13:K13"/>
    <mergeCell ref="A19:K19"/>
    <mergeCell ref="A25:K25"/>
    <mergeCell ref="A31:K31"/>
    <mergeCell ref="A36:K36"/>
    <mergeCell ref="A44:K44"/>
    <mergeCell ref="A53:K53"/>
    <mergeCell ref="A65:K65"/>
    <mergeCell ref="A78:K78"/>
    <mergeCell ref="A1:K1"/>
    <mergeCell ref="A2:K2"/>
    <mergeCell ref="A3:K3"/>
    <mergeCell ref="K4:K7"/>
    <mergeCell ref="A6:A7"/>
    <mergeCell ref="B6:B7"/>
    <mergeCell ref="C6:C7"/>
    <mergeCell ref="D6:D7"/>
    <mergeCell ref="E6:E7"/>
    <mergeCell ref="F6:F7"/>
    <mergeCell ref="G6:H6"/>
    <mergeCell ref="A4:H4"/>
    <mergeCell ref="A5:H5"/>
    <mergeCell ref="I6:J6"/>
  </mergeCells>
  <pageMargins left="0.23622047244094491" right="0.23622047244094491" top="0.74803149606299213" bottom="0.74803149606299213" header="0.31496062992125984" footer="0.31496062992125984"/>
  <pageSetup paperSize="9" scale="49" fitToHeight="0" orientation="portrait" r:id="rId1"/>
  <headerFooter>
    <oddFooter>&amp;R&amp;P</oddFooter>
  </headerFooter>
  <rowBreaks count="1" manualBreakCount="1">
    <brk id="34"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13"/>
  <sheetViews>
    <sheetView view="pageBreakPreview" topLeftCell="A40" zoomScaleNormal="100" zoomScaleSheetLayoutView="100" workbookViewId="0">
      <selection activeCell="K53" sqref="K53"/>
    </sheetView>
  </sheetViews>
  <sheetFormatPr defaultRowHeight="15" x14ac:dyDescent="0.25"/>
  <cols>
    <col min="1" max="1" width="71" style="28" customWidth="1"/>
    <col min="2" max="2" width="10" style="10" customWidth="1"/>
    <col min="3" max="3" width="9" style="49" customWidth="1"/>
    <col min="4" max="4" width="75.28515625" style="52" customWidth="1"/>
  </cols>
  <sheetData>
    <row r="1" spans="1:7" ht="15.75" customHeight="1" x14ac:dyDescent="0.25">
      <c r="A1" s="136" t="s">
        <v>3</v>
      </c>
      <c r="B1" s="135" t="s">
        <v>17</v>
      </c>
      <c r="C1" s="157" t="s">
        <v>9</v>
      </c>
      <c r="D1" s="152" t="s">
        <v>150</v>
      </c>
    </row>
    <row r="2" spans="1:7" s="1" customFormat="1" ht="15.75" x14ac:dyDescent="0.25">
      <c r="A2" s="136"/>
      <c r="B2" s="135"/>
      <c r="C2" s="157"/>
      <c r="D2" s="152"/>
      <c r="G2" s="44"/>
    </row>
    <row r="3" spans="1:7" s="1" customFormat="1" ht="79.5" customHeight="1" x14ac:dyDescent="0.25">
      <c r="A3" s="26" t="s">
        <v>36</v>
      </c>
      <c r="B3" s="32" t="s">
        <v>6</v>
      </c>
      <c r="C3" s="45">
        <f>1*1</f>
        <v>1</v>
      </c>
      <c r="D3" s="50" t="s">
        <v>151</v>
      </c>
    </row>
    <row r="4" spans="1:7" s="1" customFormat="1" ht="31.5" x14ac:dyDescent="0.25">
      <c r="A4" s="4" t="s">
        <v>18</v>
      </c>
      <c r="B4" s="32" t="s">
        <v>6</v>
      </c>
      <c r="C4" s="45">
        <v>85.44</v>
      </c>
      <c r="D4" s="50" t="s">
        <v>174</v>
      </c>
    </row>
    <row r="5" spans="1:7" s="1" customFormat="1" ht="63" x14ac:dyDescent="0.25">
      <c r="A5" s="5" t="s">
        <v>42</v>
      </c>
      <c r="B5" s="32" t="s">
        <v>6</v>
      </c>
      <c r="C5" s="45">
        <f>C4</f>
        <v>85.44</v>
      </c>
      <c r="D5" s="50" t="str">
        <f>D4</f>
        <v>8,30 * 10,30</v>
      </c>
    </row>
    <row r="6" spans="1:7" s="1" customFormat="1" ht="47.25" x14ac:dyDescent="0.25">
      <c r="A6" s="4" t="s">
        <v>44</v>
      </c>
      <c r="B6" s="32" t="s">
        <v>6</v>
      </c>
      <c r="C6" s="45">
        <f>C5</f>
        <v>85.44</v>
      </c>
      <c r="D6" s="50" t="str">
        <f>D4</f>
        <v>8,30 * 10,30</v>
      </c>
    </row>
    <row r="7" spans="1:7" s="1" customFormat="1" ht="141.75" x14ac:dyDescent="0.25">
      <c r="A7" s="4" t="s">
        <v>25</v>
      </c>
      <c r="B7" s="32" t="s">
        <v>17</v>
      </c>
      <c r="C7" s="46">
        <v>7</v>
      </c>
      <c r="D7" s="50">
        <v>7</v>
      </c>
    </row>
    <row r="8" spans="1:7" s="1" customFormat="1" ht="110.25" x14ac:dyDescent="0.25">
      <c r="A8" s="4" t="s">
        <v>26</v>
      </c>
      <c r="B8" s="32" t="s">
        <v>17</v>
      </c>
      <c r="C8" s="46">
        <v>15</v>
      </c>
      <c r="D8" s="50">
        <v>15</v>
      </c>
    </row>
    <row r="9" spans="1:7" s="1" customFormat="1" ht="63" x14ac:dyDescent="0.25">
      <c r="A9" s="4" t="s">
        <v>95</v>
      </c>
      <c r="B9" s="32" t="s">
        <v>17</v>
      </c>
      <c r="C9" s="46">
        <v>15</v>
      </c>
      <c r="D9" s="50" t="s">
        <v>152</v>
      </c>
    </row>
    <row r="10" spans="1:7" s="1" customFormat="1" ht="157.5" x14ac:dyDescent="0.25">
      <c r="A10" s="4" t="s">
        <v>47</v>
      </c>
      <c r="B10" s="32" t="s">
        <v>17</v>
      </c>
      <c r="C10" s="46">
        <v>16</v>
      </c>
      <c r="D10" s="50" t="s">
        <v>153</v>
      </c>
    </row>
    <row r="11" spans="1:7" s="1" customFormat="1" ht="31.5" x14ac:dyDescent="0.25">
      <c r="A11" s="4" t="s">
        <v>98</v>
      </c>
      <c r="B11" s="32" t="s">
        <v>17</v>
      </c>
      <c r="C11" s="46">
        <v>1</v>
      </c>
      <c r="D11" s="50" t="s">
        <v>154</v>
      </c>
    </row>
    <row r="12" spans="1:7" s="1" customFormat="1" ht="66" customHeight="1" x14ac:dyDescent="0.25">
      <c r="A12" s="29" t="s">
        <v>49</v>
      </c>
      <c r="B12" s="32" t="s">
        <v>17</v>
      </c>
      <c r="C12" s="46">
        <v>1</v>
      </c>
      <c r="D12" s="50" t="s">
        <v>154</v>
      </c>
    </row>
    <row r="13" spans="1:7" s="1" customFormat="1" ht="31.5" x14ac:dyDescent="0.25">
      <c r="A13" s="7" t="s">
        <v>15</v>
      </c>
      <c r="B13" s="6" t="s">
        <v>6</v>
      </c>
      <c r="C13" s="47">
        <f>((3*(8.29+8.29+4+4+2.7+2.7+1.5)+(0.5*(1.85+1.85+5.57)))*2)</f>
        <v>198.15</v>
      </c>
      <c r="D13" s="51" t="s">
        <v>155</v>
      </c>
    </row>
    <row r="14" spans="1:7" s="1" customFormat="1" ht="31.5" x14ac:dyDescent="0.25">
      <c r="A14" s="7" t="s">
        <v>23</v>
      </c>
      <c r="B14" s="6" t="s">
        <v>6</v>
      </c>
      <c r="C14" s="48">
        <f>35.66</f>
        <v>35.659999999999997</v>
      </c>
      <c r="D14" s="50" t="s">
        <v>173</v>
      </c>
    </row>
    <row r="15" spans="1:7" s="1" customFormat="1" ht="47.25" x14ac:dyDescent="0.25">
      <c r="A15" s="4" t="s">
        <v>53</v>
      </c>
      <c r="B15" s="32" t="s">
        <v>6</v>
      </c>
      <c r="C15" s="46">
        <f>0.8*2.1*2*5+1.5*1*2*2+0.6*0.4*2*3</f>
        <v>24.240000000000002</v>
      </c>
      <c r="D15" s="51" t="s">
        <v>156</v>
      </c>
    </row>
    <row r="16" spans="1:7" s="1" customFormat="1" ht="63" x14ac:dyDescent="0.25">
      <c r="A16" s="4" t="s">
        <v>55</v>
      </c>
      <c r="B16" s="32" t="s">
        <v>6</v>
      </c>
      <c r="C16" s="45">
        <f>C13</f>
        <v>198.15</v>
      </c>
      <c r="D16" s="50" t="str">
        <f>D13</f>
        <v>((3*(8,29+8,29+4+4+2,7+2,7+1,5)+(0,5*(1,85+1,85+5,57)))*2)</v>
      </c>
    </row>
    <row r="17" spans="1:4" s="1" customFormat="1" ht="47.25" x14ac:dyDescent="0.25">
      <c r="A17" s="4" t="s">
        <v>57</v>
      </c>
      <c r="B17" s="32" t="s">
        <v>6</v>
      </c>
      <c r="C17" s="45">
        <f>C14</f>
        <v>35.659999999999997</v>
      </c>
      <c r="D17" s="50" t="s">
        <v>175</v>
      </c>
    </row>
    <row r="18" spans="1:4" s="1" customFormat="1" ht="34.5" customHeight="1" x14ac:dyDescent="0.25">
      <c r="A18" s="26" t="s">
        <v>144</v>
      </c>
      <c r="B18" s="32" t="s">
        <v>6</v>
      </c>
      <c r="C18" s="45">
        <f>43.22*1.044+24.63*1.044</f>
        <v>70.835399999999993</v>
      </c>
      <c r="D18" s="51" t="s">
        <v>157</v>
      </c>
    </row>
    <row r="19" spans="1:4" s="1" customFormat="1" ht="47.25" x14ac:dyDescent="0.25">
      <c r="A19" s="26" t="s">
        <v>149</v>
      </c>
      <c r="B19" s="32" t="s">
        <v>6</v>
      </c>
      <c r="C19" s="45">
        <f>C18</f>
        <v>70.835399999999993</v>
      </c>
      <c r="D19" s="50" t="str">
        <f>D18</f>
        <v>43,22*1,044+24,63*1,044</v>
      </c>
    </row>
    <row r="20" spans="1:4" s="1" customFormat="1" ht="47.25" x14ac:dyDescent="0.25">
      <c r="A20" s="26" t="s">
        <v>60</v>
      </c>
      <c r="B20" s="32" t="s">
        <v>12</v>
      </c>
      <c r="C20" s="45">
        <f>9.3*3</f>
        <v>27.900000000000002</v>
      </c>
      <c r="D20" s="50" t="s">
        <v>176</v>
      </c>
    </row>
    <row r="21" spans="1:4" s="1" customFormat="1" ht="47.25" x14ac:dyDescent="0.25">
      <c r="A21" s="4" t="s">
        <v>62</v>
      </c>
      <c r="B21" s="32" t="s">
        <v>12</v>
      </c>
      <c r="C21" s="46">
        <v>9.3000000000000007</v>
      </c>
      <c r="D21" s="50" t="s">
        <v>177</v>
      </c>
    </row>
    <row r="22" spans="1:4" s="1" customFormat="1" ht="47.25" x14ac:dyDescent="0.25">
      <c r="A22" s="4" t="s">
        <v>100</v>
      </c>
      <c r="B22" s="32" t="s">
        <v>12</v>
      </c>
      <c r="C22" s="46">
        <f>C21</f>
        <v>9.3000000000000007</v>
      </c>
      <c r="D22" s="50" t="str">
        <f>D21</f>
        <v>9,30 M - AUTOCAD</v>
      </c>
    </row>
    <row r="23" spans="1:4" s="1" customFormat="1" ht="47.25" x14ac:dyDescent="0.25">
      <c r="A23" s="4" t="s">
        <v>183</v>
      </c>
      <c r="B23" s="32" t="s">
        <v>6</v>
      </c>
      <c r="C23" s="45">
        <f>((3*(8.29+8.29+4+4+2.7+2.7+1.5)+(0.5*(1.85+1.85+5.57))))</f>
        <v>99.075000000000003</v>
      </c>
      <c r="D23" s="51" t="s">
        <v>158</v>
      </c>
    </row>
    <row r="24" spans="1:4" s="1" customFormat="1" ht="47.25" x14ac:dyDescent="0.25">
      <c r="A24" s="4" t="s">
        <v>64</v>
      </c>
      <c r="B24" s="32" t="s">
        <v>6</v>
      </c>
      <c r="C24" s="46">
        <f>C23*2</f>
        <v>198.15</v>
      </c>
      <c r="D24" s="50" t="s">
        <v>159</v>
      </c>
    </row>
    <row r="25" spans="1:4" s="1" customFormat="1" ht="47.25" x14ac:dyDescent="0.25">
      <c r="A25" s="4" t="s">
        <v>66</v>
      </c>
      <c r="B25" s="32" t="s">
        <v>6</v>
      </c>
      <c r="C25" s="45">
        <f>C14</f>
        <v>35.659999999999997</v>
      </c>
      <c r="D25" s="50" t="str">
        <f>D17</f>
        <v>8,30*4,30</v>
      </c>
    </row>
    <row r="26" spans="1:4" s="1" customFormat="1" ht="63" x14ac:dyDescent="0.25">
      <c r="A26" s="4" t="s">
        <v>68</v>
      </c>
      <c r="B26" s="32" t="s">
        <v>6</v>
      </c>
      <c r="C26" s="45">
        <f>C24</f>
        <v>198.15</v>
      </c>
      <c r="D26" s="50" t="str">
        <f>D16</f>
        <v>((3*(8,29+8,29+4+4+2,7+2,7+1,5)+(0,5*(1,85+1,85+5,57)))*2)</v>
      </c>
    </row>
    <row r="27" spans="1:4" s="1" customFormat="1" ht="31.5" x14ac:dyDescent="0.25">
      <c r="A27" s="4" t="s">
        <v>70</v>
      </c>
      <c r="B27" s="32" t="s">
        <v>6</v>
      </c>
      <c r="C27" s="45">
        <f>(4.05+6.34+14+2.92+2.85+14.8+(0.15*0.8*5)+(2.43*0.15))</f>
        <v>45.924500000000009</v>
      </c>
      <c r="D27" s="51" t="s">
        <v>160</v>
      </c>
    </row>
    <row r="28" spans="1:4" s="1" customFormat="1" ht="31.5" x14ac:dyDescent="0.25">
      <c r="A28" s="5" t="s">
        <v>72</v>
      </c>
      <c r="B28" s="32" t="s">
        <v>6</v>
      </c>
      <c r="C28" s="45">
        <v>33.19</v>
      </c>
      <c r="D28" s="50">
        <v>33.19</v>
      </c>
    </row>
    <row r="29" spans="1:4" s="1" customFormat="1" ht="63.75" customHeight="1" x14ac:dyDescent="0.25">
      <c r="A29" s="4" t="s">
        <v>146</v>
      </c>
      <c r="B29" s="32" t="s">
        <v>6</v>
      </c>
      <c r="C29" s="45">
        <f>C27</f>
        <v>45.924500000000009</v>
      </c>
      <c r="D29" s="50" t="str">
        <f>D27</f>
        <v xml:space="preserve"> (4,05+6,34+14+2,92+2,85+14,8+(0,15*0,8*5)+(2,43*0,15))</v>
      </c>
    </row>
    <row r="30" spans="1:4" s="1" customFormat="1" ht="35.25" customHeight="1" x14ac:dyDescent="0.25">
      <c r="A30" s="5" t="s">
        <v>33</v>
      </c>
      <c r="B30" s="32" t="s">
        <v>6</v>
      </c>
      <c r="C30" s="46">
        <f>C25</f>
        <v>35.659999999999997</v>
      </c>
      <c r="D30" s="50" t="str">
        <f>D25</f>
        <v>8,30*4,30</v>
      </c>
    </row>
    <row r="31" spans="1:4" s="1" customFormat="1" ht="47.25" x14ac:dyDescent="0.25">
      <c r="A31" s="5" t="s">
        <v>148</v>
      </c>
      <c r="B31" s="32" t="s">
        <v>12</v>
      </c>
      <c r="C31" s="45">
        <f>8.39+10.09+15+19.69</f>
        <v>53.17</v>
      </c>
      <c r="D31" s="51" t="s">
        <v>161</v>
      </c>
    </row>
    <row r="32" spans="1:4" s="1" customFormat="1" ht="78.75" x14ac:dyDescent="0.25">
      <c r="A32" s="5" t="s">
        <v>102</v>
      </c>
      <c r="B32" s="32" t="s">
        <v>6</v>
      </c>
      <c r="C32" s="45">
        <f>(6.8+6.9+8.39)*3</f>
        <v>66.27</v>
      </c>
      <c r="D32" s="51" t="s">
        <v>162</v>
      </c>
    </row>
    <row r="33" spans="1:4" s="1" customFormat="1" ht="78.75" x14ac:dyDescent="0.25">
      <c r="A33" s="5" t="s">
        <v>106</v>
      </c>
      <c r="B33" s="32" t="s">
        <v>17</v>
      </c>
      <c r="C33" s="45">
        <v>3</v>
      </c>
      <c r="D33" s="50">
        <v>3</v>
      </c>
    </row>
    <row r="34" spans="1:4" s="1" customFormat="1" ht="110.25" x14ac:dyDescent="0.25">
      <c r="A34" s="5" t="s">
        <v>104</v>
      </c>
      <c r="B34" s="32" t="s">
        <v>17</v>
      </c>
      <c r="C34" s="45">
        <v>4</v>
      </c>
      <c r="D34" s="50">
        <v>4</v>
      </c>
    </row>
    <row r="35" spans="1:4" s="1" customFormat="1" ht="78.75" x14ac:dyDescent="0.25">
      <c r="A35" s="5" t="s">
        <v>108</v>
      </c>
      <c r="B35" s="32" t="s">
        <v>17</v>
      </c>
      <c r="C35" s="45">
        <v>7</v>
      </c>
      <c r="D35" s="50">
        <v>7</v>
      </c>
    </row>
    <row r="36" spans="1:4" s="1" customFormat="1" ht="94.5" x14ac:dyDescent="0.25">
      <c r="A36" s="5" t="s">
        <v>110</v>
      </c>
      <c r="B36" s="32" t="s">
        <v>17</v>
      </c>
      <c r="C36" s="45">
        <v>4</v>
      </c>
      <c r="D36" s="50">
        <v>4</v>
      </c>
    </row>
    <row r="37" spans="1:4" s="1" customFormat="1" ht="63" x14ac:dyDescent="0.25">
      <c r="A37" s="5" t="s">
        <v>112</v>
      </c>
      <c r="B37" s="32" t="s">
        <v>17</v>
      </c>
      <c r="C37" s="45">
        <v>4</v>
      </c>
      <c r="D37" s="50">
        <v>4</v>
      </c>
    </row>
    <row r="38" spans="1:4" s="1" customFormat="1" ht="63" x14ac:dyDescent="0.25">
      <c r="A38" s="5" t="s">
        <v>113</v>
      </c>
      <c r="B38" s="32" t="s">
        <v>17</v>
      </c>
      <c r="C38" s="45">
        <v>3</v>
      </c>
      <c r="D38" s="50">
        <v>3</v>
      </c>
    </row>
    <row r="39" spans="1:4" s="1" customFormat="1" ht="31.5" x14ac:dyDescent="0.25">
      <c r="A39" s="5" t="s">
        <v>138</v>
      </c>
      <c r="B39" s="32" t="s">
        <v>17</v>
      </c>
      <c r="C39" s="45">
        <v>1</v>
      </c>
      <c r="D39" s="50">
        <v>1</v>
      </c>
    </row>
    <row r="40" spans="1:4" s="1" customFormat="1" ht="31.5" x14ac:dyDescent="0.25">
      <c r="A40" s="5" t="s">
        <v>115</v>
      </c>
      <c r="B40" s="32" t="s">
        <v>17</v>
      </c>
      <c r="C40" s="45">
        <v>1</v>
      </c>
      <c r="D40" s="50">
        <v>1</v>
      </c>
    </row>
    <row r="41" spans="1:4" s="1" customFormat="1" ht="47.25" x14ac:dyDescent="0.25">
      <c r="A41" s="5" t="s">
        <v>129</v>
      </c>
      <c r="B41" s="32" t="s">
        <v>17</v>
      </c>
      <c r="C41" s="45">
        <v>1</v>
      </c>
      <c r="D41" s="50">
        <v>1</v>
      </c>
    </row>
    <row r="42" spans="1:4" s="1" customFormat="1" ht="78.75" x14ac:dyDescent="0.25">
      <c r="A42" s="5" t="s">
        <v>131</v>
      </c>
      <c r="B42" s="32" t="s">
        <v>6</v>
      </c>
      <c r="C42" s="45">
        <f>0.8*2.1*5</f>
        <v>8.4</v>
      </c>
      <c r="D42" s="51" t="s">
        <v>163</v>
      </c>
    </row>
    <row r="43" spans="1:4" s="1" customFormat="1" ht="110.25" x14ac:dyDescent="0.25">
      <c r="A43" s="5" t="s">
        <v>133</v>
      </c>
      <c r="B43" s="32" t="s">
        <v>17</v>
      </c>
      <c r="C43" s="45">
        <v>5</v>
      </c>
      <c r="D43" s="50">
        <v>5</v>
      </c>
    </row>
    <row r="44" spans="1:4" s="1" customFormat="1" ht="31.5" x14ac:dyDescent="0.25">
      <c r="A44" s="5" t="s">
        <v>137</v>
      </c>
      <c r="B44" s="32" t="s">
        <v>6</v>
      </c>
      <c r="C44" s="45">
        <f>2*1.5*1</f>
        <v>3</v>
      </c>
      <c r="D44" s="50">
        <v>3</v>
      </c>
    </row>
    <row r="45" spans="1:4" s="1" customFormat="1" ht="31.5" x14ac:dyDescent="0.25">
      <c r="A45" s="5" t="s">
        <v>135</v>
      </c>
      <c r="B45" s="32" t="s">
        <v>14</v>
      </c>
      <c r="C45" s="45">
        <f>0.6*0.4*3</f>
        <v>0.72</v>
      </c>
      <c r="D45" s="51" t="s">
        <v>164</v>
      </c>
    </row>
    <row r="46" spans="1:4" s="1" customFormat="1" ht="31.5" x14ac:dyDescent="0.25">
      <c r="A46" s="5" t="s">
        <v>127</v>
      </c>
      <c r="B46" s="32" t="s">
        <v>17</v>
      </c>
      <c r="C46" s="45">
        <v>3</v>
      </c>
      <c r="D46" s="50">
        <v>3</v>
      </c>
    </row>
    <row r="47" spans="1:4" s="1" customFormat="1" ht="47.25" x14ac:dyDescent="0.25">
      <c r="A47" s="5" t="s">
        <v>125</v>
      </c>
      <c r="B47" s="32" t="s">
        <v>17</v>
      </c>
      <c r="C47" s="45">
        <v>3</v>
      </c>
      <c r="D47" s="50">
        <v>3</v>
      </c>
    </row>
    <row r="48" spans="1:4" s="1" customFormat="1" ht="15.75" x14ac:dyDescent="0.25">
      <c r="A48" s="5" t="s">
        <v>117</v>
      </c>
      <c r="B48" s="32" t="s">
        <v>17</v>
      </c>
      <c r="C48" s="45">
        <v>3</v>
      </c>
      <c r="D48" s="50">
        <v>3</v>
      </c>
    </row>
    <row r="49" spans="1:4" s="1" customFormat="1" ht="31.5" x14ac:dyDescent="0.25">
      <c r="A49" s="5" t="s">
        <v>121</v>
      </c>
      <c r="B49" s="32" t="s">
        <v>17</v>
      </c>
      <c r="C49" s="45">
        <v>4</v>
      </c>
      <c r="D49" s="50">
        <v>4</v>
      </c>
    </row>
    <row r="50" spans="1:4" s="1" customFormat="1" ht="31.5" x14ac:dyDescent="0.25">
      <c r="A50" s="5" t="s">
        <v>119</v>
      </c>
      <c r="B50" s="32" t="s">
        <v>17</v>
      </c>
      <c r="C50" s="45">
        <v>4</v>
      </c>
      <c r="D50" s="50">
        <v>4</v>
      </c>
    </row>
    <row r="51" spans="1:4" s="1" customFormat="1" ht="15.75" x14ac:dyDescent="0.25">
      <c r="A51" s="5" t="s">
        <v>123</v>
      </c>
      <c r="B51" s="32" t="s">
        <v>17</v>
      </c>
      <c r="C51" s="45">
        <v>3</v>
      </c>
      <c r="D51" s="50">
        <v>3</v>
      </c>
    </row>
    <row r="52" spans="1:4" s="1" customFormat="1" ht="31.5" x14ac:dyDescent="0.25">
      <c r="A52" s="4" t="s">
        <v>20</v>
      </c>
      <c r="B52" s="32" t="s">
        <v>14</v>
      </c>
      <c r="C52" s="46">
        <f>2.85+1.77+1.52+1.42+1.84+((1.85+1.85+8.29)*0.15*0.3*2)+(4*3*0.15*0.3)+(5*0.65*0.75*0.4)</f>
        <v>11.9941</v>
      </c>
      <c r="D52" s="51" t="s">
        <v>165</v>
      </c>
    </row>
    <row r="53" spans="1:4" s="1" customFormat="1" ht="63" x14ac:dyDescent="0.25">
      <c r="A53" s="4" t="s">
        <v>81</v>
      </c>
      <c r="B53" s="3" t="s">
        <v>14</v>
      </c>
      <c r="C53" s="46">
        <f>0.1*(((((1.5/2.5)+1.5)*4)+((0.6/2.5)+2.5)*6)+((0.8/2.5)+0.8)*5)</f>
        <v>3.0440000000000005</v>
      </c>
      <c r="D53" s="51" t="s">
        <v>271</v>
      </c>
    </row>
    <row r="54" spans="1:4" s="1" customFormat="1" ht="31.5" x14ac:dyDescent="0.25">
      <c r="A54" s="4" t="s">
        <v>74</v>
      </c>
      <c r="B54" s="3" t="s">
        <v>13</v>
      </c>
      <c r="C54" s="46">
        <f>65.8+111.6+4*4*2.7*0.617</f>
        <v>204.05439999999999</v>
      </c>
      <c r="D54" s="51" t="s">
        <v>166</v>
      </c>
    </row>
    <row r="55" spans="1:4" s="1" customFormat="1" ht="31.5" x14ac:dyDescent="0.25">
      <c r="A55" s="4" t="s">
        <v>76</v>
      </c>
      <c r="B55" s="3" t="s">
        <v>13</v>
      </c>
      <c r="C55" s="46">
        <f>77.5+69.6+68.7+(((1.85+1.85+8.29)*4*2*0.395))</f>
        <v>253.6884</v>
      </c>
      <c r="D55" s="51" t="s">
        <v>167</v>
      </c>
    </row>
    <row r="56" spans="1:4" s="1" customFormat="1" ht="31.5" x14ac:dyDescent="0.25">
      <c r="A56" s="4" t="s">
        <v>78</v>
      </c>
      <c r="B56" s="32" t="s">
        <v>13</v>
      </c>
      <c r="C56" s="45">
        <f>0.8+5.2</f>
        <v>6</v>
      </c>
      <c r="D56" s="53" t="s">
        <v>178</v>
      </c>
    </row>
    <row r="57" spans="1:4" s="1" customFormat="1" ht="31.5" x14ac:dyDescent="0.25">
      <c r="A57" s="4" t="s">
        <v>80</v>
      </c>
      <c r="B57" s="32" t="s">
        <v>13</v>
      </c>
      <c r="C57" s="46">
        <f>19.6+28.9+30+38.7+3.4+25*0.8*0.154*4+100*0.8*0.154*2</f>
        <v>157.56</v>
      </c>
      <c r="D57" s="51" t="s">
        <v>168</v>
      </c>
    </row>
    <row r="58" spans="1:4" s="1" customFormat="1" ht="31.5" x14ac:dyDescent="0.25">
      <c r="A58" s="4" t="s">
        <v>83</v>
      </c>
      <c r="B58" s="32" t="s">
        <v>14</v>
      </c>
      <c r="C58" s="46">
        <f>((0.65*0.75*0.4*5)+(0.6*0.7*0.4*2)+(0.9*1*1*0.4)+(0.75*0.85*0.4*6)+(0.8*0.9*0.4*2)+(8.29+8.29+4+4+2.7+1.5+1.85+1.85+5.57))*0.15*0.3</f>
        <v>1.882215</v>
      </c>
      <c r="D58" s="51" t="s">
        <v>169</v>
      </c>
    </row>
    <row r="59" spans="1:4" s="1" customFormat="1" ht="31.5" x14ac:dyDescent="0.25">
      <c r="A59" s="4" t="s">
        <v>85</v>
      </c>
      <c r="B59" s="32" t="s">
        <v>6</v>
      </c>
      <c r="C59" s="46">
        <f>((0.65*0.75*0.4*5)+(0.6*0.7*0.4*2)+(0.9*1*1*0.4)+(0.75*0.85*0.4*6)+(0.8*0.9*0.4*2)+(8.29+8.29+4+4+2.7+1.5+1.85+1.85+5.57))*0.15</f>
        <v>6.2740499999999999</v>
      </c>
      <c r="D59" s="51" t="s">
        <v>170</v>
      </c>
    </row>
    <row r="60" spans="1:4" s="1" customFormat="1" ht="31.5" x14ac:dyDescent="0.25">
      <c r="A60" s="4" t="s">
        <v>21</v>
      </c>
      <c r="B60" s="32" t="s">
        <v>6</v>
      </c>
      <c r="C60" s="46">
        <f>20.08+22.8+25.34+30.24+(4*3*0.15*2+4*3*0.3*2)+((1.85*2+8.29)*0.15+(1.85*2+8.29)*0.3*2)</f>
        <v>118.2525</v>
      </c>
      <c r="D60" s="51" t="s">
        <v>171</v>
      </c>
    </row>
    <row r="61" spans="1:4" s="1" customFormat="1" ht="63" x14ac:dyDescent="0.25">
      <c r="A61" s="4" t="s">
        <v>22</v>
      </c>
      <c r="B61" s="32" t="s">
        <v>6</v>
      </c>
      <c r="C61" s="46">
        <f>((0.65*0.75*0.4*5)+(0.6*0.7*0.4*2)+(0.9*1*1*0.4)+(0.75*0.85*0.4*6)+(0.8*0.9*0.4*2)+(8.29+8.29+4+4+2.7+1.5+1.85+1.85+5.57))*0.3*2+((0.65*0.75*0.4*5)+(0.6*0.7*0.4*2)+(0.9*1*1*0.4)+(0.75*0.85*0.4*6)+(0.8*0.9*0.4*2)+(8.29+8.29+4+4+2.7+1.5+1.85+1.85+5.57))*0.15</f>
        <v>31.370249999999999</v>
      </c>
      <c r="D61" s="51" t="s">
        <v>172</v>
      </c>
    </row>
    <row r="62" spans="1:4" s="1" customFormat="1" ht="78.75" x14ac:dyDescent="0.25">
      <c r="A62" s="4" t="s">
        <v>89</v>
      </c>
      <c r="B62" s="32" t="s">
        <v>6</v>
      </c>
      <c r="C62" s="48">
        <f>C25</f>
        <v>35.659999999999997</v>
      </c>
      <c r="D62" s="50" t="s">
        <v>179</v>
      </c>
    </row>
    <row r="63" spans="1:4" s="1" customFormat="1" ht="47.25" x14ac:dyDescent="0.25">
      <c r="A63" s="4" t="s">
        <v>91</v>
      </c>
      <c r="B63" s="32" t="s">
        <v>92</v>
      </c>
      <c r="C63" s="48">
        <f>35.66*1</f>
        <v>35.659999999999997</v>
      </c>
      <c r="D63" s="53" t="str">
        <f>D62</f>
        <v>8,30*4,30*1,00</v>
      </c>
    </row>
    <row r="64" spans="1:4" s="1" customFormat="1" ht="15.75" x14ac:dyDescent="0.25">
      <c r="A64" s="27" t="s">
        <v>34</v>
      </c>
      <c r="B64" s="32" t="s">
        <v>6</v>
      </c>
      <c r="C64" s="46">
        <f>C4</f>
        <v>85.44</v>
      </c>
      <c r="D64" s="50" t="str">
        <f>D4</f>
        <v>8,30 * 10,30</v>
      </c>
    </row>
    <row r="65" spans="1:4" ht="15.75" x14ac:dyDescent="0.25">
      <c r="A65" s="145"/>
      <c r="B65" s="145"/>
      <c r="C65" s="145"/>
    </row>
    <row r="66" spans="1:4" ht="58.5" customHeight="1" x14ac:dyDescent="0.25">
      <c r="A66" s="153"/>
      <c r="B66" s="153"/>
      <c r="C66" s="153"/>
      <c r="D66" s="154"/>
    </row>
    <row r="67" spans="1:4" ht="15" customHeight="1" x14ac:dyDescent="0.25">
      <c r="A67" s="155"/>
      <c r="B67" s="155"/>
      <c r="C67" s="155"/>
      <c r="D67" s="156"/>
    </row>
    <row r="68" spans="1:4" s="16" customFormat="1" x14ac:dyDescent="0.25">
      <c r="A68" s="30"/>
      <c r="B68" s="14"/>
      <c r="C68" s="38"/>
      <c r="D68" s="52"/>
    </row>
    <row r="69" spans="1:4" s="16" customFormat="1" x14ac:dyDescent="0.25">
      <c r="A69" s="30"/>
      <c r="B69" s="14"/>
      <c r="C69" s="38"/>
      <c r="D69" s="52"/>
    </row>
    <row r="70" spans="1:4" s="16" customFormat="1" x14ac:dyDescent="0.25">
      <c r="A70" s="30"/>
      <c r="B70" s="14"/>
      <c r="C70" s="38"/>
      <c r="D70" s="52"/>
    </row>
    <row r="71" spans="1:4" s="16" customFormat="1" x14ac:dyDescent="0.25">
      <c r="A71" s="30"/>
      <c r="B71" s="14"/>
      <c r="C71" s="38"/>
      <c r="D71" s="52"/>
    </row>
    <row r="72" spans="1:4" s="16" customFormat="1" x14ac:dyDescent="0.25">
      <c r="A72" s="30"/>
      <c r="B72" s="14"/>
      <c r="C72" s="38"/>
      <c r="D72" s="52"/>
    </row>
    <row r="73" spans="1:4" s="16" customFormat="1" x14ac:dyDescent="0.25">
      <c r="A73" s="30"/>
      <c r="B73" s="14"/>
      <c r="C73" s="38"/>
      <c r="D73" s="52"/>
    </row>
    <row r="74" spans="1:4" s="16" customFormat="1" x14ac:dyDescent="0.25">
      <c r="A74" s="30"/>
      <c r="B74" s="14"/>
      <c r="C74" s="38"/>
      <c r="D74" s="52"/>
    </row>
    <row r="75" spans="1:4" s="16" customFormat="1" x14ac:dyDescent="0.25">
      <c r="A75" s="30"/>
      <c r="B75" s="14"/>
      <c r="C75" s="38"/>
      <c r="D75" s="52"/>
    </row>
    <row r="76" spans="1:4" s="16" customFormat="1" x14ac:dyDescent="0.25">
      <c r="A76" s="30"/>
      <c r="B76" s="14"/>
      <c r="C76" s="38"/>
      <c r="D76" s="52"/>
    </row>
    <row r="77" spans="1:4" s="16" customFormat="1" x14ac:dyDescent="0.25">
      <c r="A77" s="30"/>
      <c r="B77" s="14"/>
      <c r="C77" s="38"/>
      <c r="D77" s="52"/>
    </row>
    <row r="78" spans="1:4" s="16" customFormat="1" x14ac:dyDescent="0.25">
      <c r="A78" s="30"/>
      <c r="B78" s="14"/>
      <c r="C78" s="38"/>
      <c r="D78" s="52"/>
    </row>
    <row r="79" spans="1:4" s="16" customFormat="1" x14ac:dyDescent="0.25">
      <c r="A79" s="30"/>
      <c r="B79" s="14"/>
      <c r="C79" s="38"/>
      <c r="D79" s="52"/>
    </row>
    <row r="80" spans="1:4" s="16" customFormat="1" x14ac:dyDescent="0.25">
      <c r="A80" s="30"/>
      <c r="B80" s="14"/>
      <c r="C80" s="38"/>
      <c r="D80" s="52"/>
    </row>
    <row r="81" spans="1:4" s="16" customFormat="1" x14ac:dyDescent="0.25">
      <c r="A81" s="30"/>
      <c r="B81" s="14"/>
      <c r="C81" s="38"/>
      <c r="D81" s="52"/>
    </row>
    <row r="82" spans="1:4" s="16" customFormat="1" x14ac:dyDescent="0.25">
      <c r="A82" s="30"/>
      <c r="B82" s="14"/>
      <c r="C82" s="38"/>
      <c r="D82" s="52"/>
    </row>
    <row r="83" spans="1:4" s="16" customFormat="1" x14ac:dyDescent="0.25">
      <c r="A83" s="30"/>
      <c r="B83" s="14"/>
      <c r="C83" s="38"/>
      <c r="D83" s="52"/>
    </row>
    <row r="84" spans="1:4" s="16" customFormat="1" x14ac:dyDescent="0.25">
      <c r="A84" s="30"/>
      <c r="B84" s="14"/>
      <c r="C84" s="38"/>
      <c r="D84" s="52"/>
    </row>
    <row r="85" spans="1:4" s="16" customFormat="1" x14ac:dyDescent="0.25">
      <c r="A85" s="30"/>
      <c r="B85" s="14"/>
      <c r="C85" s="38"/>
      <c r="D85" s="52"/>
    </row>
    <row r="86" spans="1:4" s="16" customFormat="1" x14ac:dyDescent="0.25">
      <c r="A86" s="30"/>
      <c r="B86" s="14"/>
      <c r="C86" s="38"/>
      <c r="D86" s="52"/>
    </row>
    <row r="87" spans="1:4" s="16" customFormat="1" x14ac:dyDescent="0.25">
      <c r="A87" s="30"/>
      <c r="B87" s="14"/>
      <c r="C87" s="38"/>
      <c r="D87" s="52"/>
    </row>
    <row r="88" spans="1:4" s="16" customFormat="1" x14ac:dyDescent="0.25">
      <c r="A88" s="30"/>
      <c r="B88" s="14"/>
      <c r="C88" s="38"/>
      <c r="D88" s="52"/>
    </row>
    <row r="89" spans="1:4" s="16" customFormat="1" x14ac:dyDescent="0.25">
      <c r="A89" s="30"/>
      <c r="B89" s="14"/>
      <c r="C89" s="38"/>
      <c r="D89" s="52"/>
    </row>
    <row r="90" spans="1:4" s="16" customFormat="1" x14ac:dyDescent="0.25">
      <c r="A90" s="30"/>
      <c r="B90" s="14"/>
      <c r="C90" s="38"/>
      <c r="D90" s="52"/>
    </row>
    <row r="91" spans="1:4" s="16" customFormat="1" x14ac:dyDescent="0.25">
      <c r="A91" s="30"/>
      <c r="B91" s="14"/>
      <c r="C91" s="38"/>
      <c r="D91" s="52"/>
    </row>
    <row r="92" spans="1:4" s="16" customFormat="1" x14ac:dyDescent="0.25">
      <c r="A92" s="30"/>
      <c r="B92" s="14"/>
      <c r="C92" s="38"/>
      <c r="D92" s="52"/>
    </row>
    <row r="93" spans="1:4" s="16" customFormat="1" x14ac:dyDescent="0.25">
      <c r="A93" s="30"/>
      <c r="B93" s="14"/>
      <c r="C93" s="38"/>
      <c r="D93" s="52"/>
    </row>
    <row r="94" spans="1:4" s="16" customFormat="1" x14ac:dyDescent="0.25">
      <c r="A94" s="30"/>
      <c r="B94" s="14"/>
      <c r="C94" s="38"/>
      <c r="D94" s="52"/>
    </row>
    <row r="95" spans="1:4" s="16" customFormat="1" x14ac:dyDescent="0.25">
      <c r="A95" s="30"/>
      <c r="B95" s="14"/>
      <c r="C95" s="38"/>
      <c r="D95" s="52"/>
    </row>
    <row r="96" spans="1:4" s="16" customFormat="1" x14ac:dyDescent="0.25">
      <c r="A96" s="30"/>
      <c r="B96" s="14"/>
      <c r="C96" s="38"/>
      <c r="D96" s="52"/>
    </row>
    <row r="97" spans="1:4" s="16" customFormat="1" x14ac:dyDescent="0.25">
      <c r="A97" s="30"/>
      <c r="B97" s="14"/>
      <c r="C97" s="38"/>
      <c r="D97" s="52"/>
    </row>
    <row r="98" spans="1:4" s="16" customFormat="1" x14ac:dyDescent="0.25">
      <c r="A98" s="30"/>
      <c r="B98" s="14"/>
      <c r="C98" s="38"/>
      <c r="D98" s="52"/>
    </row>
    <row r="99" spans="1:4" s="16" customFormat="1" x14ac:dyDescent="0.25">
      <c r="A99" s="30"/>
      <c r="B99" s="14"/>
      <c r="C99" s="38"/>
      <c r="D99" s="52"/>
    </row>
    <row r="100" spans="1:4" s="16" customFormat="1" x14ac:dyDescent="0.25">
      <c r="A100" s="30"/>
      <c r="B100" s="14"/>
      <c r="C100" s="38"/>
      <c r="D100" s="52"/>
    </row>
    <row r="101" spans="1:4" s="16" customFormat="1" x14ac:dyDescent="0.25">
      <c r="A101" s="30"/>
      <c r="B101" s="14"/>
      <c r="C101" s="38"/>
      <c r="D101" s="52"/>
    </row>
    <row r="102" spans="1:4" s="16" customFormat="1" x14ac:dyDescent="0.25">
      <c r="A102" s="30"/>
      <c r="B102" s="14"/>
      <c r="C102" s="38"/>
      <c r="D102" s="52"/>
    </row>
    <row r="103" spans="1:4" s="16" customFormat="1" x14ac:dyDescent="0.25">
      <c r="A103" s="30"/>
      <c r="B103" s="14"/>
      <c r="C103" s="38"/>
      <c r="D103" s="52"/>
    </row>
    <row r="104" spans="1:4" s="16" customFormat="1" x14ac:dyDescent="0.25">
      <c r="A104" s="30"/>
      <c r="B104" s="14"/>
      <c r="C104" s="38"/>
      <c r="D104" s="52"/>
    </row>
    <row r="105" spans="1:4" s="16" customFormat="1" x14ac:dyDescent="0.25">
      <c r="A105" s="30"/>
      <c r="B105" s="14"/>
      <c r="C105" s="38"/>
      <c r="D105" s="52"/>
    </row>
    <row r="106" spans="1:4" s="16" customFormat="1" x14ac:dyDescent="0.25">
      <c r="A106" s="30"/>
      <c r="B106" s="14"/>
      <c r="C106" s="38"/>
      <c r="D106" s="52"/>
    </row>
    <row r="107" spans="1:4" s="16" customFormat="1" x14ac:dyDescent="0.25">
      <c r="A107" s="30"/>
      <c r="B107" s="14"/>
      <c r="C107" s="38"/>
      <c r="D107" s="52"/>
    </row>
    <row r="108" spans="1:4" s="16" customFormat="1" x14ac:dyDescent="0.25">
      <c r="A108" s="30"/>
      <c r="B108" s="14"/>
      <c r="C108" s="38"/>
      <c r="D108" s="52"/>
    </row>
    <row r="109" spans="1:4" s="16" customFormat="1" x14ac:dyDescent="0.25">
      <c r="A109" s="30"/>
      <c r="B109" s="14"/>
      <c r="C109" s="38"/>
      <c r="D109" s="52"/>
    </row>
    <row r="110" spans="1:4" s="16" customFormat="1" x14ac:dyDescent="0.25">
      <c r="A110" s="30"/>
      <c r="B110" s="14"/>
      <c r="C110" s="38"/>
      <c r="D110" s="52"/>
    </row>
    <row r="111" spans="1:4" s="16" customFormat="1" x14ac:dyDescent="0.25">
      <c r="A111" s="30"/>
      <c r="B111" s="14"/>
      <c r="C111" s="38"/>
      <c r="D111" s="52"/>
    </row>
    <row r="112" spans="1:4" s="16" customFormat="1" x14ac:dyDescent="0.25">
      <c r="A112" s="30"/>
      <c r="B112" s="14"/>
      <c r="C112" s="38"/>
      <c r="D112" s="52"/>
    </row>
    <row r="113" spans="1:4" s="16" customFormat="1" x14ac:dyDescent="0.25">
      <c r="A113" s="30"/>
      <c r="B113" s="14"/>
      <c r="C113" s="38"/>
      <c r="D113" s="52"/>
    </row>
    <row r="114" spans="1:4" s="16" customFormat="1" x14ac:dyDescent="0.25">
      <c r="A114" s="30"/>
      <c r="B114" s="14"/>
      <c r="C114" s="38"/>
      <c r="D114" s="52"/>
    </row>
    <row r="115" spans="1:4" s="16" customFormat="1" x14ac:dyDescent="0.25">
      <c r="A115" s="30"/>
      <c r="B115" s="14"/>
      <c r="C115" s="38"/>
      <c r="D115" s="52"/>
    </row>
    <row r="116" spans="1:4" s="16" customFormat="1" x14ac:dyDescent="0.25">
      <c r="A116" s="30"/>
      <c r="B116" s="14"/>
      <c r="C116" s="38"/>
      <c r="D116" s="52"/>
    </row>
    <row r="117" spans="1:4" s="16" customFormat="1" x14ac:dyDescent="0.25">
      <c r="A117" s="30"/>
      <c r="B117" s="14"/>
      <c r="C117" s="38"/>
      <c r="D117" s="52"/>
    </row>
    <row r="118" spans="1:4" s="16" customFormat="1" x14ac:dyDescent="0.25">
      <c r="A118" s="30"/>
      <c r="B118" s="14"/>
      <c r="C118" s="38"/>
      <c r="D118" s="52"/>
    </row>
    <row r="119" spans="1:4" s="16" customFormat="1" x14ac:dyDescent="0.25">
      <c r="A119" s="30"/>
      <c r="B119" s="14"/>
      <c r="C119" s="38"/>
      <c r="D119" s="52"/>
    </row>
    <row r="120" spans="1:4" s="16" customFormat="1" x14ac:dyDescent="0.25">
      <c r="A120" s="30"/>
      <c r="B120" s="14"/>
      <c r="C120" s="38"/>
      <c r="D120" s="52"/>
    </row>
    <row r="121" spans="1:4" s="16" customFormat="1" x14ac:dyDescent="0.25">
      <c r="A121" s="30"/>
      <c r="B121" s="14"/>
      <c r="C121" s="38"/>
      <c r="D121" s="52"/>
    </row>
    <row r="122" spans="1:4" s="16" customFormat="1" x14ac:dyDescent="0.25">
      <c r="A122" s="30"/>
      <c r="B122" s="14"/>
      <c r="C122" s="38"/>
      <c r="D122" s="52"/>
    </row>
    <row r="123" spans="1:4" s="16" customFormat="1" x14ac:dyDescent="0.25">
      <c r="A123" s="30"/>
      <c r="B123" s="14"/>
      <c r="C123" s="38"/>
      <c r="D123" s="52"/>
    </row>
    <row r="124" spans="1:4" s="16" customFormat="1" x14ac:dyDescent="0.25">
      <c r="A124" s="30"/>
      <c r="B124" s="14"/>
      <c r="C124" s="38"/>
      <c r="D124" s="52"/>
    </row>
    <row r="125" spans="1:4" s="16" customFormat="1" x14ac:dyDescent="0.25">
      <c r="A125" s="30"/>
      <c r="B125" s="14"/>
      <c r="C125" s="38"/>
      <c r="D125" s="52"/>
    </row>
    <row r="126" spans="1:4" s="16" customFormat="1" x14ac:dyDescent="0.25">
      <c r="A126" s="30"/>
      <c r="B126" s="14"/>
      <c r="C126" s="38"/>
      <c r="D126" s="52"/>
    </row>
    <row r="127" spans="1:4" s="16" customFormat="1" x14ac:dyDescent="0.25">
      <c r="A127" s="30"/>
      <c r="B127" s="14"/>
      <c r="C127" s="38"/>
      <c r="D127" s="52"/>
    </row>
    <row r="128" spans="1:4" s="16" customFormat="1" x14ac:dyDescent="0.25">
      <c r="A128" s="30"/>
      <c r="B128" s="14"/>
      <c r="C128" s="38"/>
      <c r="D128" s="52"/>
    </row>
    <row r="129" spans="1:4" s="16" customFormat="1" x14ac:dyDescent="0.25">
      <c r="A129" s="30"/>
      <c r="B129" s="14"/>
      <c r="C129" s="38"/>
      <c r="D129" s="52"/>
    </row>
    <row r="130" spans="1:4" s="16" customFormat="1" x14ac:dyDescent="0.25">
      <c r="A130" s="30"/>
      <c r="B130" s="14"/>
      <c r="C130" s="38"/>
      <c r="D130" s="52"/>
    </row>
    <row r="131" spans="1:4" s="16" customFormat="1" x14ac:dyDescent="0.25">
      <c r="A131" s="30"/>
      <c r="B131" s="14"/>
      <c r="C131" s="38"/>
      <c r="D131" s="52"/>
    </row>
    <row r="132" spans="1:4" s="16" customFormat="1" x14ac:dyDescent="0.25">
      <c r="A132" s="30"/>
      <c r="B132" s="14"/>
      <c r="C132" s="38"/>
      <c r="D132" s="52"/>
    </row>
    <row r="133" spans="1:4" s="16" customFormat="1" x14ac:dyDescent="0.25">
      <c r="A133" s="30"/>
      <c r="B133" s="14"/>
      <c r="C133" s="38"/>
      <c r="D133" s="52"/>
    </row>
    <row r="134" spans="1:4" s="16" customFormat="1" x14ac:dyDescent="0.25">
      <c r="A134" s="30"/>
      <c r="B134" s="14"/>
      <c r="C134" s="38"/>
      <c r="D134" s="52"/>
    </row>
    <row r="135" spans="1:4" s="16" customFormat="1" x14ac:dyDescent="0.25">
      <c r="A135" s="30"/>
      <c r="B135" s="14"/>
      <c r="C135" s="38"/>
      <c r="D135" s="52"/>
    </row>
    <row r="136" spans="1:4" s="16" customFormat="1" x14ac:dyDescent="0.25">
      <c r="A136" s="30"/>
      <c r="B136" s="14"/>
      <c r="C136" s="38"/>
      <c r="D136" s="52"/>
    </row>
    <row r="137" spans="1:4" s="16" customFormat="1" x14ac:dyDescent="0.25">
      <c r="A137" s="30"/>
      <c r="B137" s="14"/>
      <c r="C137" s="38"/>
      <c r="D137" s="52"/>
    </row>
    <row r="138" spans="1:4" s="16" customFormat="1" x14ac:dyDescent="0.25">
      <c r="A138" s="30"/>
      <c r="B138" s="14"/>
      <c r="C138" s="38"/>
      <c r="D138" s="52"/>
    </row>
    <row r="139" spans="1:4" s="16" customFormat="1" x14ac:dyDescent="0.25">
      <c r="A139" s="30"/>
      <c r="B139" s="14"/>
      <c r="C139" s="38"/>
      <c r="D139" s="52"/>
    </row>
    <row r="140" spans="1:4" s="16" customFormat="1" x14ac:dyDescent="0.25">
      <c r="A140" s="30"/>
      <c r="B140" s="14"/>
      <c r="C140" s="38"/>
      <c r="D140" s="52"/>
    </row>
    <row r="141" spans="1:4" s="16" customFormat="1" x14ac:dyDescent="0.25">
      <c r="A141" s="30"/>
      <c r="B141" s="14"/>
      <c r="C141" s="38"/>
      <c r="D141" s="52"/>
    </row>
    <row r="142" spans="1:4" s="16" customFormat="1" x14ac:dyDescent="0.25">
      <c r="A142" s="30"/>
      <c r="B142" s="14"/>
      <c r="C142" s="38"/>
      <c r="D142" s="52"/>
    </row>
    <row r="143" spans="1:4" s="16" customFormat="1" x14ac:dyDescent="0.25">
      <c r="A143" s="30"/>
      <c r="B143" s="14"/>
      <c r="C143" s="38"/>
      <c r="D143" s="52"/>
    </row>
    <row r="144" spans="1:4" s="16" customFormat="1" x14ac:dyDescent="0.25">
      <c r="A144" s="30"/>
      <c r="B144" s="14"/>
      <c r="C144" s="38"/>
      <c r="D144" s="52"/>
    </row>
    <row r="145" spans="1:4" s="16" customFormat="1" x14ac:dyDescent="0.25">
      <c r="A145" s="30"/>
      <c r="B145" s="14"/>
      <c r="C145" s="38"/>
      <c r="D145" s="52"/>
    </row>
    <row r="146" spans="1:4" s="16" customFormat="1" x14ac:dyDescent="0.25">
      <c r="A146" s="30"/>
      <c r="B146" s="14"/>
      <c r="C146" s="38"/>
      <c r="D146" s="52"/>
    </row>
    <row r="147" spans="1:4" s="16" customFormat="1" x14ac:dyDescent="0.25">
      <c r="A147" s="30"/>
      <c r="B147" s="14"/>
      <c r="C147" s="38"/>
      <c r="D147" s="52"/>
    </row>
    <row r="148" spans="1:4" s="16" customFormat="1" x14ac:dyDescent="0.25">
      <c r="A148" s="30"/>
      <c r="B148" s="14"/>
      <c r="C148" s="38"/>
      <c r="D148" s="52"/>
    </row>
    <row r="149" spans="1:4" s="16" customFormat="1" x14ac:dyDescent="0.25">
      <c r="A149" s="30"/>
      <c r="B149" s="14"/>
      <c r="C149" s="38"/>
      <c r="D149" s="52"/>
    </row>
    <row r="150" spans="1:4" s="16" customFormat="1" x14ac:dyDescent="0.25">
      <c r="A150" s="30"/>
      <c r="B150" s="14"/>
      <c r="C150" s="38"/>
      <c r="D150" s="52"/>
    </row>
    <row r="151" spans="1:4" s="16" customFormat="1" x14ac:dyDescent="0.25">
      <c r="A151" s="30"/>
      <c r="B151" s="14"/>
      <c r="C151" s="38"/>
      <c r="D151" s="52"/>
    </row>
    <row r="152" spans="1:4" s="16" customFormat="1" x14ac:dyDescent="0.25">
      <c r="A152" s="30"/>
      <c r="B152" s="14"/>
      <c r="C152" s="38"/>
      <c r="D152" s="52"/>
    </row>
    <row r="153" spans="1:4" s="16" customFormat="1" x14ac:dyDescent="0.25">
      <c r="A153" s="30"/>
      <c r="B153" s="14"/>
      <c r="C153" s="38"/>
      <c r="D153" s="52"/>
    </row>
    <row r="154" spans="1:4" s="16" customFormat="1" x14ac:dyDescent="0.25">
      <c r="A154" s="30"/>
      <c r="B154" s="14"/>
      <c r="C154" s="38"/>
      <c r="D154" s="52"/>
    </row>
    <row r="155" spans="1:4" s="16" customFormat="1" x14ac:dyDescent="0.25">
      <c r="A155" s="30"/>
      <c r="B155" s="14"/>
      <c r="C155" s="38"/>
      <c r="D155" s="52"/>
    </row>
    <row r="156" spans="1:4" s="16" customFormat="1" x14ac:dyDescent="0.25">
      <c r="A156" s="30"/>
      <c r="B156" s="14"/>
      <c r="C156" s="38"/>
      <c r="D156" s="52"/>
    </row>
    <row r="157" spans="1:4" s="16" customFormat="1" x14ac:dyDescent="0.25">
      <c r="A157" s="30"/>
      <c r="B157" s="14"/>
      <c r="C157" s="38"/>
      <c r="D157" s="52"/>
    </row>
    <row r="158" spans="1:4" s="16" customFormat="1" x14ac:dyDescent="0.25">
      <c r="A158" s="30"/>
      <c r="B158" s="14"/>
      <c r="C158" s="38"/>
      <c r="D158" s="52"/>
    </row>
    <row r="159" spans="1:4" s="16" customFormat="1" x14ac:dyDescent="0.25">
      <c r="A159" s="30"/>
      <c r="B159" s="14"/>
      <c r="C159" s="38"/>
      <c r="D159" s="52"/>
    </row>
    <row r="160" spans="1:4" s="16" customFormat="1" x14ac:dyDescent="0.25">
      <c r="A160" s="30"/>
      <c r="B160" s="14"/>
      <c r="C160" s="38"/>
      <c r="D160" s="52"/>
    </row>
    <row r="161" spans="1:4" s="16" customFormat="1" x14ac:dyDescent="0.25">
      <c r="A161" s="30"/>
      <c r="B161" s="14"/>
      <c r="C161" s="38"/>
      <c r="D161" s="52"/>
    </row>
    <row r="162" spans="1:4" s="16" customFormat="1" x14ac:dyDescent="0.25">
      <c r="A162" s="30"/>
      <c r="B162" s="14"/>
      <c r="C162" s="38"/>
      <c r="D162" s="52"/>
    </row>
    <row r="163" spans="1:4" s="16" customFormat="1" x14ac:dyDescent="0.25">
      <c r="A163" s="30"/>
      <c r="B163" s="14"/>
      <c r="C163" s="38"/>
      <c r="D163" s="52"/>
    </row>
    <row r="164" spans="1:4" s="16" customFormat="1" x14ac:dyDescent="0.25">
      <c r="A164" s="30"/>
      <c r="B164" s="14"/>
      <c r="C164" s="38"/>
      <c r="D164" s="52"/>
    </row>
    <row r="165" spans="1:4" s="16" customFormat="1" x14ac:dyDescent="0.25">
      <c r="A165" s="30"/>
      <c r="B165" s="14"/>
      <c r="C165" s="38"/>
      <c r="D165" s="52"/>
    </row>
    <row r="166" spans="1:4" s="16" customFormat="1" x14ac:dyDescent="0.25">
      <c r="A166" s="30"/>
      <c r="B166" s="14"/>
      <c r="C166" s="38"/>
      <c r="D166" s="52"/>
    </row>
    <row r="167" spans="1:4" s="16" customFormat="1" x14ac:dyDescent="0.25">
      <c r="A167" s="30"/>
      <c r="B167" s="14"/>
      <c r="C167" s="38"/>
      <c r="D167" s="52"/>
    </row>
    <row r="168" spans="1:4" s="16" customFormat="1" x14ac:dyDescent="0.25">
      <c r="A168" s="30"/>
      <c r="B168" s="14"/>
      <c r="C168" s="38"/>
      <c r="D168" s="52"/>
    </row>
    <row r="169" spans="1:4" s="16" customFormat="1" x14ac:dyDescent="0.25">
      <c r="A169" s="30"/>
      <c r="B169" s="14"/>
      <c r="C169" s="38"/>
      <c r="D169" s="52"/>
    </row>
    <row r="170" spans="1:4" s="16" customFormat="1" x14ac:dyDescent="0.25">
      <c r="A170" s="30"/>
      <c r="B170" s="14"/>
      <c r="C170" s="38"/>
      <c r="D170" s="52"/>
    </row>
    <row r="171" spans="1:4" s="16" customFormat="1" x14ac:dyDescent="0.25">
      <c r="A171" s="30"/>
      <c r="B171" s="14"/>
      <c r="C171" s="38"/>
      <c r="D171" s="52"/>
    </row>
    <row r="172" spans="1:4" s="16" customFormat="1" x14ac:dyDescent="0.25">
      <c r="A172" s="30"/>
      <c r="B172" s="14"/>
      <c r="C172" s="38"/>
      <c r="D172" s="52"/>
    </row>
    <row r="173" spans="1:4" s="16" customFormat="1" x14ac:dyDescent="0.25">
      <c r="A173" s="30"/>
      <c r="B173" s="14"/>
      <c r="C173" s="38"/>
      <c r="D173" s="52"/>
    </row>
    <row r="174" spans="1:4" s="16" customFormat="1" x14ac:dyDescent="0.25">
      <c r="A174" s="30"/>
      <c r="B174" s="14"/>
      <c r="C174" s="38"/>
      <c r="D174" s="52"/>
    </row>
    <row r="175" spans="1:4" s="16" customFormat="1" x14ac:dyDescent="0.25">
      <c r="A175" s="30"/>
      <c r="B175" s="14"/>
      <c r="C175" s="38"/>
      <c r="D175" s="52"/>
    </row>
    <row r="176" spans="1:4" s="16" customFormat="1" x14ac:dyDescent="0.25">
      <c r="A176" s="30"/>
      <c r="B176" s="14"/>
      <c r="C176" s="38"/>
      <c r="D176" s="52"/>
    </row>
    <row r="177" spans="1:4" s="16" customFormat="1" x14ac:dyDescent="0.25">
      <c r="A177" s="30"/>
      <c r="B177" s="14"/>
      <c r="C177" s="38"/>
      <c r="D177" s="52"/>
    </row>
    <row r="178" spans="1:4" s="16" customFormat="1" x14ac:dyDescent="0.25">
      <c r="A178" s="30"/>
      <c r="B178" s="14"/>
      <c r="C178" s="38"/>
      <c r="D178" s="52"/>
    </row>
    <row r="179" spans="1:4" s="16" customFormat="1" x14ac:dyDescent="0.25">
      <c r="A179" s="30"/>
      <c r="B179" s="14"/>
      <c r="C179" s="38"/>
      <c r="D179" s="52"/>
    </row>
    <row r="180" spans="1:4" s="16" customFormat="1" x14ac:dyDescent="0.25">
      <c r="A180" s="30"/>
      <c r="B180" s="14"/>
      <c r="C180" s="38"/>
      <c r="D180" s="52"/>
    </row>
    <row r="181" spans="1:4" s="16" customFormat="1" x14ac:dyDescent="0.25">
      <c r="A181" s="30"/>
      <c r="B181" s="14"/>
      <c r="C181" s="38"/>
      <c r="D181" s="52"/>
    </row>
    <row r="182" spans="1:4" s="16" customFormat="1" x14ac:dyDescent="0.25">
      <c r="A182" s="30"/>
      <c r="B182" s="14"/>
      <c r="C182" s="38"/>
      <c r="D182" s="52"/>
    </row>
    <row r="183" spans="1:4" s="16" customFormat="1" x14ac:dyDescent="0.25">
      <c r="A183" s="30"/>
      <c r="B183" s="14"/>
      <c r="C183" s="38"/>
      <c r="D183" s="52"/>
    </row>
    <row r="184" spans="1:4" s="16" customFormat="1" x14ac:dyDescent="0.25">
      <c r="A184" s="30"/>
      <c r="B184" s="14"/>
      <c r="C184" s="38"/>
      <c r="D184" s="52"/>
    </row>
    <row r="185" spans="1:4" s="16" customFormat="1" x14ac:dyDescent="0.25">
      <c r="A185" s="30"/>
      <c r="B185" s="14"/>
      <c r="C185" s="38"/>
      <c r="D185" s="52"/>
    </row>
    <row r="186" spans="1:4" s="16" customFormat="1" x14ac:dyDescent="0.25">
      <c r="A186" s="30"/>
      <c r="B186" s="14"/>
      <c r="C186" s="38"/>
      <c r="D186" s="52"/>
    </row>
    <row r="187" spans="1:4" s="16" customFormat="1" x14ac:dyDescent="0.25">
      <c r="A187" s="30"/>
      <c r="B187" s="14"/>
      <c r="C187" s="38"/>
      <c r="D187" s="52"/>
    </row>
    <row r="188" spans="1:4" s="16" customFormat="1" x14ac:dyDescent="0.25">
      <c r="A188" s="30"/>
      <c r="B188" s="14"/>
      <c r="C188" s="38"/>
      <c r="D188" s="52"/>
    </row>
    <row r="189" spans="1:4" s="16" customFormat="1" x14ac:dyDescent="0.25">
      <c r="A189" s="30"/>
      <c r="B189" s="14"/>
      <c r="C189" s="38"/>
      <c r="D189" s="52"/>
    </row>
    <row r="190" spans="1:4" s="16" customFormat="1" x14ac:dyDescent="0.25">
      <c r="A190" s="30"/>
      <c r="B190" s="14"/>
      <c r="C190" s="38"/>
      <c r="D190" s="52"/>
    </row>
    <row r="191" spans="1:4" s="16" customFormat="1" x14ac:dyDescent="0.25">
      <c r="A191" s="30"/>
      <c r="B191" s="14"/>
      <c r="C191" s="38"/>
      <c r="D191" s="52"/>
    </row>
    <row r="192" spans="1:4" s="16" customFormat="1" x14ac:dyDescent="0.25">
      <c r="A192" s="30"/>
      <c r="B192" s="14"/>
      <c r="C192" s="38"/>
      <c r="D192" s="52"/>
    </row>
    <row r="193" spans="1:4" s="16" customFormat="1" x14ac:dyDescent="0.25">
      <c r="A193" s="30"/>
      <c r="B193" s="14"/>
      <c r="C193" s="38"/>
      <c r="D193" s="52"/>
    </row>
    <row r="194" spans="1:4" s="16" customFormat="1" x14ac:dyDescent="0.25">
      <c r="A194" s="30"/>
      <c r="B194" s="14"/>
      <c r="C194" s="38"/>
      <c r="D194" s="52"/>
    </row>
    <row r="195" spans="1:4" s="16" customFormat="1" x14ac:dyDescent="0.25">
      <c r="A195" s="30"/>
      <c r="B195" s="14"/>
      <c r="C195" s="38"/>
      <c r="D195" s="52"/>
    </row>
    <row r="196" spans="1:4" s="16" customFormat="1" x14ac:dyDescent="0.25">
      <c r="A196" s="30"/>
      <c r="B196" s="14"/>
      <c r="C196" s="38"/>
      <c r="D196" s="52"/>
    </row>
    <row r="197" spans="1:4" s="16" customFormat="1" x14ac:dyDescent="0.25">
      <c r="A197" s="30"/>
      <c r="B197" s="14"/>
      <c r="C197" s="38"/>
      <c r="D197" s="52"/>
    </row>
    <row r="198" spans="1:4" s="16" customFormat="1" x14ac:dyDescent="0.25">
      <c r="A198" s="30"/>
      <c r="B198" s="14"/>
      <c r="C198" s="38"/>
      <c r="D198" s="52"/>
    </row>
    <row r="199" spans="1:4" s="16" customFormat="1" x14ac:dyDescent="0.25">
      <c r="A199" s="30"/>
      <c r="B199" s="14"/>
      <c r="C199" s="38"/>
      <c r="D199" s="52"/>
    </row>
    <row r="200" spans="1:4" s="16" customFormat="1" x14ac:dyDescent="0.25">
      <c r="A200" s="30"/>
      <c r="B200" s="14"/>
      <c r="C200" s="38"/>
      <c r="D200" s="52"/>
    </row>
    <row r="201" spans="1:4" s="16" customFormat="1" x14ac:dyDescent="0.25">
      <c r="A201" s="30"/>
      <c r="B201" s="14"/>
      <c r="C201" s="38"/>
      <c r="D201" s="52"/>
    </row>
    <row r="202" spans="1:4" s="16" customFormat="1" x14ac:dyDescent="0.25">
      <c r="A202" s="30"/>
      <c r="B202" s="14"/>
      <c r="C202" s="38"/>
      <c r="D202" s="52"/>
    </row>
    <row r="203" spans="1:4" s="16" customFormat="1" x14ac:dyDescent="0.25">
      <c r="A203" s="30"/>
      <c r="B203" s="14"/>
      <c r="C203" s="38"/>
      <c r="D203" s="52"/>
    </row>
    <row r="204" spans="1:4" s="16" customFormat="1" x14ac:dyDescent="0.25">
      <c r="A204" s="30"/>
      <c r="B204" s="14"/>
      <c r="C204" s="38"/>
      <c r="D204" s="52"/>
    </row>
    <row r="205" spans="1:4" s="16" customFormat="1" x14ac:dyDescent="0.25">
      <c r="A205" s="30"/>
      <c r="B205" s="14"/>
      <c r="C205" s="38"/>
      <c r="D205" s="52"/>
    </row>
    <row r="206" spans="1:4" s="16" customFormat="1" x14ac:dyDescent="0.25">
      <c r="A206" s="30"/>
      <c r="B206" s="14"/>
      <c r="C206" s="38"/>
      <c r="D206" s="52"/>
    </row>
    <row r="207" spans="1:4" s="16" customFormat="1" x14ac:dyDescent="0.25">
      <c r="A207" s="30"/>
      <c r="B207" s="14"/>
      <c r="C207" s="38"/>
      <c r="D207" s="52"/>
    </row>
    <row r="208" spans="1:4" s="16" customFormat="1" x14ac:dyDescent="0.25">
      <c r="A208" s="30"/>
      <c r="B208" s="14"/>
      <c r="C208" s="38"/>
      <c r="D208" s="52"/>
    </row>
    <row r="209" spans="1:4" s="16" customFormat="1" x14ac:dyDescent="0.25">
      <c r="A209" s="30"/>
      <c r="B209" s="14"/>
      <c r="C209" s="38"/>
      <c r="D209" s="52"/>
    </row>
    <row r="210" spans="1:4" s="16" customFormat="1" x14ac:dyDescent="0.25">
      <c r="A210" s="30"/>
      <c r="B210" s="14"/>
      <c r="C210" s="38"/>
      <c r="D210" s="52"/>
    </row>
    <row r="211" spans="1:4" s="16" customFormat="1" x14ac:dyDescent="0.25">
      <c r="A211" s="30"/>
      <c r="B211" s="14"/>
      <c r="C211" s="38"/>
      <c r="D211" s="52"/>
    </row>
    <row r="212" spans="1:4" s="16" customFormat="1" x14ac:dyDescent="0.25">
      <c r="A212" s="30"/>
      <c r="B212" s="14"/>
      <c r="C212" s="38"/>
      <c r="D212" s="52"/>
    </row>
    <row r="213" spans="1:4" s="16" customFormat="1" x14ac:dyDescent="0.25">
      <c r="A213" s="30"/>
      <c r="B213" s="14"/>
      <c r="C213" s="38"/>
      <c r="D213" s="52"/>
    </row>
    <row r="214" spans="1:4" s="16" customFormat="1" x14ac:dyDescent="0.25">
      <c r="A214" s="30"/>
      <c r="B214" s="14"/>
      <c r="C214" s="38"/>
      <c r="D214" s="52"/>
    </row>
    <row r="215" spans="1:4" s="16" customFormat="1" x14ac:dyDescent="0.25">
      <c r="A215" s="30"/>
      <c r="B215" s="14"/>
      <c r="C215" s="38"/>
      <c r="D215" s="52"/>
    </row>
    <row r="216" spans="1:4" s="16" customFormat="1" x14ac:dyDescent="0.25">
      <c r="A216" s="30"/>
      <c r="B216" s="14"/>
      <c r="C216" s="38"/>
      <c r="D216" s="52"/>
    </row>
    <row r="217" spans="1:4" s="16" customFormat="1" x14ac:dyDescent="0.25">
      <c r="A217" s="30"/>
      <c r="B217" s="14"/>
      <c r="C217" s="38"/>
      <c r="D217" s="52"/>
    </row>
    <row r="218" spans="1:4" s="16" customFormat="1" x14ac:dyDescent="0.25">
      <c r="A218" s="30"/>
      <c r="B218" s="14"/>
      <c r="C218" s="38"/>
      <c r="D218" s="52"/>
    </row>
    <row r="219" spans="1:4" s="16" customFormat="1" x14ac:dyDescent="0.25">
      <c r="A219" s="30"/>
      <c r="B219" s="14"/>
      <c r="C219" s="38"/>
      <c r="D219" s="52"/>
    </row>
    <row r="220" spans="1:4" s="16" customFormat="1" x14ac:dyDescent="0.25">
      <c r="A220" s="30"/>
      <c r="B220" s="14"/>
      <c r="C220" s="38"/>
      <c r="D220" s="52"/>
    </row>
    <row r="221" spans="1:4" s="16" customFormat="1" x14ac:dyDescent="0.25">
      <c r="A221" s="30"/>
      <c r="B221" s="14"/>
      <c r="C221" s="38"/>
      <c r="D221" s="52"/>
    </row>
    <row r="222" spans="1:4" s="16" customFormat="1" x14ac:dyDescent="0.25">
      <c r="A222" s="30"/>
      <c r="B222" s="14"/>
      <c r="C222" s="38"/>
      <c r="D222" s="52"/>
    </row>
    <row r="223" spans="1:4" s="16" customFormat="1" x14ac:dyDescent="0.25">
      <c r="A223" s="30"/>
      <c r="B223" s="14"/>
      <c r="C223" s="38"/>
      <c r="D223" s="52"/>
    </row>
    <row r="224" spans="1:4" s="16" customFormat="1" x14ac:dyDescent="0.25">
      <c r="A224" s="30"/>
      <c r="B224" s="14"/>
      <c r="C224" s="38"/>
      <c r="D224" s="52"/>
    </row>
    <row r="225" spans="1:4" s="16" customFormat="1" x14ac:dyDescent="0.25">
      <c r="A225" s="30"/>
      <c r="B225" s="14"/>
      <c r="C225" s="38"/>
      <c r="D225" s="52"/>
    </row>
    <row r="226" spans="1:4" s="16" customFormat="1" x14ac:dyDescent="0.25">
      <c r="A226" s="30"/>
      <c r="B226" s="14"/>
      <c r="C226" s="38"/>
      <c r="D226" s="52"/>
    </row>
    <row r="227" spans="1:4" s="16" customFormat="1" x14ac:dyDescent="0.25">
      <c r="A227" s="30"/>
      <c r="B227" s="14"/>
      <c r="C227" s="38"/>
      <c r="D227" s="52"/>
    </row>
    <row r="228" spans="1:4" s="16" customFormat="1" x14ac:dyDescent="0.25">
      <c r="A228" s="30"/>
      <c r="B228" s="14"/>
      <c r="C228" s="38"/>
      <c r="D228" s="52"/>
    </row>
    <row r="229" spans="1:4" s="16" customFormat="1" x14ac:dyDescent="0.25">
      <c r="A229" s="30"/>
      <c r="B229" s="14"/>
      <c r="C229" s="38"/>
      <c r="D229" s="52"/>
    </row>
    <row r="230" spans="1:4" s="16" customFormat="1" x14ac:dyDescent="0.25">
      <c r="A230" s="30"/>
      <c r="B230" s="14"/>
      <c r="C230" s="38"/>
      <c r="D230" s="52"/>
    </row>
    <row r="231" spans="1:4" s="16" customFormat="1" x14ac:dyDescent="0.25">
      <c r="A231" s="30"/>
      <c r="B231" s="14"/>
      <c r="C231" s="38"/>
      <c r="D231" s="52"/>
    </row>
    <row r="232" spans="1:4" s="16" customFormat="1" x14ac:dyDescent="0.25">
      <c r="A232" s="30"/>
      <c r="B232" s="14"/>
      <c r="C232" s="38"/>
      <c r="D232" s="52"/>
    </row>
    <row r="233" spans="1:4" s="16" customFormat="1" x14ac:dyDescent="0.25">
      <c r="A233" s="30"/>
      <c r="B233" s="14"/>
      <c r="C233" s="38"/>
      <c r="D233" s="52"/>
    </row>
    <row r="234" spans="1:4" s="16" customFormat="1" x14ac:dyDescent="0.25">
      <c r="A234" s="30"/>
      <c r="B234" s="14"/>
      <c r="C234" s="38"/>
      <c r="D234" s="52"/>
    </row>
    <row r="235" spans="1:4" s="16" customFormat="1" x14ac:dyDescent="0.25">
      <c r="A235" s="30"/>
      <c r="B235" s="14"/>
      <c r="C235" s="38"/>
      <c r="D235" s="52"/>
    </row>
    <row r="236" spans="1:4" s="16" customFormat="1" x14ac:dyDescent="0.25">
      <c r="A236" s="30"/>
      <c r="B236" s="14"/>
      <c r="C236" s="38"/>
      <c r="D236" s="52"/>
    </row>
    <row r="237" spans="1:4" s="16" customFormat="1" x14ac:dyDescent="0.25">
      <c r="A237" s="30"/>
      <c r="B237" s="14"/>
      <c r="C237" s="38"/>
      <c r="D237" s="52"/>
    </row>
    <row r="238" spans="1:4" s="16" customFormat="1" x14ac:dyDescent="0.25">
      <c r="A238" s="30"/>
      <c r="B238" s="14"/>
      <c r="C238" s="38"/>
      <c r="D238" s="52"/>
    </row>
    <row r="239" spans="1:4" s="16" customFormat="1" x14ac:dyDescent="0.25">
      <c r="A239" s="30"/>
      <c r="B239" s="14"/>
      <c r="C239" s="38"/>
      <c r="D239" s="52"/>
    </row>
    <row r="240" spans="1:4" s="16" customFormat="1" x14ac:dyDescent="0.25">
      <c r="A240" s="30"/>
      <c r="B240" s="14"/>
      <c r="C240" s="38"/>
      <c r="D240" s="52"/>
    </row>
    <row r="241" spans="1:4" s="16" customFormat="1" x14ac:dyDescent="0.25">
      <c r="A241" s="30"/>
      <c r="B241" s="14"/>
      <c r="C241" s="38"/>
      <c r="D241" s="52"/>
    </row>
    <row r="242" spans="1:4" s="16" customFormat="1" x14ac:dyDescent="0.25">
      <c r="A242" s="30"/>
      <c r="B242" s="14"/>
      <c r="C242" s="38"/>
      <c r="D242" s="52"/>
    </row>
    <row r="243" spans="1:4" s="16" customFormat="1" x14ac:dyDescent="0.25">
      <c r="A243" s="30"/>
      <c r="B243" s="14"/>
      <c r="C243" s="38"/>
      <c r="D243" s="52"/>
    </row>
    <row r="244" spans="1:4" s="16" customFormat="1" x14ac:dyDescent="0.25">
      <c r="A244" s="30"/>
      <c r="B244" s="14"/>
      <c r="C244" s="38"/>
      <c r="D244" s="52"/>
    </row>
    <row r="245" spans="1:4" s="16" customFormat="1" x14ac:dyDescent="0.25">
      <c r="A245" s="30"/>
      <c r="B245" s="14"/>
      <c r="C245" s="38"/>
      <c r="D245" s="52"/>
    </row>
    <row r="246" spans="1:4" s="16" customFormat="1" x14ac:dyDescent="0.25">
      <c r="A246" s="30"/>
      <c r="B246" s="14"/>
      <c r="C246" s="38"/>
      <c r="D246" s="52"/>
    </row>
    <row r="247" spans="1:4" s="16" customFormat="1" x14ac:dyDescent="0.25">
      <c r="A247" s="30"/>
      <c r="B247" s="14"/>
      <c r="C247" s="38"/>
      <c r="D247" s="52"/>
    </row>
    <row r="248" spans="1:4" s="16" customFormat="1" x14ac:dyDescent="0.25">
      <c r="A248" s="30"/>
      <c r="B248" s="14"/>
      <c r="C248" s="38"/>
      <c r="D248" s="52"/>
    </row>
    <row r="249" spans="1:4" s="16" customFormat="1" x14ac:dyDescent="0.25">
      <c r="A249" s="30"/>
      <c r="B249" s="14"/>
      <c r="C249" s="38"/>
      <c r="D249" s="52"/>
    </row>
    <row r="250" spans="1:4" s="16" customFormat="1" x14ac:dyDescent="0.25">
      <c r="A250" s="30"/>
      <c r="B250" s="14"/>
      <c r="C250" s="38"/>
      <c r="D250" s="52"/>
    </row>
    <row r="251" spans="1:4" s="16" customFormat="1" x14ac:dyDescent="0.25">
      <c r="A251" s="30"/>
      <c r="B251" s="14"/>
      <c r="C251" s="38"/>
      <c r="D251" s="52"/>
    </row>
    <row r="252" spans="1:4" s="16" customFormat="1" x14ac:dyDescent="0.25">
      <c r="A252" s="30"/>
      <c r="B252" s="14"/>
      <c r="C252" s="38"/>
      <c r="D252" s="52"/>
    </row>
    <row r="253" spans="1:4" s="16" customFormat="1" x14ac:dyDescent="0.25">
      <c r="A253" s="30"/>
      <c r="B253" s="14"/>
      <c r="C253" s="38"/>
      <c r="D253" s="52"/>
    </row>
    <row r="254" spans="1:4" s="16" customFormat="1" x14ac:dyDescent="0.25">
      <c r="A254" s="30"/>
      <c r="B254" s="14"/>
      <c r="C254" s="38"/>
      <c r="D254" s="52"/>
    </row>
    <row r="255" spans="1:4" s="16" customFormat="1" x14ac:dyDescent="0.25">
      <c r="A255" s="30"/>
      <c r="B255" s="14"/>
      <c r="C255" s="38"/>
      <c r="D255" s="52"/>
    </row>
    <row r="256" spans="1:4" s="16" customFormat="1" x14ac:dyDescent="0.25">
      <c r="A256" s="30"/>
      <c r="B256" s="14"/>
      <c r="C256" s="38"/>
      <c r="D256" s="52"/>
    </row>
    <row r="257" spans="1:4" s="16" customFormat="1" x14ac:dyDescent="0.25">
      <c r="A257" s="30"/>
      <c r="B257" s="14"/>
      <c r="C257" s="38"/>
      <c r="D257" s="52"/>
    </row>
    <row r="258" spans="1:4" s="16" customFormat="1" x14ac:dyDescent="0.25">
      <c r="A258" s="30"/>
      <c r="B258" s="14"/>
      <c r="C258" s="38"/>
      <c r="D258" s="52"/>
    </row>
    <row r="259" spans="1:4" s="16" customFormat="1" x14ac:dyDescent="0.25">
      <c r="A259" s="30"/>
      <c r="B259" s="14"/>
      <c r="C259" s="38"/>
      <c r="D259" s="52"/>
    </row>
    <row r="260" spans="1:4" s="16" customFormat="1" x14ac:dyDescent="0.25">
      <c r="A260" s="30"/>
      <c r="B260" s="14"/>
      <c r="C260" s="38"/>
      <c r="D260" s="52"/>
    </row>
    <row r="261" spans="1:4" s="16" customFormat="1" x14ac:dyDescent="0.25">
      <c r="A261" s="30"/>
      <c r="B261" s="14"/>
      <c r="C261" s="38"/>
      <c r="D261" s="52"/>
    </row>
    <row r="262" spans="1:4" s="16" customFormat="1" x14ac:dyDescent="0.25">
      <c r="A262" s="30"/>
      <c r="B262" s="14"/>
      <c r="C262" s="38"/>
      <c r="D262" s="52"/>
    </row>
    <row r="263" spans="1:4" s="16" customFormat="1" x14ac:dyDescent="0.25">
      <c r="A263" s="30"/>
      <c r="B263" s="14"/>
      <c r="C263" s="38"/>
      <c r="D263" s="52"/>
    </row>
    <row r="264" spans="1:4" s="16" customFormat="1" x14ac:dyDescent="0.25">
      <c r="A264" s="30"/>
      <c r="B264" s="14"/>
      <c r="C264" s="38"/>
      <c r="D264" s="52"/>
    </row>
    <row r="265" spans="1:4" s="16" customFormat="1" x14ac:dyDescent="0.25">
      <c r="A265" s="30"/>
      <c r="B265" s="14"/>
      <c r="C265" s="38"/>
      <c r="D265" s="52"/>
    </row>
    <row r="266" spans="1:4" s="16" customFormat="1" x14ac:dyDescent="0.25">
      <c r="A266" s="30"/>
      <c r="B266" s="14"/>
      <c r="C266" s="38"/>
      <c r="D266" s="52"/>
    </row>
    <row r="267" spans="1:4" s="16" customFormat="1" x14ac:dyDescent="0.25">
      <c r="A267" s="30"/>
      <c r="B267" s="14"/>
      <c r="C267" s="38"/>
      <c r="D267" s="52"/>
    </row>
    <row r="268" spans="1:4" s="16" customFormat="1" x14ac:dyDescent="0.25">
      <c r="A268" s="30"/>
      <c r="B268" s="14"/>
      <c r="C268" s="38"/>
      <c r="D268" s="52"/>
    </row>
    <row r="269" spans="1:4" s="16" customFormat="1" x14ac:dyDescent="0.25">
      <c r="A269" s="30"/>
      <c r="B269" s="14"/>
      <c r="C269" s="38"/>
      <c r="D269" s="52"/>
    </row>
    <row r="270" spans="1:4" s="16" customFormat="1" x14ac:dyDescent="0.25">
      <c r="A270" s="30"/>
      <c r="B270" s="14"/>
      <c r="C270" s="38"/>
      <c r="D270" s="52"/>
    </row>
    <row r="271" spans="1:4" s="16" customFormat="1" x14ac:dyDescent="0.25">
      <c r="A271" s="30"/>
      <c r="B271" s="14"/>
      <c r="C271" s="38"/>
      <c r="D271" s="52"/>
    </row>
    <row r="272" spans="1:4" s="16" customFormat="1" x14ac:dyDescent="0.25">
      <c r="A272" s="30"/>
      <c r="B272" s="14"/>
      <c r="C272" s="38"/>
      <c r="D272" s="52"/>
    </row>
    <row r="273" spans="1:4" s="16" customFormat="1" x14ac:dyDescent="0.25">
      <c r="A273" s="30"/>
      <c r="B273" s="14"/>
      <c r="C273" s="38"/>
      <c r="D273" s="52"/>
    </row>
    <row r="274" spans="1:4" s="16" customFormat="1" x14ac:dyDescent="0.25">
      <c r="A274" s="30"/>
      <c r="B274" s="14"/>
      <c r="C274" s="38"/>
      <c r="D274" s="52"/>
    </row>
    <row r="275" spans="1:4" s="16" customFormat="1" x14ac:dyDescent="0.25">
      <c r="A275" s="30"/>
      <c r="B275" s="14"/>
      <c r="C275" s="38"/>
      <c r="D275" s="52"/>
    </row>
    <row r="276" spans="1:4" s="16" customFormat="1" x14ac:dyDescent="0.25">
      <c r="A276" s="30"/>
      <c r="B276" s="14"/>
      <c r="C276" s="38"/>
      <c r="D276" s="52"/>
    </row>
    <row r="277" spans="1:4" s="16" customFormat="1" x14ac:dyDescent="0.25">
      <c r="A277" s="30"/>
      <c r="B277" s="14"/>
      <c r="C277" s="38"/>
      <c r="D277" s="52"/>
    </row>
    <row r="278" spans="1:4" s="16" customFormat="1" x14ac:dyDescent="0.25">
      <c r="A278" s="30"/>
      <c r="B278" s="14"/>
      <c r="C278" s="38"/>
      <c r="D278" s="52"/>
    </row>
    <row r="279" spans="1:4" s="16" customFormat="1" x14ac:dyDescent="0.25">
      <c r="A279" s="30"/>
      <c r="B279" s="14"/>
      <c r="C279" s="38"/>
      <c r="D279" s="52"/>
    </row>
    <row r="280" spans="1:4" s="16" customFormat="1" x14ac:dyDescent="0.25">
      <c r="A280" s="30"/>
      <c r="B280" s="14"/>
      <c r="C280" s="38"/>
      <c r="D280" s="52"/>
    </row>
    <row r="281" spans="1:4" s="16" customFormat="1" x14ac:dyDescent="0.25">
      <c r="A281" s="30"/>
      <c r="B281" s="14"/>
      <c r="C281" s="38"/>
      <c r="D281" s="52"/>
    </row>
    <row r="282" spans="1:4" s="16" customFormat="1" x14ac:dyDescent="0.25">
      <c r="A282" s="30"/>
      <c r="B282" s="14"/>
      <c r="C282" s="38"/>
      <c r="D282" s="52"/>
    </row>
    <row r="283" spans="1:4" s="16" customFormat="1" x14ac:dyDescent="0.25">
      <c r="A283" s="30"/>
      <c r="B283" s="14"/>
      <c r="C283" s="38"/>
      <c r="D283" s="52"/>
    </row>
    <row r="284" spans="1:4" s="16" customFormat="1" x14ac:dyDescent="0.25">
      <c r="A284" s="30"/>
      <c r="B284" s="14"/>
      <c r="C284" s="38"/>
      <c r="D284" s="52"/>
    </row>
    <row r="285" spans="1:4" s="16" customFormat="1" x14ac:dyDescent="0.25">
      <c r="A285" s="30"/>
      <c r="B285" s="14"/>
      <c r="C285" s="38"/>
      <c r="D285" s="52"/>
    </row>
    <row r="286" spans="1:4" s="16" customFormat="1" x14ac:dyDescent="0.25">
      <c r="A286" s="30"/>
      <c r="B286" s="14"/>
      <c r="C286" s="38"/>
      <c r="D286" s="52"/>
    </row>
    <row r="287" spans="1:4" s="16" customFormat="1" x14ac:dyDescent="0.25">
      <c r="A287" s="30"/>
      <c r="B287" s="14"/>
      <c r="C287" s="38"/>
      <c r="D287" s="52"/>
    </row>
    <row r="288" spans="1:4" s="16" customFormat="1" x14ac:dyDescent="0.25">
      <c r="A288" s="30"/>
      <c r="B288" s="14"/>
      <c r="C288" s="38"/>
      <c r="D288" s="52"/>
    </row>
    <row r="289" spans="1:4" s="16" customFormat="1" x14ac:dyDescent="0.25">
      <c r="A289" s="30"/>
      <c r="B289" s="14"/>
      <c r="C289" s="38"/>
      <c r="D289" s="52"/>
    </row>
    <row r="290" spans="1:4" s="16" customFormat="1" x14ac:dyDescent="0.25">
      <c r="A290" s="30"/>
      <c r="B290" s="14"/>
      <c r="C290" s="38"/>
      <c r="D290" s="52"/>
    </row>
    <row r="291" spans="1:4" s="16" customFormat="1" x14ac:dyDescent="0.25">
      <c r="A291" s="30"/>
      <c r="B291" s="14"/>
      <c r="C291" s="38"/>
      <c r="D291" s="52"/>
    </row>
    <row r="292" spans="1:4" s="16" customFormat="1" x14ac:dyDescent="0.25">
      <c r="A292" s="30"/>
      <c r="B292" s="14"/>
      <c r="C292" s="38"/>
      <c r="D292" s="52"/>
    </row>
    <row r="293" spans="1:4" s="16" customFormat="1" x14ac:dyDescent="0.25">
      <c r="A293" s="30"/>
      <c r="B293" s="14"/>
      <c r="C293" s="38"/>
      <c r="D293" s="52"/>
    </row>
    <row r="294" spans="1:4" s="16" customFormat="1" x14ac:dyDescent="0.25">
      <c r="A294" s="30"/>
      <c r="B294" s="14"/>
      <c r="C294" s="38"/>
      <c r="D294" s="52"/>
    </row>
    <row r="295" spans="1:4" s="16" customFormat="1" x14ac:dyDescent="0.25">
      <c r="A295" s="30"/>
      <c r="B295" s="14"/>
      <c r="C295" s="38"/>
      <c r="D295" s="52"/>
    </row>
    <row r="296" spans="1:4" s="16" customFormat="1" x14ac:dyDescent="0.25">
      <c r="A296" s="30"/>
      <c r="B296" s="14"/>
      <c r="C296" s="38"/>
      <c r="D296" s="52"/>
    </row>
    <row r="297" spans="1:4" s="16" customFormat="1" x14ac:dyDescent="0.25">
      <c r="A297" s="30"/>
      <c r="B297" s="14"/>
      <c r="C297" s="38"/>
      <c r="D297" s="52"/>
    </row>
    <row r="298" spans="1:4" s="16" customFormat="1" x14ac:dyDescent="0.25">
      <c r="A298" s="30"/>
      <c r="B298" s="14"/>
      <c r="C298" s="38"/>
      <c r="D298" s="52"/>
    </row>
    <row r="299" spans="1:4" s="16" customFormat="1" x14ac:dyDescent="0.25">
      <c r="A299" s="30"/>
      <c r="B299" s="14"/>
      <c r="C299" s="38"/>
      <c r="D299" s="52"/>
    </row>
    <row r="300" spans="1:4" s="16" customFormat="1" x14ac:dyDescent="0.25">
      <c r="A300" s="30"/>
      <c r="B300" s="14"/>
      <c r="C300" s="38"/>
      <c r="D300" s="52"/>
    </row>
    <row r="301" spans="1:4" s="16" customFormat="1" x14ac:dyDescent="0.25">
      <c r="A301" s="30"/>
      <c r="B301" s="14"/>
      <c r="C301" s="38"/>
      <c r="D301" s="52"/>
    </row>
    <row r="302" spans="1:4" s="16" customFormat="1" x14ac:dyDescent="0.25">
      <c r="A302" s="30"/>
      <c r="B302" s="14"/>
      <c r="C302" s="38"/>
      <c r="D302" s="52"/>
    </row>
    <row r="303" spans="1:4" s="16" customFormat="1" x14ac:dyDescent="0.25">
      <c r="A303" s="30"/>
      <c r="B303" s="14"/>
      <c r="C303" s="38"/>
      <c r="D303" s="52"/>
    </row>
    <row r="304" spans="1:4" s="16" customFormat="1" x14ac:dyDescent="0.25">
      <c r="A304" s="30"/>
      <c r="B304" s="14"/>
      <c r="C304" s="38"/>
      <c r="D304" s="52"/>
    </row>
    <row r="305" spans="1:4" s="16" customFormat="1" x14ac:dyDescent="0.25">
      <c r="A305" s="30"/>
      <c r="B305" s="14"/>
      <c r="C305" s="38"/>
      <c r="D305" s="52"/>
    </row>
    <row r="306" spans="1:4" s="16" customFormat="1" x14ac:dyDescent="0.25">
      <c r="A306" s="30"/>
      <c r="B306" s="14"/>
      <c r="C306" s="38"/>
      <c r="D306" s="52"/>
    </row>
    <row r="307" spans="1:4" s="16" customFormat="1" x14ac:dyDescent="0.25">
      <c r="A307" s="30"/>
      <c r="B307" s="14"/>
      <c r="C307" s="38"/>
      <c r="D307" s="52"/>
    </row>
    <row r="308" spans="1:4" s="16" customFormat="1" x14ac:dyDescent="0.25">
      <c r="A308" s="30"/>
      <c r="B308" s="14"/>
      <c r="C308" s="38"/>
      <c r="D308" s="52"/>
    </row>
    <row r="309" spans="1:4" s="16" customFormat="1" x14ac:dyDescent="0.25">
      <c r="A309" s="30"/>
      <c r="B309" s="14"/>
      <c r="C309" s="38"/>
      <c r="D309" s="52"/>
    </row>
    <row r="310" spans="1:4" s="16" customFormat="1" x14ac:dyDescent="0.25">
      <c r="A310" s="30"/>
      <c r="B310" s="14"/>
      <c r="C310" s="38"/>
      <c r="D310" s="52"/>
    </row>
    <row r="311" spans="1:4" s="16" customFormat="1" x14ac:dyDescent="0.25">
      <c r="A311" s="30"/>
      <c r="B311" s="14"/>
      <c r="C311" s="38"/>
      <c r="D311" s="52"/>
    </row>
    <row r="312" spans="1:4" s="16" customFormat="1" x14ac:dyDescent="0.25">
      <c r="A312" s="30"/>
      <c r="B312" s="14"/>
      <c r="C312" s="38"/>
      <c r="D312" s="52"/>
    </row>
    <row r="313" spans="1:4" s="16" customFormat="1" x14ac:dyDescent="0.25">
      <c r="A313" s="30"/>
      <c r="B313" s="14"/>
      <c r="C313" s="38"/>
      <c r="D313" s="52"/>
    </row>
    <row r="314" spans="1:4" s="16" customFormat="1" x14ac:dyDescent="0.25">
      <c r="A314" s="30"/>
      <c r="B314" s="14"/>
      <c r="C314" s="38"/>
      <c r="D314" s="52"/>
    </row>
    <row r="315" spans="1:4" s="16" customFormat="1" x14ac:dyDescent="0.25">
      <c r="A315" s="30"/>
      <c r="B315" s="14"/>
      <c r="C315" s="38"/>
      <c r="D315" s="52"/>
    </row>
    <row r="316" spans="1:4" s="16" customFormat="1" x14ac:dyDescent="0.25">
      <c r="A316" s="30"/>
      <c r="B316" s="14"/>
      <c r="C316" s="38"/>
      <c r="D316" s="52"/>
    </row>
    <row r="317" spans="1:4" s="16" customFormat="1" x14ac:dyDescent="0.25">
      <c r="A317" s="30"/>
      <c r="B317" s="14"/>
      <c r="C317" s="38"/>
      <c r="D317" s="52"/>
    </row>
    <row r="318" spans="1:4" s="16" customFormat="1" x14ac:dyDescent="0.25">
      <c r="A318" s="30"/>
      <c r="B318" s="14"/>
      <c r="C318" s="38"/>
      <c r="D318" s="52"/>
    </row>
    <row r="319" spans="1:4" s="16" customFormat="1" x14ac:dyDescent="0.25">
      <c r="A319" s="30"/>
      <c r="B319" s="14"/>
      <c r="C319" s="38"/>
      <c r="D319" s="52"/>
    </row>
    <row r="320" spans="1:4" s="16" customFormat="1" x14ac:dyDescent="0.25">
      <c r="A320" s="30"/>
      <c r="B320" s="14"/>
      <c r="C320" s="38"/>
      <c r="D320" s="52"/>
    </row>
    <row r="321" spans="1:4" s="16" customFormat="1" x14ac:dyDescent="0.25">
      <c r="A321" s="30"/>
      <c r="B321" s="14"/>
      <c r="C321" s="38"/>
      <c r="D321" s="52"/>
    </row>
    <row r="322" spans="1:4" s="16" customFormat="1" x14ac:dyDescent="0.25">
      <c r="A322" s="30"/>
      <c r="B322" s="14"/>
      <c r="C322" s="38"/>
      <c r="D322" s="52"/>
    </row>
    <row r="323" spans="1:4" s="16" customFormat="1" x14ac:dyDescent="0.25">
      <c r="A323" s="30"/>
      <c r="B323" s="14"/>
      <c r="C323" s="38"/>
      <c r="D323" s="52"/>
    </row>
    <row r="324" spans="1:4" s="16" customFormat="1" x14ac:dyDescent="0.25">
      <c r="A324" s="30"/>
      <c r="B324" s="14"/>
      <c r="C324" s="38"/>
      <c r="D324" s="52"/>
    </row>
    <row r="325" spans="1:4" s="16" customFormat="1" x14ac:dyDescent="0.25">
      <c r="A325" s="30"/>
      <c r="B325" s="14"/>
      <c r="C325" s="38"/>
      <c r="D325" s="52"/>
    </row>
    <row r="326" spans="1:4" s="16" customFormat="1" x14ac:dyDescent="0.25">
      <c r="A326" s="30"/>
      <c r="B326" s="14"/>
      <c r="C326" s="38"/>
      <c r="D326" s="52"/>
    </row>
    <row r="327" spans="1:4" s="16" customFormat="1" x14ac:dyDescent="0.25">
      <c r="A327" s="30"/>
      <c r="B327" s="14"/>
      <c r="C327" s="38"/>
      <c r="D327" s="52"/>
    </row>
    <row r="328" spans="1:4" s="16" customFormat="1" x14ac:dyDescent="0.25">
      <c r="A328" s="30"/>
      <c r="B328" s="14"/>
      <c r="C328" s="38"/>
      <c r="D328" s="52"/>
    </row>
    <row r="329" spans="1:4" s="16" customFormat="1" x14ac:dyDescent="0.25">
      <c r="A329" s="30"/>
      <c r="B329" s="14"/>
      <c r="C329" s="38"/>
      <c r="D329" s="52"/>
    </row>
    <row r="330" spans="1:4" s="16" customFormat="1" x14ac:dyDescent="0.25">
      <c r="A330" s="30"/>
      <c r="B330" s="14"/>
      <c r="C330" s="38"/>
      <c r="D330" s="52"/>
    </row>
    <row r="331" spans="1:4" s="16" customFormat="1" x14ac:dyDescent="0.25">
      <c r="A331" s="30"/>
      <c r="B331" s="14"/>
      <c r="C331" s="38"/>
      <c r="D331" s="52"/>
    </row>
    <row r="332" spans="1:4" s="16" customFormat="1" x14ac:dyDescent="0.25">
      <c r="A332" s="30"/>
      <c r="B332" s="14"/>
      <c r="C332" s="38"/>
      <c r="D332" s="52"/>
    </row>
    <row r="333" spans="1:4" s="16" customFormat="1" x14ac:dyDescent="0.25">
      <c r="A333" s="30"/>
      <c r="B333" s="14"/>
      <c r="C333" s="38"/>
      <c r="D333" s="52"/>
    </row>
    <row r="334" spans="1:4" s="16" customFormat="1" x14ac:dyDescent="0.25">
      <c r="A334" s="30"/>
      <c r="B334" s="14"/>
      <c r="C334" s="38"/>
      <c r="D334" s="52"/>
    </row>
    <row r="335" spans="1:4" s="16" customFormat="1" x14ac:dyDescent="0.25">
      <c r="A335" s="30"/>
      <c r="B335" s="14"/>
      <c r="C335" s="38"/>
      <c r="D335" s="52"/>
    </row>
    <row r="336" spans="1:4" s="16" customFormat="1" x14ac:dyDescent="0.25">
      <c r="A336" s="30"/>
      <c r="B336" s="14"/>
      <c r="C336" s="38"/>
      <c r="D336" s="52"/>
    </row>
    <row r="337" spans="1:4" s="16" customFormat="1" x14ac:dyDescent="0.25">
      <c r="A337" s="30"/>
      <c r="B337" s="14"/>
      <c r="C337" s="38"/>
      <c r="D337" s="52"/>
    </row>
    <row r="338" spans="1:4" s="16" customFormat="1" x14ac:dyDescent="0.25">
      <c r="A338" s="30"/>
      <c r="B338" s="14"/>
      <c r="C338" s="38"/>
      <c r="D338" s="52"/>
    </row>
    <row r="339" spans="1:4" s="16" customFormat="1" x14ac:dyDescent="0.25">
      <c r="A339" s="30"/>
      <c r="B339" s="14"/>
      <c r="C339" s="38"/>
      <c r="D339" s="52"/>
    </row>
    <row r="340" spans="1:4" s="16" customFormat="1" x14ac:dyDescent="0.25">
      <c r="A340" s="30"/>
      <c r="B340" s="14"/>
      <c r="C340" s="38"/>
      <c r="D340" s="52"/>
    </row>
    <row r="341" spans="1:4" s="16" customFormat="1" x14ac:dyDescent="0.25">
      <c r="A341" s="30"/>
      <c r="B341" s="14"/>
      <c r="C341" s="38"/>
      <c r="D341" s="52"/>
    </row>
    <row r="342" spans="1:4" s="16" customFormat="1" x14ac:dyDescent="0.25">
      <c r="A342" s="30"/>
      <c r="B342" s="14"/>
      <c r="C342" s="38"/>
      <c r="D342" s="52"/>
    </row>
    <row r="343" spans="1:4" s="16" customFormat="1" x14ac:dyDescent="0.25">
      <c r="A343" s="30"/>
      <c r="B343" s="14"/>
      <c r="C343" s="38"/>
      <c r="D343" s="52"/>
    </row>
    <row r="344" spans="1:4" s="16" customFormat="1" x14ac:dyDescent="0.25">
      <c r="A344" s="30"/>
      <c r="B344" s="14"/>
      <c r="C344" s="38"/>
      <c r="D344" s="52"/>
    </row>
    <row r="345" spans="1:4" s="16" customFormat="1" x14ac:dyDescent="0.25">
      <c r="A345" s="30"/>
      <c r="B345" s="14"/>
      <c r="C345" s="38"/>
      <c r="D345" s="52"/>
    </row>
    <row r="346" spans="1:4" s="16" customFormat="1" x14ac:dyDescent="0.25">
      <c r="A346" s="30"/>
      <c r="B346" s="14"/>
      <c r="C346" s="38"/>
      <c r="D346" s="52"/>
    </row>
    <row r="347" spans="1:4" s="16" customFormat="1" x14ac:dyDescent="0.25">
      <c r="A347" s="30"/>
      <c r="B347" s="14"/>
      <c r="C347" s="38"/>
      <c r="D347" s="52"/>
    </row>
    <row r="348" spans="1:4" s="16" customFormat="1" x14ac:dyDescent="0.25">
      <c r="A348" s="30"/>
      <c r="B348" s="14"/>
      <c r="C348" s="38"/>
      <c r="D348" s="52"/>
    </row>
    <row r="349" spans="1:4" s="16" customFormat="1" x14ac:dyDescent="0.25">
      <c r="A349" s="30"/>
      <c r="B349" s="14"/>
      <c r="C349" s="38"/>
      <c r="D349" s="52"/>
    </row>
    <row r="350" spans="1:4" s="16" customFormat="1" x14ac:dyDescent="0.25">
      <c r="A350" s="30"/>
      <c r="B350" s="14"/>
      <c r="C350" s="38"/>
      <c r="D350" s="52"/>
    </row>
    <row r="351" spans="1:4" s="16" customFormat="1" x14ac:dyDescent="0.25">
      <c r="A351" s="30"/>
      <c r="B351" s="14"/>
      <c r="C351" s="38"/>
      <c r="D351" s="52"/>
    </row>
    <row r="352" spans="1:4" s="16" customFormat="1" x14ac:dyDescent="0.25">
      <c r="A352" s="30"/>
      <c r="B352" s="14"/>
      <c r="C352" s="38"/>
      <c r="D352" s="52"/>
    </row>
    <row r="353" spans="1:4" s="16" customFormat="1" x14ac:dyDescent="0.25">
      <c r="A353" s="30"/>
      <c r="B353" s="14"/>
      <c r="C353" s="38"/>
      <c r="D353" s="52"/>
    </row>
    <row r="354" spans="1:4" s="16" customFormat="1" x14ac:dyDescent="0.25">
      <c r="A354" s="30"/>
      <c r="B354" s="14"/>
      <c r="C354" s="38"/>
      <c r="D354" s="52"/>
    </row>
    <row r="355" spans="1:4" s="16" customFormat="1" x14ac:dyDescent="0.25">
      <c r="A355" s="30"/>
      <c r="B355" s="14"/>
      <c r="C355" s="38"/>
      <c r="D355" s="52"/>
    </row>
    <row r="356" spans="1:4" s="16" customFormat="1" x14ac:dyDescent="0.25">
      <c r="A356" s="30"/>
      <c r="B356" s="14"/>
      <c r="C356" s="38"/>
      <c r="D356" s="52"/>
    </row>
    <row r="357" spans="1:4" s="16" customFormat="1" x14ac:dyDescent="0.25">
      <c r="A357" s="30"/>
      <c r="B357" s="14"/>
      <c r="C357" s="38"/>
      <c r="D357" s="52"/>
    </row>
    <row r="358" spans="1:4" s="16" customFormat="1" x14ac:dyDescent="0.25">
      <c r="A358" s="30"/>
      <c r="B358" s="14"/>
      <c r="C358" s="38"/>
      <c r="D358" s="52"/>
    </row>
    <row r="359" spans="1:4" s="16" customFormat="1" x14ac:dyDescent="0.25">
      <c r="A359" s="30"/>
      <c r="B359" s="14"/>
      <c r="C359" s="38"/>
      <c r="D359" s="52"/>
    </row>
    <row r="360" spans="1:4" s="16" customFormat="1" x14ac:dyDescent="0.25">
      <c r="A360" s="30"/>
      <c r="B360" s="14"/>
      <c r="C360" s="38"/>
      <c r="D360" s="52"/>
    </row>
    <row r="361" spans="1:4" s="16" customFormat="1" x14ac:dyDescent="0.25">
      <c r="A361" s="30"/>
      <c r="B361" s="14"/>
      <c r="C361" s="38"/>
      <c r="D361" s="52"/>
    </row>
    <row r="362" spans="1:4" s="16" customFormat="1" x14ac:dyDescent="0.25">
      <c r="A362" s="30"/>
      <c r="B362" s="14"/>
      <c r="C362" s="38"/>
      <c r="D362" s="52"/>
    </row>
    <row r="363" spans="1:4" s="16" customFormat="1" x14ac:dyDescent="0.25">
      <c r="A363" s="30"/>
      <c r="B363" s="14"/>
      <c r="C363" s="38"/>
      <c r="D363" s="52"/>
    </row>
    <row r="364" spans="1:4" s="16" customFormat="1" x14ac:dyDescent="0.25">
      <c r="A364" s="30"/>
      <c r="B364" s="14"/>
      <c r="C364" s="38"/>
      <c r="D364" s="52"/>
    </row>
    <row r="365" spans="1:4" s="16" customFormat="1" x14ac:dyDescent="0.25">
      <c r="A365" s="30"/>
      <c r="B365" s="14"/>
      <c r="C365" s="38"/>
      <c r="D365" s="52"/>
    </row>
    <row r="366" spans="1:4" s="16" customFormat="1" x14ac:dyDescent="0.25">
      <c r="A366" s="30"/>
      <c r="B366" s="14"/>
      <c r="C366" s="38"/>
      <c r="D366" s="52"/>
    </row>
    <row r="367" spans="1:4" s="16" customFormat="1" x14ac:dyDescent="0.25">
      <c r="A367" s="30"/>
      <c r="B367" s="14"/>
      <c r="C367" s="38"/>
      <c r="D367" s="52"/>
    </row>
    <row r="368" spans="1:4" s="16" customFormat="1" x14ac:dyDescent="0.25">
      <c r="A368" s="30"/>
      <c r="B368" s="14"/>
      <c r="C368" s="38"/>
      <c r="D368" s="52"/>
    </row>
    <row r="369" spans="1:4" s="16" customFormat="1" x14ac:dyDescent="0.25">
      <c r="A369" s="30"/>
      <c r="B369" s="14"/>
      <c r="C369" s="38"/>
      <c r="D369" s="52"/>
    </row>
    <row r="370" spans="1:4" s="16" customFormat="1" x14ac:dyDescent="0.25">
      <c r="A370" s="30"/>
      <c r="B370" s="14"/>
      <c r="C370" s="38"/>
      <c r="D370" s="52"/>
    </row>
    <row r="371" spans="1:4" s="16" customFormat="1" x14ac:dyDescent="0.25">
      <c r="A371" s="30"/>
      <c r="B371" s="14"/>
      <c r="C371" s="38"/>
      <c r="D371" s="52"/>
    </row>
    <row r="372" spans="1:4" s="16" customFormat="1" x14ac:dyDescent="0.25">
      <c r="A372" s="30"/>
      <c r="B372" s="14"/>
      <c r="C372" s="38"/>
      <c r="D372" s="52"/>
    </row>
    <row r="373" spans="1:4" s="16" customFormat="1" x14ac:dyDescent="0.25">
      <c r="A373" s="30"/>
      <c r="B373" s="14"/>
      <c r="C373" s="38"/>
      <c r="D373" s="52"/>
    </row>
    <row r="374" spans="1:4" s="16" customFormat="1" x14ac:dyDescent="0.25">
      <c r="A374" s="30"/>
      <c r="B374" s="14"/>
      <c r="C374" s="38"/>
      <c r="D374" s="52"/>
    </row>
    <row r="375" spans="1:4" s="16" customFormat="1" x14ac:dyDescent="0.25">
      <c r="A375" s="30"/>
      <c r="B375" s="14"/>
      <c r="C375" s="38"/>
      <c r="D375" s="52"/>
    </row>
    <row r="376" spans="1:4" s="16" customFormat="1" x14ac:dyDescent="0.25">
      <c r="A376" s="30"/>
      <c r="B376" s="14"/>
      <c r="C376" s="38"/>
      <c r="D376" s="52"/>
    </row>
    <row r="377" spans="1:4" s="16" customFormat="1" x14ac:dyDescent="0.25">
      <c r="A377" s="30"/>
      <c r="B377" s="14"/>
      <c r="C377" s="38"/>
      <c r="D377" s="52"/>
    </row>
    <row r="378" spans="1:4" s="16" customFormat="1" x14ac:dyDescent="0.25">
      <c r="A378" s="30"/>
      <c r="B378" s="14"/>
      <c r="C378" s="38"/>
      <c r="D378" s="52"/>
    </row>
    <row r="379" spans="1:4" s="16" customFormat="1" x14ac:dyDescent="0.25">
      <c r="A379" s="30"/>
      <c r="B379" s="14"/>
      <c r="C379" s="38"/>
      <c r="D379" s="52"/>
    </row>
    <row r="380" spans="1:4" s="16" customFormat="1" x14ac:dyDescent="0.25">
      <c r="A380" s="30"/>
      <c r="B380" s="14"/>
      <c r="C380" s="38"/>
      <c r="D380" s="52"/>
    </row>
    <row r="381" spans="1:4" s="16" customFormat="1" x14ac:dyDescent="0.25">
      <c r="A381" s="30"/>
      <c r="B381" s="14"/>
      <c r="C381" s="38"/>
      <c r="D381" s="52"/>
    </row>
    <row r="382" spans="1:4" s="16" customFormat="1" x14ac:dyDescent="0.25">
      <c r="A382" s="30"/>
      <c r="B382" s="14"/>
      <c r="C382" s="38"/>
      <c r="D382" s="52"/>
    </row>
    <row r="383" spans="1:4" s="16" customFormat="1" x14ac:dyDescent="0.25">
      <c r="A383" s="30"/>
      <c r="B383" s="14"/>
      <c r="C383" s="38"/>
      <c r="D383" s="52"/>
    </row>
    <row r="384" spans="1:4" s="16" customFormat="1" x14ac:dyDescent="0.25">
      <c r="A384" s="30"/>
      <c r="B384" s="14"/>
      <c r="C384" s="38"/>
      <c r="D384" s="52"/>
    </row>
    <row r="385" spans="1:4" s="16" customFormat="1" x14ac:dyDescent="0.25">
      <c r="A385" s="30"/>
      <c r="B385" s="14"/>
      <c r="C385" s="38"/>
      <c r="D385" s="52"/>
    </row>
    <row r="386" spans="1:4" s="16" customFormat="1" x14ac:dyDescent="0.25">
      <c r="A386" s="30"/>
      <c r="B386" s="14"/>
      <c r="C386" s="38"/>
      <c r="D386" s="52"/>
    </row>
    <row r="387" spans="1:4" s="16" customFormat="1" x14ac:dyDescent="0.25">
      <c r="A387" s="30"/>
      <c r="B387" s="14"/>
      <c r="C387" s="38"/>
      <c r="D387" s="52"/>
    </row>
    <row r="388" spans="1:4" s="16" customFormat="1" x14ac:dyDescent="0.25">
      <c r="A388" s="30"/>
      <c r="B388" s="14"/>
      <c r="C388" s="38"/>
      <c r="D388" s="52"/>
    </row>
    <row r="389" spans="1:4" s="16" customFormat="1" x14ac:dyDescent="0.25">
      <c r="A389" s="30"/>
      <c r="B389" s="14"/>
      <c r="C389" s="38"/>
      <c r="D389" s="52"/>
    </row>
    <row r="390" spans="1:4" s="16" customFormat="1" x14ac:dyDescent="0.25">
      <c r="A390" s="30"/>
      <c r="B390" s="14"/>
      <c r="C390" s="38"/>
      <c r="D390" s="52"/>
    </row>
    <row r="391" spans="1:4" s="16" customFormat="1" x14ac:dyDescent="0.25">
      <c r="A391" s="30"/>
      <c r="B391" s="14"/>
      <c r="C391" s="38"/>
      <c r="D391" s="52"/>
    </row>
    <row r="392" spans="1:4" s="16" customFormat="1" x14ac:dyDescent="0.25">
      <c r="A392" s="30"/>
      <c r="B392" s="14"/>
      <c r="C392" s="38"/>
      <c r="D392" s="52"/>
    </row>
    <row r="393" spans="1:4" s="16" customFormat="1" x14ac:dyDescent="0.25">
      <c r="A393" s="30"/>
      <c r="B393" s="14"/>
      <c r="C393" s="38"/>
      <c r="D393" s="52"/>
    </row>
    <row r="394" spans="1:4" s="16" customFormat="1" x14ac:dyDescent="0.25">
      <c r="A394" s="30"/>
      <c r="B394" s="14"/>
      <c r="C394" s="38"/>
      <c r="D394" s="52"/>
    </row>
    <row r="395" spans="1:4" s="16" customFormat="1" x14ac:dyDescent="0.25">
      <c r="A395" s="30"/>
      <c r="B395" s="14"/>
      <c r="C395" s="38"/>
      <c r="D395" s="52"/>
    </row>
    <row r="396" spans="1:4" s="16" customFormat="1" x14ac:dyDescent="0.25">
      <c r="A396" s="30"/>
      <c r="B396" s="14"/>
      <c r="C396" s="38"/>
      <c r="D396" s="52"/>
    </row>
    <row r="397" spans="1:4" s="16" customFormat="1" x14ac:dyDescent="0.25">
      <c r="A397" s="30"/>
      <c r="B397" s="14"/>
      <c r="C397" s="38"/>
      <c r="D397" s="52"/>
    </row>
    <row r="398" spans="1:4" s="16" customFormat="1" x14ac:dyDescent="0.25">
      <c r="A398" s="30"/>
      <c r="B398" s="14"/>
      <c r="C398" s="38"/>
      <c r="D398" s="52"/>
    </row>
    <row r="399" spans="1:4" s="16" customFormat="1" x14ac:dyDescent="0.25">
      <c r="A399" s="30"/>
      <c r="B399" s="14"/>
      <c r="C399" s="38"/>
      <c r="D399" s="52"/>
    </row>
    <row r="400" spans="1:4" s="16" customFormat="1" x14ac:dyDescent="0.25">
      <c r="A400" s="30"/>
      <c r="B400" s="14"/>
      <c r="C400" s="38"/>
      <c r="D400" s="52"/>
    </row>
    <row r="401" spans="1:4" s="16" customFormat="1" x14ac:dyDescent="0.25">
      <c r="A401" s="30"/>
      <c r="B401" s="14"/>
      <c r="C401" s="38"/>
      <c r="D401" s="52"/>
    </row>
    <row r="402" spans="1:4" s="16" customFormat="1" x14ac:dyDescent="0.25">
      <c r="A402" s="30"/>
      <c r="B402" s="14"/>
      <c r="C402" s="38"/>
      <c r="D402" s="52"/>
    </row>
    <row r="403" spans="1:4" s="16" customFormat="1" x14ac:dyDescent="0.25">
      <c r="A403" s="30"/>
      <c r="B403" s="14"/>
      <c r="C403" s="38"/>
      <c r="D403" s="52"/>
    </row>
    <row r="404" spans="1:4" s="16" customFormat="1" x14ac:dyDescent="0.25">
      <c r="A404" s="30"/>
      <c r="B404" s="14"/>
      <c r="C404" s="38"/>
      <c r="D404" s="52"/>
    </row>
    <row r="405" spans="1:4" s="16" customFormat="1" x14ac:dyDescent="0.25">
      <c r="A405" s="30"/>
      <c r="B405" s="14"/>
      <c r="C405" s="38"/>
      <c r="D405" s="52"/>
    </row>
    <row r="406" spans="1:4" s="16" customFormat="1" x14ac:dyDescent="0.25">
      <c r="A406" s="30"/>
      <c r="B406" s="14"/>
      <c r="C406" s="38"/>
      <c r="D406" s="52"/>
    </row>
    <row r="407" spans="1:4" s="16" customFormat="1" x14ac:dyDescent="0.25">
      <c r="A407" s="30"/>
      <c r="B407" s="14"/>
      <c r="C407" s="38"/>
      <c r="D407" s="52"/>
    </row>
    <row r="408" spans="1:4" s="16" customFormat="1" x14ac:dyDescent="0.25">
      <c r="A408" s="30"/>
      <c r="B408" s="14"/>
      <c r="C408" s="38"/>
      <c r="D408" s="52"/>
    </row>
    <row r="409" spans="1:4" s="16" customFormat="1" x14ac:dyDescent="0.25">
      <c r="A409" s="30"/>
      <c r="B409" s="14"/>
      <c r="C409" s="38"/>
      <c r="D409" s="52"/>
    </row>
    <row r="410" spans="1:4" s="16" customFormat="1" x14ac:dyDescent="0.25">
      <c r="A410" s="30"/>
      <c r="B410" s="14"/>
      <c r="C410" s="38"/>
      <c r="D410" s="52"/>
    </row>
    <row r="411" spans="1:4" s="16" customFormat="1" x14ac:dyDescent="0.25">
      <c r="A411" s="30"/>
      <c r="B411" s="14"/>
      <c r="C411" s="38"/>
      <c r="D411" s="52"/>
    </row>
    <row r="412" spans="1:4" s="16" customFormat="1" x14ac:dyDescent="0.25">
      <c r="A412" s="30"/>
      <c r="B412" s="14"/>
      <c r="C412" s="38"/>
      <c r="D412" s="52"/>
    </row>
    <row r="413" spans="1:4" s="16" customFormat="1" x14ac:dyDescent="0.25">
      <c r="A413" s="30"/>
      <c r="B413" s="14"/>
      <c r="C413" s="38"/>
      <c r="D413" s="52"/>
    </row>
    <row r="414" spans="1:4" s="16" customFormat="1" x14ac:dyDescent="0.25">
      <c r="A414" s="30"/>
      <c r="B414" s="14"/>
      <c r="C414" s="38"/>
      <c r="D414" s="52"/>
    </row>
    <row r="415" spans="1:4" s="16" customFormat="1" x14ac:dyDescent="0.25">
      <c r="A415" s="30"/>
      <c r="B415" s="14"/>
      <c r="C415" s="38"/>
      <c r="D415" s="52"/>
    </row>
    <row r="416" spans="1:4" s="16" customFormat="1" x14ac:dyDescent="0.25">
      <c r="A416" s="30"/>
      <c r="B416" s="14"/>
      <c r="C416" s="38"/>
      <c r="D416" s="52"/>
    </row>
    <row r="417" spans="1:4" s="16" customFormat="1" x14ac:dyDescent="0.25">
      <c r="A417" s="30"/>
      <c r="B417" s="14"/>
      <c r="C417" s="38"/>
      <c r="D417" s="52"/>
    </row>
    <row r="418" spans="1:4" s="16" customFormat="1" x14ac:dyDescent="0.25">
      <c r="A418" s="30"/>
      <c r="B418" s="14"/>
      <c r="C418" s="38"/>
      <c r="D418" s="52"/>
    </row>
    <row r="419" spans="1:4" s="16" customFormat="1" x14ac:dyDescent="0.25">
      <c r="A419" s="30"/>
      <c r="B419" s="14"/>
      <c r="C419" s="38"/>
      <c r="D419" s="52"/>
    </row>
    <row r="420" spans="1:4" s="16" customFormat="1" x14ac:dyDescent="0.25">
      <c r="A420" s="30"/>
      <c r="B420" s="14"/>
      <c r="C420" s="38"/>
      <c r="D420" s="52"/>
    </row>
    <row r="421" spans="1:4" s="16" customFormat="1" x14ac:dyDescent="0.25">
      <c r="A421" s="30"/>
      <c r="B421" s="14"/>
      <c r="C421" s="38"/>
      <c r="D421" s="52"/>
    </row>
    <row r="422" spans="1:4" s="16" customFormat="1" x14ac:dyDescent="0.25">
      <c r="A422" s="30"/>
      <c r="B422" s="14"/>
      <c r="C422" s="38"/>
      <c r="D422" s="52"/>
    </row>
    <row r="423" spans="1:4" s="16" customFormat="1" x14ac:dyDescent="0.25">
      <c r="A423" s="30"/>
      <c r="B423" s="14"/>
      <c r="C423" s="38"/>
      <c r="D423" s="52"/>
    </row>
    <row r="424" spans="1:4" s="16" customFormat="1" x14ac:dyDescent="0.25">
      <c r="A424" s="30"/>
      <c r="B424" s="14"/>
      <c r="C424" s="38"/>
      <c r="D424" s="52"/>
    </row>
    <row r="425" spans="1:4" s="16" customFormat="1" x14ac:dyDescent="0.25">
      <c r="A425" s="30"/>
      <c r="B425" s="14"/>
      <c r="C425" s="38"/>
      <c r="D425" s="52"/>
    </row>
    <row r="426" spans="1:4" s="16" customFormat="1" x14ac:dyDescent="0.25">
      <c r="A426" s="30"/>
      <c r="B426" s="14"/>
      <c r="C426" s="38"/>
      <c r="D426" s="52"/>
    </row>
    <row r="427" spans="1:4" s="16" customFormat="1" x14ac:dyDescent="0.25">
      <c r="A427" s="30"/>
      <c r="B427" s="14"/>
      <c r="C427" s="38"/>
      <c r="D427" s="52"/>
    </row>
    <row r="428" spans="1:4" s="16" customFormat="1" x14ac:dyDescent="0.25">
      <c r="A428" s="30"/>
      <c r="B428" s="14"/>
      <c r="C428" s="38"/>
      <c r="D428" s="52"/>
    </row>
    <row r="429" spans="1:4" s="16" customFormat="1" x14ac:dyDescent="0.25">
      <c r="A429" s="30"/>
      <c r="B429" s="14"/>
      <c r="C429" s="38"/>
      <c r="D429" s="52"/>
    </row>
    <row r="430" spans="1:4" s="16" customFormat="1" x14ac:dyDescent="0.25">
      <c r="A430" s="30"/>
      <c r="B430" s="14"/>
      <c r="C430" s="38"/>
      <c r="D430" s="52"/>
    </row>
    <row r="431" spans="1:4" s="16" customFormat="1" x14ac:dyDescent="0.25">
      <c r="A431" s="30"/>
      <c r="B431" s="14"/>
      <c r="C431" s="38"/>
      <c r="D431" s="52"/>
    </row>
    <row r="432" spans="1:4" s="16" customFormat="1" x14ac:dyDescent="0.25">
      <c r="A432" s="30"/>
      <c r="B432" s="14"/>
      <c r="C432" s="38"/>
      <c r="D432" s="52"/>
    </row>
    <row r="433" spans="1:4" s="16" customFormat="1" x14ac:dyDescent="0.25">
      <c r="A433" s="30"/>
      <c r="B433" s="14"/>
      <c r="C433" s="38"/>
      <c r="D433" s="52"/>
    </row>
    <row r="434" spans="1:4" s="16" customFormat="1" x14ac:dyDescent="0.25">
      <c r="A434" s="30"/>
      <c r="B434" s="14"/>
      <c r="C434" s="38"/>
      <c r="D434" s="52"/>
    </row>
    <row r="435" spans="1:4" s="16" customFormat="1" x14ac:dyDescent="0.25">
      <c r="A435" s="30"/>
      <c r="B435" s="14"/>
      <c r="C435" s="38"/>
      <c r="D435" s="52"/>
    </row>
    <row r="436" spans="1:4" s="16" customFormat="1" x14ac:dyDescent="0.25">
      <c r="A436" s="30"/>
      <c r="B436" s="14"/>
      <c r="C436" s="38"/>
      <c r="D436" s="52"/>
    </row>
    <row r="437" spans="1:4" s="16" customFormat="1" x14ac:dyDescent="0.25">
      <c r="A437" s="30"/>
      <c r="B437" s="14"/>
      <c r="C437" s="38"/>
      <c r="D437" s="52"/>
    </row>
    <row r="438" spans="1:4" s="16" customFormat="1" x14ac:dyDescent="0.25">
      <c r="A438" s="30"/>
      <c r="B438" s="14"/>
      <c r="C438" s="38"/>
      <c r="D438" s="52"/>
    </row>
    <row r="439" spans="1:4" s="16" customFormat="1" x14ac:dyDescent="0.25">
      <c r="A439" s="30"/>
      <c r="B439" s="14"/>
      <c r="C439" s="38"/>
      <c r="D439" s="52"/>
    </row>
    <row r="440" spans="1:4" s="16" customFormat="1" x14ac:dyDescent="0.25">
      <c r="A440" s="30"/>
      <c r="B440" s="14"/>
      <c r="C440" s="38"/>
      <c r="D440" s="52"/>
    </row>
    <row r="441" spans="1:4" s="16" customFormat="1" x14ac:dyDescent="0.25">
      <c r="A441" s="30"/>
      <c r="B441" s="14"/>
      <c r="C441" s="38"/>
      <c r="D441" s="52"/>
    </row>
    <row r="442" spans="1:4" s="16" customFormat="1" x14ac:dyDescent="0.25">
      <c r="A442" s="30"/>
      <c r="B442" s="14"/>
      <c r="C442" s="38"/>
      <c r="D442" s="52"/>
    </row>
    <row r="443" spans="1:4" s="16" customFormat="1" x14ac:dyDescent="0.25">
      <c r="A443" s="30"/>
      <c r="B443" s="14"/>
      <c r="C443" s="38"/>
      <c r="D443" s="52"/>
    </row>
    <row r="444" spans="1:4" s="16" customFormat="1" x14ac:dyDescent="0.25">
      <c r="A444" s="30"/>
      <c r="B444" s="14"/>
      <c r="C444" s="38"/>
      <c r="D444" s="52"/>
    </row>
    <row r="445" spans="1:4" s="16" customFormat="1" x14ac:dyDescent="0.25">
      <c r="A445" s="30"/>
      <c r="B445" s="14"/>
      <c r="C445" s="38"/>
      <c r="D445" s="52"/>
    </row>
    <row r="446" spans="1:4" s="16" customFormat="1" x14ac:dyDescent="0.25">
      <c r="A446" s="30"/>
      <c r="B446" s="14"/>
      <c r="C446" s="38"/>
      <c r="D446" s="52"/>
    </row>
    <row r="447" spans="1:4" s="16" customFormat="1" x14ac:dyDescent="0.25">
      <c r="A447" s="30"/>
      <c r="B447" s="14"/>
      <c r="C447" s="38"/>
      <c r="D447" s="52"/>
    </row>
    <row r="448" spans="1:4" s="16" customFormat="1" x14ac:dyDescent="0.25">
      <c r="A448" s="30"/>
      <c r="B448" s="14"/>
      <c r="C448" s="38"/>
      <c r="D448" s="52"/>
    </row>
    <row r="449" spans="1:4" s="16" customFormat="1" x14ac:dyDescent="0.25">
      <c r="A449" s="30"/>
      <c r="B449" s="14"/>
      <c r="C449" s="38"/>
      <c r="D449" s="52"/>
    </row>
    <row r="450" spans="1:4" s="16" customFormat="1" x14ac:dyDescent="0.25">
      <c r="A450" s="30"/>
      <c r="B450" s="14"/>
      <c r="C450" s="38"/>
      <c r="D450" s="52"/>
    </row>
    <row r="451" spans="1:4" s="16" customFormat="1" x14ac:dyDescent="0.25">
      <c r="A451" s="30"/>
      <c r="B451" s="14"/>
      <c r="C451" s="38"/>
      <c r="D451" s="52"/>
    </row>
    <row r="452" spans="1:4" s="16" customFormat="1" x14ac:dyDescent="0.25">
      <c r="A452" s="30"/>
      <c r="B452" s="14"/>
      <c r="C452" s="38"/>
      <c r="D452" s="52"/>
    </row>
    <row r="453" spans="1:4" s="16" customFormat="1" x14ac:dyDescent="0.25">
      <c r="A453" s="30"/>
      <c r="B453" s="14"/>
      <c r="C453" s="38"/>
      <c r="D453" s="52"/>
    </row>
    <row r="454" spans="1:4" s="16" customFormat="1" x14ac:dyDescent="0.25">
      <c r="A454" s="30"/>
      <c r="B454" s="14"/>
      <c r="C454" s="38"/>
      <c r="D454" s="52"/>
    </row>
    <row r="455" spans="1:4" s="16" customFormat="1" x14ac:dyDescent="0.25">
      <c r="A455" s="30"/>
      <c r="B455" s="14"/>
      <c r="C455" s="38"/>
      <c r="D455" s="52"/>
    </row>
    <row r="456" spans="1:4" s="16" customFormat="1" x14ac:dyDescent="0.25">
      <c r="A456" s="30"/>
      <c r="B456" s="14"/>
      <c r="C456" s="38"/>
      <c r="D456" s="52"/>
    </row>
    <row r="457" spans="1:4" s="16" customFormat="1" x14ac:dyDescent="0.25">
      <c r="A457" s="30"/>
      <c r="B457" s="14"/>
      <c r="C457" s="38"/>
      <c r="D457" s="52"/>
    </row>
    <row r="458" spans="1:4" s="16" customFormat="1" x14ac:dyDescent="0.25">
      <c r="A458" s="30"/>
      <c r="B458" s="14"/>
      <c r="C458" s="38"/>
      <c r="D458" s="52"/>
    </row>
    <row r="459" spans="1:4" s="16" customFormat="1" x14ac:dyDescent="0.25">
      <c r="A459" s="30"/>
      <c r="B459" s="14"/>
      <c r="C459" s="38"/>
      <c r="D459" s="52"/>
    </row>
    <row r="460" spans="1:4" s="16" customFormat="1" x14ac:dyDescent="0.25">
      <c r="A460" s="30"/>
      <c r="B460" s="14"/>
      <c r="C460" s="38"/>
      <c r="D460" s="52"/>
    </row>
    <row r="461" spans="1:4" s="16" customFormat="1" x14ac:dyDescent="0.25">
      <c r="A461" s="30"/>
      <c r="B461" s="14"/>
      <c r="C461" s="38"/>
      <c r="D461" s="52"/>
    </row>
    <row r="462" spans="1:4" s="16" customFormat="1" x14ac:dyDescent="0.25">
      <c r="A462" s="30"/>
      <c r="B462" s="14"/>
      <c r="C462" s="38"/>
      <c r="D462" s="52"/>
    </row>
    <row r="463" spans="1:4" s="16" customFormat="1" x14ac:dyDescent="0.25">
      <c r="A463" s="30"/>
      <c r="B463" s="14"/>
      <c r="C463" s="38"/>
      <c r="D463" s="52"/>
    </row>
    <row r="464" spans="1:4" s="16" customFormat="1" x14ac:dyDescent="0.25">
      <c r="A464" s="30"/>
      <c r="B464" s="14"/>
      <c r="C464" s="38"/>
      <c r="D464" s="52"/>
    </row>
    <row r="465" spans="1:4" s="16" customFormat="1" x14ac:dyDescent="0.25">
      <c r="A465" s="30"/>
      <c r="B465" s="14"/>
      <c r="C465" s="38"/>
      <c r="D465" s="52"/>
    </row>
    <row r="466" spans="1:4" s="16" customFormat="1" x14ac:dyDescent="0.25">
      <c r="A466" s="30"/>
      <c r="B466" s="14"/>
      <c r="C466" s="38"/>
      <c r="D466" s="52"/>
    </row>
    <row r="467" spans="1:4" s="16" customFormat="1" x14ac:dyDescent="0.25">
      <c r="A467" s="30"/>
      <c r="B467" s="14"/>
      <c r="C467" s="38"/>
      <c r="D467" s="52"/>
    </row>
    <row r="468" spans="1:4" s="16" customFormat="1" x14ac:dyDescent="0.25">
      <c r="A468" s="30"/>
      <c r="B468" s="14"/>
      <c r="C468" s="38"/>
      <c r="D468" s="52"/>
    </row>
    <row r="469" spans="1:4" s="16" customFormat="1" x14ac:dyDescent="0.25">
      <c r="A469" s="30"/>
      <c r="B469" s="14"/>
      <c r="C469" s="38"/>
      <c r="D469" s="52"/>
    </row>
    <row r="470" spans="1:4" s="16" customFormat="1" x14ac:dyDescent="0.25">
      <c r="A470" s="30"/>
      <c r="B470" s="14"/>
      <c r="C470" s="38"/>
      <c r="D470" s="52"/>
    </row>
    <row r="471" spans="1:4" s="16" customFormat="1" x14ac:dyDescent="0.25">
      <c r="A471" s="30"/>
      <c r="B471" s="14"/>
      <c r="C471" s="38"/>
      <c r="D471" s="52"/>
    </row>
    <row r="472" spans="1:4" s="16" customFormat="1" x14ac:dyDescent="0.25">
      <c r="A472" s="30"/>
      <c r="B472" s="14"/>
      <c r="C472" s="38"/>
      <c r="D472" s="52"/>
    </row>
    <row r="473" spans="1:4" s="16" customFormat="1" x14ac:dyDescent="0.25">
      <c r="A473" s="30"/>
      <c r="B473" s="14"/>
      <c r="C473" s="38"/>
      <c r="D473" s="52"/>
    </row>
    <row r="474" spans="1:4" s="16" customFormat="1" x14ac:dyDescent="0.25">
      <c r="A474" s="30"/>
      <c r="B474" s="14"/>
      <c r="C474" s="38"/>
      <c r="D474" s="52"/>
    </row>
    <row r="475" spans="1:4" s="16" customFormat="1" x14ac:dyDescent="0.25">
      <c r="A475" s="30"/>
      <c r="B475" s="14"/>
      <c r="C475" s="38"/>
      <c r="D475" s="52"/>
    </row>
    <row r="476" spans="1:4" s="16" customFormat="1" x14ac:dyDescent="0.25">
      <c r="A476" s="30"/>
      <c r="B476" s="14"/>
      <c r="C476" s="38"/>
      <c r="D476" s="52"/>
    </row>
    <row r="477" spans="1:4" s="16" customFormat="1" x14ac:dyDescent="0.25">
      <c r="A477" s="30"/>
      <c r="B477" s="14"/>
      <c r="C477" s="38"/>
      <c r="D477" s="52"/>
    </row>
    <row r="478" spans="1:4" s="16" customFormat="1" x14ac:dyDescent="0.25">
      <c r="A478" s="30"/>
      <c r="B478" s="14"/>
      <c r="C478" s="38"/>
      <c r="D478" s="52"/>
    </row>
    <row r="479" spans="1:4" s="16" customFormat="1" x14ac:dyDescent="0.25">
      <c r="A479" s="30"/>
      <c r="B479" s="14"/>
      <c r="C479" s="38"/>
      <c r="D479" s="52"/>
    </row>
    <row r="480" spans="1:4" s="16" customFormat="1" x14ac:dyDescent="0.25">
      <c r="A480" s="30"/>
      <c r="B480" s="14"/>
      <c r="C480" s="38"/>
      <c r="D480" s="52"/>
    </row>
    <row r="481" spans="1:4" s="16" customFormat="1" x14ac:dyDescent="0.25">
      <c r="A481" s="30"/>
      <c r="B481" s="14"/>
      <c r="C481" s="38"/>
      <c r="D481" s="52"/>
    </row>
    <row r="482" spans="1:4" s="16" customFormat="1" x14ac:dyDescent="0.25">
      <c r="A482" s="30"/>
      <c r="B482" s="14"/>
      <c r="C482" s="38"/>
      <c r="D482" s="52"/>
    </row>
    <row r="483" spans="1:4" s="16" customFormat="1" x14ac:dyDescent="0.25">
      <c r="A483" s="30"/>
      <c r="B483" s="14"/>
      <c r="C483" s="38"/>
      <c r="D483" s="52"/>
    </row>
    <row r="484" spans="1:4" s="16" customFormat="1" x14ac:dyDescent="0.25">
      <c r="A484" s="30"/>
      <c r="B484" s="14"/>
      <c r="C484" s="38"/>
      <c r="D484" s="52"/>
    </row>
    <row r="485" spans="1:4" s="16" customFormat="1" x14ac:dyDescent="0.25">
      <c r="A485" s="30"/>
      <c r="B485" s="14"/>
      <c r="C485" s="38"/>
      <c r="D485" s="52"/>
    </row>
    <row r="486" spans="1:4" s="16" customFormat="1" x14ac:dyDescent="0.25">
      <c r="A486" s="30"/>
      <c r="B486" s="14"/>
      <c r="C486" s="38"/>
      <c r="D486" s="52"/>
    </row>
    <row r="487" spans="1:4" s="16" customFormat="1" x14ac:dyDescent="0.25">
      <c r="A487" s="30"/>
      <c r="B487" s="14"/>
      <c r="C487" s="38"/>
      <c r="D487" s="52"/>
    </row>
    <row r="488" spans="1:4" s="16" customFormat="1" x14ac:dyDescent="0.25">
      <c r="A488" s="30"/>
      <c r="B488" s="14"/>
      <c r="C488" s="38"/>
      <c r="D488" s="52"/>
    </row>
    <row r="489" spans="1:4" s="16" customFormat="1" x14ac:dyDescent="0.25">
      <c r="A489" s="30"/>
      <c r="B489" s="14"/>
      <c r="C489" s="38"/>
      <c r="D489" s="52"/>
    </row>
    <row r="490" spans="1:4" s="16" customFormat="1" x14ac:dyDescent="0.25">
      <c r="A490" s="30"/>
      <c r="B490" s="14"/>
      <c r="C490" s="38"/>
      <c r="D490" s="52"/>
    </row>
    <row r="491" spans="1:4" s="16" customFormat="1" x14ac:dyDescent="0.25">
      <c r="A491" s="30"/>
      <c r="B491" s="14"/>
      <c r="C491" s="38"/>
      <c r="D491" s="52"/>
    </row>
    <row r="492" spans="1:4" s="16" customFormat="1" x14ac:dyDescent="0.25">
      <c r="A492" s="30"/>
      <c r="B492" s="14"/>
      <c r="C492" s="38"/>
      <c r="D492" s="52"/>
    </row>
    <row r="493" spans="1:4" s="16" customFormat="1" x14ac:dyDescent="0.25">
      <c r="A493" s="30"/>
      <c r="B493" s="14"/>
      <c r="C493" s="38"/>
      <c r="D493" s="52"/>
    </row>
    <row r="494" spans="1:4" s="16" customFormat="1" x14ac:dyDescent="0.25">
      <c r="A494" s="30"/>
      <c r="B494" s="14"/>
      <c r="C494" s="38"/>
      <c r="D494" s="52"/>
    </row>
    <row r="495" spans="1:4" s="16" customFormat="1" x14ac:dyDescent="0.25">
      <c r="A495" s="30"/>
      <c r="B495" s="14"/>
      <c r="C495" s="38"/>
      <c r="D495" s="52"/>
    </row>
    <row r="496" spans="1:4" s="16" customFormat="1" x14ac:dyDescent="0.25">
      <c r="A496" s="30"/>
      <c r="B496" s="14"/>
      <c r="C496" s="38"/>
      <c r="D496" s="52"/>
    </row>
    <row r="497" spans="1:4" s="16" customFormat="1" x14ac:dyDescent="0.25">
      <c r="A497" s="30"/>
      <c r="B497" s="14"/>
      <c r="C497" s="38"/>
      <c r="D497" s="52"/>
    </row>
    <row r="498" spans="1:4" s="16" customFormat="1" x14ac:dyDescent="0.25">
      <c r="A498" s="30"/>
      <c r="B498" s="14"/>
      <c r="C498" s="38"/>
      <c r="D498" s="52"/>
    </row>
    <row r="499" spans="1:4" s="16" customFormat="1" x14ac:dyDescent="0.25">
      <c r="A499" s="30"/>
      <c r="B499" s="14"/>
      <c r="C499" s="38"/>
      <c r="D499" s="52"/>
    </row>
    <row r="500" spans="1:4" s="16" customFormat="1" x14ac:dyDescent="0.25">
      <c r="A500" s="30"/>
      <c r="B500" s="14"/>
      <c r="C500" s="38"/>
      <c r="D500" s="52"/>
    </row>
    <row r="501" spans="1:4" s="16" customFormat="1" x14ac:dyDescent="0.25">
      <c r="A501" s="30"/>
      <c r="B501" s="14"/>
      <c r="C501" s="38"/>
      <c r="D501" s="52"/>
    </row>
    <row r="502" spans="1:4" s="16" customFormat="1" x14ac:dyDescent="0.25">
      <c r="A502" s="30"/>
      <c r="B502" s="14"/>
      <c r="C502" s="38"/>
      <c r="D502" s="52"/>
    </row>
    <row r="503" spans="1:4" s="16" customFormat="1" x14ac:dyDescent="0.25">
      <c r="A503" s="30"/>
      <c r="B503" s="14"/>
      <c r="C503" s="38"/>
      <c r="D503" s="52"/>
    </row>
    <row r="504" spans="1:4" s="16" customFormat="1" x14ac:dyDescent="0.25">
      <c r="A504" s="30"/>
      <c r="B504" s="14"/>
      <c r="C504" s="38"/>
      <c r="D504" s="52"/>
    </row>
    <row r="505" spans="1:4" s="16" customFormat="1" x14ac:dyDescent="0.25">
      <c r="A505" s="30"/>
      <c r="B505" s="14"/>
      <c r="C505" s="38"/>
      <c r="D505" s="52"/>
    </row>
    <row r="506" spans="1:4" s="16" customFormat="1" x14ac:dyDescent="0.25">
      <c r="A506" s="30"/>
      <c r="B506" s="14"/>
      <c r="C506" s="38"/>
      <c r="D506" s="52"/>
    </row>
    <row r="507" spans="1:4" s="16" customFormat="1" x14ac:dyDescent="0.25">
      <c r="A507" s="30"/>
      <c r="B507" s="14"/>
      <c r="C507" s="38"/>
      <c r="D507" s="52"/>
    </row>
    <row r="508" spans="1:4" s="16" customFormat="1" x14ac:dyDescent="0.25">
      <c r="A508" s="30"/>
      <c r="B508" s="14"/>
      <c r="C508" s="38"/>
      <c r="D508" s="52"/>
    </row>
    <row r="509" spans="1:4" s="16" customFormat="1" x14ac:dyDescent="0.25">
      <c r="A509" s="30"/>
      <c r="B509" s="14"/>
      <c r="C509" s="38"/>
      <c r="D509" s="52"/>
    </row>
    <row r="510" spans="1:4" s="16" customFormat="1" x14ac:dyDescent="0.25">
      <c r="A510" s="30"/>
      <c r="B510" s="14"/>
      <c r="C510" s="38"/>
      <c r="D510" s="52"/>
    </row>
    <row r="511" spans="1:4" s="16" customFormat="1" x14ac:dyDescent="0.25">
      <c r="A511" s="30"/>
      <c r="B511" s="14"/>
      <c r="C511" s="38"/>
      <c r="D511" s="52"/>
    </row>
    <row r="512" spans="1:4" s="16" customFormat="1" x14ac:dyDescent="0.25">
      <c r="A512" s="30"/>
      <c r="B512" s="14"/>
      <c r="C512" s="38"/>
      <c r="D512" s="52"/>
    </row>
    <row r="513" spans="1:4" s="16" customFormat="1" x14ac:dyDescent="0.25">
      <c r="A513" s="30"/>
      <c r="B513" s="14"/>
      <c r="C513" s="38"/>
      <c r="D513" s="52"/>
    </row>
  </sheetData>
  <mergeCells count="6">
    <mergeCell ref="A65:C65"/>
    <mergeCell ref="D1:D2"/>
    <mergeCell ref="A66:D67"/>
    <mergeCell ref="A1:A2"/>
    <mergeCell ref="B1:B2"/>
    <mergeCell ref="C1:C2"/>
  </mergeCells>
  <pageMargins left="0.23622047244094491" right="0.23622047244094491" top="0.74803149606299213" bottom="0.74803149606299213" header="0.31496062992125984" footer="0.31496062992125984"/>
  <pageSetup paperSize="9" scale="86"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5"/>
  <sheetViews>
    <sheetView tabSelected="1" view="pageBreakPreview" topLeftCell="A55" zoomScale="145" zoomScaleNormal="100" zoomScaleSheetLayoutView="145" workbookViewId="0">
      <selection activeCell="C71" sqref="C71"/>
    </sheetView>
  </sheetViews>
  <sheetFormatPr defaultRowHeight="15" x14ac:dyDescent="0.25"/>
  <cols>
    <col min="2" max="2" width="31.28515625" bestFit="1" customWidth="1"/>
    <col min="3" max="3" width="12.85546875" bestFit="1" customWidth="1"/>
    <col min="6" max="6" width="10.42578125" customWidth="1"/>
    <col min="10" max="10" width="9.5703125" bestFit="1" customWidth="1"/>
    <col min="11" max="11" width="10.85546875" hidden="1" customWidth="1"/>
    <col min="12" max="12" width="9.5703125" bestFit="1" customWidth="1"/>
  </cols>
  <sheetData>
    <row r="1" spans="1:12" x14ac:dyDescent="0.25">
      <c r="A1" s="164" t="str">
        <f>[1]PLANILHA!B2</f>
        <v>PREFEITURA MUNICIPAL DE LAGOA GRANDE</v>
      </c>
      <c r="B1" s="165"/>
      <c r="C1" s="165"/>
      <c r="D1" s="165"/>
      <c r="E1" s="165"/>
      <c r="F1" s="165"/>
      <c r="G1" s="165"/>
      <c r="H1" s="165"/>
      <c r="I1" s="165"/>
      <c r="J1" s="165"/>
      <c r="K1" s="165"/>
      <c r="L1" s="166"/>
    </row>
    <row r="2" spans="1:12" x14ac:dyDescent="0.25">
      <c r="A2" s="167" t="str">
        <f>[1]PLANILHA!E3</f>
        <v>CNPJ: 23.097.454/0001-28</v>
      </c>
      <c r="B2" s="168"/>
      <c r="C2" s="168"/>
      <c r="D2" s="168"/>
      <c r="E2" s="168"/>
      <c r="F2" s="168"/>
      <c r="G2" s="168"/>
      <c r="H2" s="168"/>
      <c r="I2" s="168"/>
      <c r="J2" s="168"/>
      <c r="K2" s="168"/>
      <c r="L2" s="169"/>
    </row>
    <row r="3" spans="1:12" ht="15.75" thickBot="1" x14ac:dyDescent="0.3">
      <c r="A3" s="170" t="str">
        <f>[1]PLANILHA!E5</f>
        <v>RUA MANOEL CALANGO, 172 - CENTRO - LAGOA GRANDE - MG 38.755-000 - TEL: 34  3816 2900</v>
      </c>
      <c r="B3" s="171"/>
      <c r="C3" s="171"/>
      <c r="D3" s="171"/>
      <c r="E3" s="171"/>
      <c r="F3" s="171"/>
      <c r="G3" s="171"/>
      <c r="H3" s="171"/>
      <c r="I3" s="171"/>
      <c r="J3" s="171"/>
      <c r="K3" s="171"/>
      <c r="L3" s="172"/>
    </row>
    <row r="4" spans="1:12" x14ac:dyDescent="0.25">
      <c r="A4" s="173" t="str">
        <f>'PO LICITAÇÃO'!A3:K3</f>
        <v>NOME DA OBRA: CONSTRUÇÃO DE BASE PARA ATENDIMENTO DE SAÚDE - RURAL</v>
      </c>
      <c r="B4" s="174"/>
      <c r="C4" s="174"/>
      <c r="D4" s="174"/>
      <c r="E4" s="174"/>
      <c r="F4" s="174"/>
      <c r="G4" s="174"/>
      <c r="H4" s="174"/>
      <c r="I4" s="174"/>
      <c r="J4" s="174"/>
      <c r="K4" s="174"/>
      <c r="L4" s="175"/>
    </row>
    <row r="5" spans="1:12" ht="15.75" thickBot="1" x14ac:dyDescent="0.3">
      <c r="A5" s="176" t="s">
        <v>184</v>
      </c>
      <c r="B5" s="177"/>
      <c r="C5" s="177"/>
      <c r="D5" s="177"/>
      <c r="E5" s="177"/>
      <c r="F5" s="177"/>
      <c r="G5" s="177"/>
      <c r="H5" s="177"/>
      <c r="I5" s="177"/>
      <c r="J5" s="177"/>
      <c r="K5" s="177"/>
      <c r="L5" s="178"/>
    </row>
    <row r="6" spans="1:12" x14ac:dyDescent="0.25">
      <c r="A6" s="179" t="s">
        <v>0</v>
      </c>
      <c r="B6" s="181" t="s">
        <v>185</v>
      </c>
      <c r="C6" s="183" t="s">
        <v>186</v>
      </c>
      <c r="D6" s="185" t="s">
        <v>187</v>
      </c>
      <c r="E6" s="55"/>
      <c r="F6" s="158" t="s">
        <v>188</v>
      </c>
      <c r="G6" s="158" t="s">
        <v>189</v>
      </c>
      <c r="H6" s="158" t="s">
        <v>190</v>
      </c>
      <c r="I6" s="158" t="s">
        <v>191</v>
      </c>
      <c r="J6" s="158" t="s">
        <v>192</v>
      </c>
      <c r="K6" s="160" t="s">
        <v>193</v>
      </c>
      <c r="L6" s="162" t="s">
        <v>37</v>
      </c>
    </row>
    <row r="7" spans="1:12" x14ac:dyDescent="0.25">
      <c r="A7" s="180"/>
      <c r="B7" s="182"/>
      <c r="C7" s="184"/>
      <c r="D7" s="186"/>
      <c r="E7" s="56"/>
      <c r="F7" s="159"/>
      <c r="G7" s="159"/>
      <c r="H7" s="159"/>
      <c r="I7" s="159"/>
      <c r="J7" s="159"/>
      <c r="K7" s="161"/>
      <c r="L7" s="163"/>
    </row>
    <row r="8" spans="1:12" ht="16.5" thickBot="1" x14ac:dyDescent="0.3">
      <c r="A8" s="57">
        <v>1</v>
      </c>
      <c r="B8" s="58" t="s">
        <v>194</v>
      </c>
      <c r="C8" s="59">
        <v>6493.9</v>
      </c>
      <c r="D8" s="60">
        <f>C8/$C$71</f>
        <v>4.1239462429550421E-2</v>
      </c>
      <c r="E8" s="61" t="s">
        <v>195</v>
      </c>
      <c r="F8" s="62">
        <v>100</v>
      </c>
      <c r="G8" s="62">
        <v>0</v>
      </c>
      <c r="H8" s="62">
        <v>0</v>
      </c>
      <c r="I8" s="62">
        <v>0</v>
      </c>
      <c r="J8" s="62">
        <v>0</v>
      </c>
      <c r="K8" s="62">
        <v>0</v>
      </c>
      <c r="L8" s="63">
        <f>SUM(F8:K8)</f>
        <v>100</v>
      </c>
    </row>
    <row r="9" spans="1:12" x14ac:dyDescent="0.25">
      <c r="A9" s="64"/>
      <c r="B9" s="65"/>
      <c r="C9" s="66"/>
      <c r="D9" s="67"/>
      <c r="E9" s="61" t="s">
        <v>196</v>
      </c>
      <c r="F9" s="68">
        <f>F8*$C$10/100</f>
        <v>6493.9</v>
      </c>
      <c r="G9" s="68">
        <f t="shared" ref="G9:K9" si="0">G8*$C$10/100</f>
        <v>0</v>
      </c>
      <c r="H9" s="68">
        <f t="shared" si="0"/>
        <v>0</v>
      </c>
      <c r="I9" s="68">
        <f t="shared" si="0"/>
        <v>0</v>
      </c>
      <c r="J9" s="68">
        <f t="shared" si="0"/>
        <v>0</v>
      </c>
      <c r="K9" s="68">
        <f t="shared" si="0"/>
        <v>0</v>
      </c>
      <c r="L9" s="69"/>
    </row>
    <row r="10" spans="1:12" ht="15.75" thickBot="1" x14ac:dyDescent="0.3">
      <c r="A10" s="70"/>
      <c r="B10" s="71" t="s">
        <v>197</v>
      </c>
      <c r="C10" s="59">
        <f>C8</f>
        <v>6493.9</v>
      </c>
      <c r="D10" s="72"/>
      <c r="E10" s="73" t="s">
        <v>198</v>
      </c>
      <c r="F10" s="74">
        <f>F9</f>
        <v>6493.9</v>
      </c>
      <c r="G10" s="74">
        <f>F10+G9</f>
        <v>6493.9</v>
      </c>
      <c r="H10" s="74">
        <f>G10+H9</f>
        <v>6493.9</v>
      </c>
      <c r="I10" s="74">
        <f>H10+I9</f>
        <v>6493.9</v>
      </c>
      <c r="J10" s="74">
        <f>I10+J9</f>
        <v>6493.9</v>
      </c>
      <c r="K10" s="74">
        <f>J10+K9</f>
        <v>6493.9</v>
      </c>
      <c r="L10" s="75">
        <f>K10/C10</f>
        <v>1</v>
      </c>
    </row>
    <row r="11" spans="1:12" ht="15.75" thickBot="1" x14ac:dyDescent="0.3">
      <c r="A11" s="76"/>
      <c r="B11" s="77"/>
      <c r="C11" s="78"/>
      <c r="D11" s="79"/>
      <c r="E11" s="80"/>
      <c r="F11" s="81"/>
      <c r="G11" s="81"/>
      <c r="H11" s="81"/>
      <c r="I11" s="81"/>
      <c r="J11" s="81"/>
      <c r="K11" s="81"/>
      <c r="L11" s="82"/>
    </row>
    <row r="12" spans="1:12" x14ac:dyDescent="0.25">
      <c r="A12" s="179" t="s">
        <v>0</v>
      </c>
      <c r="B12" s="181" t="s">
        <v>185</v>
      </c>
      <c r="C12" s="183" t="s">
        <v>186</v>
      </c>
      <c r="D12" s="185" t="s">
        <v>187</v>
      </c>
      <c r="E12" s="55"/>
      <c r="F12" s="158" t="s">
        <v>188</v>
      </c>
      <c r="G12" s="158" t="s">
        <v>189</v>
      </c>
      <c r="H12" s="158" t="s">
        <v>190</v>
      </c>
      <c r="I12" s="158" t="s">
        <v>191</v>
      </c>
      <c r="J12" s="158" t="s">
        <v>192</v>
      </c>
      <c r="K12" s="160" t="s">
        <v>193</v>
      </c>
      <c r="L12" s="187" t="s">
        <v>37</v>
      </c>
    </row>
    <row r="13" spans="1:12" x14ac:dyDescent="0.25">
      <c r="A13" s="180"/>
      <c r="B13" s="182"/>
      <c r="C13" s="184"/>
      <c r="D13" s="186"/>
      <c r="E13" s="56"/>
      <c r="F13" s="159"/>
      <c r="G13" s="159"/>
      <c r="H13" s="159"/>
      <c r="I13" s="159"/>
      <c r="J13" s="159"/>
      <c r="K13" s="161"/>
      <c r="L13" s="188"/>
    </row>
    <row r="14" spans="1:12" ht="16.5" thickBot="1" x14ac:dyDescent="0.3">
      <c r="A14" s="57">
        <v>2</v>
      </c>
      <c r="B14" s="58" t="s">
        <v>203</v>
      </c>
      <c r="C14" s="59">
        <v>13659.15</v>
      </c>
      <c r="D14" s="60">
        <f>C14/$C$71</f>
        <v>8.6742327914595796E-2</v>
      </c>
      <c r="E14" s="61" t="s">
        <v>195</v>
      </c>
      <c r="F14" s="62">
        <v>0</v>
      </c>
      <c r="G14" s="62">
        <v>25</v>
      </c>
      <c r="H14" s="62">
        <v>25</v>
      </c>
      <c r="I14" s="62">
        <v>0</v>
      </c>
      <c r="J14" s="62">
        <v>50</v>
      </c>
      <c r="K14" s="62"/>
      <c r="L14" s="63">
        <f>SUM(F14:K14)</f>
        <v>100</v>
      </c>
    </row>
    <row r="15" spans="1:12" x14ac:dyDescent="0.25">
      <c r="A15" s="64"/>
      <c r="B15" s="65"/>
      <c r="C15" s="66"/>
      <c r="D15" s="67"/>
      <c r="E15" s="61" t="s">
        <v>196</v>
      </c>
      <c r="F15" s="68">
        <f>F14*$C$16/100</f>
        <v>0</v>
      </c>
      <c r="G15" s="68">
        <f>G14*$C$16/100</f>
        <v>3414.7874999999999</v>
      </c>
      <c r="H15" s="68">
        <f>H14*$C$16/100</f>
        <v>3414.7874999999999</v>
      </c>
      <c r="I15" s="68">
        <f t="shared" ref="I15:J15" si="1">I14*$C$16/100</f>
        <v>0</v>
      </c>
      <c r="J15" s="68">
        <f t="shared" si="1"/>
        <v>6829.5749999999998</v>
      </c>
      <c r="K15" s="68">
        <f t="shared" ref="K15" si="2">K14*$C$10/100</f>
        <v>0</v>
      </c>
      <c r="L15" s="69"/>
    </row>
    <row r="16" spans="1:12" ht="15.75" thickBot="1" x14ac:dyDescent="0.3">
      <c r="A16" s="70"/>
      <c r="B16" s="71" t="s">
        <v>197</v>
      </c>
      <c r="C16" s="59">
        <f>C14</f>
        <v>13659.15</v>
      </c>
      <c r="D16" s="72"/>
      <c r="E16" s="73" t="s">
        <v>198</v>
      </c>
      <c r="F16" s="74">
        <f>F15</f>
        <v>0</v>
      </c>
      <c r="G16" s="74">
        <f>F16+G15</f>
        <v>3414.7874999999999</v>
      </c>
      <c r="H16" s="74">
        <f>G16+H15</f>
        <v>6829.5749999999998</v>
      </c>
      <c r="I16" s="74">
        <f>H16+I15</f>
        <v>6829.5749999999998</v>
      </c>
      <c r="J16" s="74">
        <f>I16+J15</f>
        <v>13659.15</v>
      </c>
      <c r="K16" s="74">
        <f>J16+K15</f>
        <v>13659.15</v>
      </c>
      <c r="L16" s="75">
        <f>K16/C16</f>
        <v>1</v>
      </c>
    </row>
    <row r="17" spans="1:12" ht="15.75" thickBot="1" x14ac:dyDescent="0.3">
      <c r="A17" s="83"/>
      <c r="B17" s="84"/>
      <c r="C17" s="85"/>
      <c r="D17" s="86"/>
      <c r="E17" s="55"/>
      <c r="F17" s="87"/>
      <c r="G17" s="87"/>
      <c r="H17" s="87"/>
      <c r="I17" s="87"/>
      <c r="J17" s="87"/>
      <c r="K17" s="87"/>
      <c r="L17" s="88"/>
    </row>
    <row r="18" spans="1:12" ht="15.75" thickBot="1" x14ac:dyDescent="0.3">
      <c r="A18" s="89"/>
      <c r="B18" s="90"/>
      <c r="C18" s="91"/>
      <c r="D18" s="92"/>
      <c r="E18" s="93"/>
      <c r="F18" s="93"/>
      <c r="G18" s="93"/>
      <c r="H18" s="93"/>
      <c r="I18" s="93"/>
      <c r="J18" s="93"/>
      <c r="K18" s="93"/>
      <c r="L18" s="94"/>
    </row>
    <row r="19" spans="1:12" x14ac:dyDescent="0.25">
      <c r="A19" s="179" t="s">
        <v>0</v>
      </c>
      <c r="B19" s="181" t="s">
        <v>185</v>
      </c>
      <c r="C19" s="183" t="s">
        <v>186</v>
      </c>
      <c r="D19" s="185" t="s">
        <v>187</v>
      </c>
      <c r="E19" s="55"/>
      <c r="F19" s="158" t="s">
        <v>188</v>
      </c>
      <c r="G19" s="158" t="s">
        <v>189</v>
      </c>
      <c r="H19" s="158" t="s">
        <v>190</v>
      </c>
      <c r="I19" s="158" t="s">
        <v>191</v>
      </c>
      <c r="J19" s="158" t="s">
        <v>192</v>
      </c>
      <c r="K19" s="160" t="s">
        <v>193</v>
      </c>
      <c r="L19" s="187" t="s">
        <v>37</v>
      </c>
    </row>
    <row r="20" spans="1:12" x14ac:dyDescent="0.25">
      <c r="A20" s="180"/>
      <c r="B20" s="182"/>
      <c r="C20" s="184"/>
      <c r="D20" s="186"/>
      <c r="E20" s="56"/>
      <c r="F20" s="159"/>
      <c r="G20" s="159"/>
      <c r="H20" s="159"/>
      <c r="I20" s="159"/>
      <c r="J20" s="159"/>
      <c r="K20" s="161"/>
      <c r="L20" s="188"/>
    </row>
    <row r="21" spans="1:12" ht="16.5" thickBot="1" x14ac:dyDescent="0.3">
      <c r="A21" s="57">
        <v>3</v>
      </c>
      <c r="B21" s="58" t="s">
        <v>204</v>
      </c>
      <c r="C21" s="59">
        <v>7068.3</v>
      </c>
      <c r="D21" s="60">
        <f>C21/$C$71</f>
        <v>4.4887185249355741E-2</v>
      </c>
      <c r="E21" s="61" t="s">
        <v>195</v>
      </c>
      <c r="F21" s="62">
        <v>0</v>
      </c>
      <c r="G21" s="62">
        <v>0</v>
      </c>
      <c r="H21" s="62">
        <v>0</v>
      </c>
      <c r="I21" s="62">
        <v>25</v>
      </c>
      <c r="J21" s="62">
        <v>75</v>
      </c>
      <c r="K21" s="62"/>
      <c r="L21" s="63">
        <f>SUM(F21:K21)</f>
        <v>100</v>
      </c>
    </row>
    <row r="22" spans="1:12" x14ac:dyDescent="0.25">
      <c r="A22" s="64"/>
      <c r="B22" s="65"/>
      <c r="C22" s="66"/>
      <c r="D22" s="67"/>
      <c r="E22" s="61" t="s">
        <v>196</v>
      </c>
      <c r="F22" s="68">
        <f>F21*$C$21/100</f>
        <v>0</v>
      </c>
      <c r="G22" s="68">
        <f>G21*$C$21/100</f>
        <v>0</v>
      </c>
      <c r="H22" s="68">
        <f>H21*$C$21/100</f>
        <v>0</v>
      </c>
      <c r="I22" s="68">
        <f>I21*$C21/100</f>
        <v>1767.075</v>
      </c>
      <c r="J22" s="68">
        <f>J21*$C21/100</f>
        <v>5301.2250000000004</v>
      </c>
      <c r="K22" s="68">
        <f t="shared" ref="K22" si="3">K21*$C$10/100</f>
        <v>0</v>
      </c>
      <c r="L22" s="69"/>
    </row>
    <row r="23" spans="1:12" ht="15.75" thickBot="1" x14ac:dyDescent="0.3">
      <c r="A23" s="70"/>
      <c r="B23" s="71" t="s">
        <v>197</v>
      </c>
      <c r="C23" s="59">
        <f>C21</f>
        <v>7068.3</v>
      </c>
      <c r="D23" s="72"/>
      <c r="E23" s="73" t="s">
        <v>198</v>
      </c>
      <c r="F23" s="74">
        <f>F22</f>
        <v>0</v>
      </c>
      <c r="G23" s="74">
        <f>F23+G22</f>
        <v>0</v>
      </c>
      <c r="H23" s="74">
        <f>G23+H22</f>
        <v>0</v>
      </c>
      <c r="I23" s="74">
        <f>H23+I22</f>
        <v>1767.075</v>
      </c>
      <c r="J23" s="74">
        <f>I23+J22</f>
        <v>7068.3</v>
      </c>
      <c r="K23" s="74">
        <f>J23+K22</f>
        <v>7068.3</v>
      </c>
      <c r="L23" s="75">
        <f>K23/C23</f>
        <v>1</v>
      </c>
    </row>
    <row r="24" spans="1:12" ht="15.75" thickBot="1" x14ac:dyDescent="0.3">
      <c r="A24" s="95"/>
      <c r="B24" s="96"/>
      <c r="C24" s="97"/>
      <c r="D24" s="98"/>
      <c r="E24" s="99"/>
      <c r="F24" s="100"/>
      <c r="G24" s="100"/>
      <c r="H24" s="100"/>
      <c r="I24" s="100"/>
      <c r="J24" s="100"/>
      <c r="K24" s="100"/>
      <c r="L24" s="101"/>
    </row>
    <row r="25" spans="1:12" x14ac:dyDescent="0.25">
      <c r="A25" s="179" t="s">
        <v>0</v>
      </c>
      <c r="B25" s="181" t="s">
        <v>185</v>
      </c>
      <c r="C25" s="183" t="s">
        <v>186</v>
      </c>
      <c r="D25" s="185" t="s">
        <v>187</v>
      </c>
      <c r="E25" s="55"/>
      <c r="F25" s="158" t="s">
        <v>188</v>
      </c>
      <c r="G25" s="158" t="s">
        <v>189</v>
      </c>
      <c r="H25" s="158" t="s">
        <v>190</v>
      </c>
      <c r="I25" s="158" t="s">
        <v>191</v>
      </c>
      <c r="J25" s="158" t="s">
        <v>192</v>
      </c>
      <c r="K25" s="160" t="s">
        <v>193</v>
      </c>
      <c r="L25" s="187" t="s">
        <v>37</v>
      </c>
    </row>
    <row r="26" spans="1:12" x14ac:dyDescent="0.25">
      <c r="A26" s="180"/>
      <c r="B26" s="182"/>
      <c r="C26" s="184"/>
      <c r="D26" s="186"/>
      <c r="E26" s="56"/>
      <c r="F26" s="159"/>
      <c r="G26" s="159"/>
      <c r="H26" s="159"/>
      <c r="I26" s="159"/>
      <c r="J26" s="159"/>
      <c r="K26" s="161"/>
      <c r="L26" s="188"/>
    </row>
    <row r="27" spans="1:12" ht="16.5" thickBot="1" x14ac:dyDescent="0.3">
      <c r="A27" s="57">
        <v>4</v>
      </c>
      <c r="B27" s="58" t="s">
        <v>199</v>
      </c>
      <c r="C27" s="59">
        <v>23021.1</v>
      </c>
      <c r="D27" s="60">
        <f>C27/$C$71</f>
        <v>0.14619531999829427</v>
      </c>
      <c r="E27" s="61" t="s">
        <v>195</v>
      </c>
      <c r="F27" s="62">
        <v>0</v>
      </c>
      <c r="G27" s="62"/>
      <c r="H27" s="62"/>
      <c r="I27" s="62">
        <v>0</v>
      </c>
      <c r="J27" s="62">
        <v>100</v>
      </c>
      <c r="K27" s="62"/>
      <c r="L27" s="63">
        <f>SUM(F27:K27)</f>
        <v>100</v>
      </c>
    </row>
    <row r="28" spans="1:12" x14ac:dyDescent="0.25">
      <c r="A28" s="64"/>
      <c r="B28" s="65"/>
      <c r="C28" s="66"/>
      <c r="D28" s="67"/>
      <c r="E28" s="61" t="s">
        <v>196</v>
      </c>
      <c r="F28" s="68">
        <f>F27*$C$10/100</f>
        <v>0</v>
      </c>
      <c r="G28" s="68">
        <f t="shared" ref="G28:H28" si="4">G27*$C$10/100</f>
        <v>0</v>
      </c>
      <c r="H28" s="68">
        <f t="shared" si="4"/>
        <v>0</v>
      </c>
      <c r="I28" s="68">
        <f>I27*$C$29/100</f>
        <v>0</v>
      </c>
      <c r="J28" s="68">
        <f>J27*$C$29/100</f>
        <v>23021.1</v>
      </c>
      <c r="K28" s="68">
        <f t="shared" ref="K28" si="5">K27*$C$10/100</f>
        <v>0</v>
      </c>
      <c r="L28" s="69"/>
    </row>
    <row r="29" spans="1:12" ht="15.75" thickBot="1" x14ac:dyDescent="0.3">
      <c r="A29" s="70"/>
      <c r="B29" s="71" t="s">
        <v>197</v>
      </c>
      <c r="C29" s="59">
        <f>C27</f>
        <v>23021.1</v>
      </c>
      <c r="D29" s="72"/>
      <c r="E29" s="73" t="s">
        <v>198</v>
      </c>
      <c r="F29" s="74">
        <f>F28</f>
        <v>0</v>
      </c>
      <c r="G29" s="74">
        <f>F29+G28</f>
        <v>0</v>
      </c>
      <c r="H29" s="74">
        <f>G29+H28</f>
        <v>0</v>
      </c>
      <c r="I29" s="74">
        <f>H29+I28</f>
        <v>0</v>
      </c>
      <c r="J29" s="74">
        <f>I29+J28</f>
        <v>23021.1</v>
      </c>
      <c r="K29" s="74">
        <f>J29+K28</f>
        <v>23021.1</v>
      </c>
      <c r="L29" s="75">
        <f>K29/C29</f>
        <v>1</v>
      </c>
    </row>
    <row r="30" spans="1:12" ht="15.75" thickBot="1" x14ac:dyDescent="0.3">
      <c r="A30" s="95"/>
      <c r="B30" s="96"/>
      <c r="C30" s="97"/>
      <c r="D30" s="98"/>
      <c r="E30" s="99"/>
      <c r="F30" s="100"/>
      <c r="G30" s="100"/>
      <c r="H30" s="100"/>
      <c r="I30" s="100"/>
      <c r="J30" s="100"/>
      <c r="K30" s="100"/>
      <c r="L30" s="101"/>
    </row>
    <row r="31" spans="1:12" x14ac:dyDescent="0.25">
      <c r="A31" s="179" t="s">
        <v>0</v>
      </c>
      <c r="B31" s="181" t="s">
        <v>185</v>
      </c>
      <c r="C31" s="183" t="s">
        <v>186</v>
      </c>
      <c r="D31" s="185" t="s">
        <v>187</v>
      </c>
      <c r="E31" s="55"/>
      <c r="F31" s="158" t="s">
        <v>188</v>
      </c>
      <c r="G31" s="158" t="s">
        <v>189</v>
      </c>
      <c r="H31" s="158" t="s">
        <v>190</v>
      </c>
      <c r="I31" s="158" t="s">
        <v>191</v>
      </c>
      <c r="J31" s="158" t="s">
        <v>192</v>
      </c>
      <c r="K31" s="160" t="s">
        <v>193</v>
      </c>
      <c r="L31" s="187" t="s">
        <v>37</v>
      </c>
    </row>
    <row r="32" spans="1:12" x14ac:dyDescent="0.25">
      <c r="A32" s="180"/>
      <c r="B32" s="182"/>
      <c r="C32" s="184"/>
      <c r="D32" s="186"/>
      <c r="E32" s="56"/>
      <c r="F32" s="159"/>
      <c r="G32" s="159"/>
      <c r="H32" s="159"/>
      <c r="I32" s="159"/>
      <c r="J32" s="159"/>
      <c r="K32" s="161"/>
      <c r="L32" s="188"/>
    </row>
    <row r="33" spans="1:12" ht="16.5" thickBot="1" x14ac:dyDescent="0.3">
      <c r="A33" s="57">
        <v>5</v>
      </c>
      <c r="B33" s="58" t="s">
        <v>206</v>
      </c>
      <c r="C33" s="59">
        <v>21483.57</v>
      </c>
      <c r="D33" s="60">
        <f>C33/$C$71</f>
        <v>0.13643124745801699</v>
      </c>
      <c r="E33" s="61" t="s">
        <v>195</v>
      </c>
      <c r="F33" s="62">
        <v>0</v>
      </c>
      <c r="G33" s="62">
        <v>25</v>
      </c>
      <c r="H33" s="62">
        <v>25</v>
      </c>
      <c r="I33" s="62">
        <v>50</v>
      </c>
      <c r="J33" s="62">
        <v>0</v>
      </c>
      <c r="K33" s="62">
        <v>0</v>
      </c>
      <c r="L33" s="63">
        <f>SUM(F33:K33)</f>
        <v>100</v>
      </c>
    </row>
    <row r="34" spans="1:12" x14ac:dyDescent="0.25">
      <c r="A34" s="64"/>
      <c r="B34" s="65"/>
      <c r="C34" s="66"/>
      <c r="D34" s="67"/>
      <c r="E34" s="61" t="s">
        <v>196</v>
      </c>
      <c r="F34" s="68">
        <f>F33*$C$10/100</f>
        <v>0</v>
      </c>
      <c r="G34" s="68">
        <f>G33*$C$35/100</f>
        <v>5370.8924999999999</v>
      </c>
      <c r="H34" s="68">
        <f>H33*$C$35/100</f>
        <v>5370.8924999999999</v>
      </c>
      <c r="I34" s="68">
        <f>I33*$C$35/100</f>
        <v>10741.785</v>
      </c>
      <c r="J34" s="68">
        <f>J33*$C$35/100</f>
        <v>0</v>
      </c>
      <c r="K34" s="68">
        <f t="shared" ref="K34" si="6">K33*$C$10/100</f>
        <v>0</v>
      </c>
      <c r="L34" s="69"/>
    </row>
    <row r="35" spans="1:12" ht="15.75" thickBot="1" x14ac:dyDescent="0.3">
      <c r="A35" s="70"/>
      <c r="B35" s="71" t="s">
        <v>197</v>
      </c>
      <c r="C35" s="59">
        <f>C33</f>
        <v>21483.57</v>
      </c>
      <c r="D35" s="72"/>
      <c r="E35" s="73" t="s">
        <v>198</v>
      </c>
      <c r="F35" s="74">
        <f>F34</f>
        <v>0</v>
      </c>
      <c r="G35" s="74">
        <f>F35+G34</f>
        <v>5370.8924999999999</v>
      </c>
      <c r="H35" s="74">
        <f>G35+H34</f>
        <v>10741.785</v>
      </c>
      <c r="I35" s="74">
        <f t="shared" ref="I35:J35" si="7">H35+I34</f>
        <v>21483.57</v>
      </c>
      <c r="J35" s="74">
        <f t="shared" si="7"/>
        <v>21483.57</v>
      </c>
      <c r="K35" s="74">
        <f>J35+K34</f>
        <v>21483.57</v>
      </c>
      <c r="L35" s="75">
        <f>K35/C35</f>
        <v>1</v>
      </c>
    </row>
    <row r="36" spans="1:12" ht="15.75" thickBot="1" x14ac:dyDescent="0.3">
      <c r="A36" s="95"/>
      <c r="B36" s="96"/>
      <c r="C36" s="97"/>
      <c r="D36" s="98"/>
      <c r="E36" s="99"/>
      <c r="F36" s="100"/>
      <c r="G36" s="100"/>
      <c r="H36" s="100"/>
      <c r="I36" s="100"/>
      <c r="J36" s="100"/>
      <c r="K36" s="100"/>
      <c r="L36" s="101"/>
    </row>
    <row r="37" spans="1:12" x14ac:dyDescent="0.25">
      <c r="A37" s="179" t="s">
        <v>0</v>
      </c>
      <c r="B37" s="181" t="s">
        <v>185</v>
      </c>
      <c r="C37" s="183" t="s">
        <v>186</v>
      </c>
      <c r="D37" s="185" t="s">
        <v>187</v>
      </c>
      <c r="E37" s="55"/>
      <c r="F37" s="158" t="s">
        <v>188</v>
      </c>
      <c r="G37" s="158" t="s">
        <v>189</v>
      </c>
      <c r="H37" s="158" t="s">
        <v>190</v>
      </c>
      <c r="I37" s="158" t="s">
        <v>191</v>
      </c>
      <c r="J37" s="158" t="s">
        <v>192</v>
      </c>
      <c r="K37" s="160" t="s">
        <v>193</v>
      </c>
      <c r="L37" s="187" t="s">
        <v>37</v>
      </c>
    </row>
    <row r="38" spans="1:12" x14ac:dyDescent="0.25">
      <c r="A38" s="180"/>
      <c r="B38" s="182"/>
      <c r="C38" s="184"/>
      <c r="D38" s="186"/>
      <c r="E38" s="56"/>
      <c r="F38" s="159"/>
      <c r="G38" s="159"/>
      <c r="H38" s="159"/>
      <c r="I38" s="159"/>
      <c r="J38" s="159"/>
      <c r="K38" s="161"/>
      <c r="L38" s="188"/>
    </row>
    <row r="39" spans="1:12" ht="16.5" thickBot="1" x14ac:dyDescent="0.3">
      <c r="A39" s="57">
        <v>6</v>
      </c>
      <c r="B39" s="58" t="s">
        <v>207</v>
      </c>
      <c r="C39" s="59">
        <v>18146.39</v>
      </c>
      <c r="D39" s="60">
        <f>C39/$C$71</f>
        <v>0.11523851131630752</v>
      </c>
      <c r="E39" s="61" t="s">
        <v>195</v>
      </c>
      <c r="F39" s="62">
        <v>0</v>
      </c>
      <c r="G39" s="62">
        <v>0</v>
      </c>
      <c r="H39" s="62">
        <v>25</v>
      </c>
      <c r="I39" s="62">
        <v>25</v>
      </c>
      <c r="J39" s="62">
        <v>50</v>
      </c>
      <c r="K39" s="62">
        <v>0</v>
      </c>
      <c r="L39" s="63">
        <f>SUM(F39:K39)</f>
        <v>100</v>
      </c>
    </row>
    <row r="40" spans="1:12" x14ac:dyDescent="0.25">
      <c r="A40" s="64"/>
      <c r="B40" s="65"/>
      <c r="C40" s="66"/>
      <c r="D40" s="67"/>
      <c r="E40" s="61" t="s">
        <v>196</v>
      </c>
      <c r="F40" s="68">
        <f t="shared" ref="F40:K40" si="8">F39*$C$41/100</f>
        <v>0</v>
      </c>
      <c r="G40" s="68">
        <f t="shared" si="8"/>
        <v>0</v>
      </c>
      <c r="H40" s="68">
        <f t="shared" si="8"/>
        <v>4536.5974999999999</v>
      </c>
      <c r="I40" s="68">
        <f t="shared" si="8"/>
        <v>4536.5974999999999</v>
      </c>
      <c r="J40" s="68">
        <f t="shared" si="8"/>
        <v>9073.1949999999997</v>
      </c>
      <c r="K40" s="68">
        <f t="shared" si="8"/>
        <v>0</v>
      </c>
      <c r="L40" s="69"/>
    </row>
    <row r="41" spans="1:12" ht="15.75" thickBot="1" x14ac:dyDescent="0.3">
      <c r="A41" s="70"/>
      <c r="B41" s="71" t="s">
        <v>197</v>
      </c>
      <c r="C41" s="59">
        <f>C39</f>
        <v>18146.39</v>
      </c>
      <c r="D41" s="72"/>
      <c r="E41" s="73" t="s">
        <v>198</v>
      </c>
      <c r="F41" s="74">
        <f>F40</f>
        <v>0</v>
      </c>
      <c r="G41" s="74">
        <f>F41+G40</f>
        <v>0</v>
      </c>
      <c r="H41" s="74">
        <f>G41+H40</f>
        <v>4536.5974999999999</v>
      </c>
      <c r="I41" s="74">
        <f>H41+I40</f>
        <v>9073.1949999999997</v>
      </c>
      <c r="J41" s="74">
        <f>I41+J40</f>
        <v>18146.39</v>
      </c>
      <c r="K41" s="74">
        <f>J41+K40</f>
        <v>18146.39</v>
      </c>
      <c r="L41" s="75">
        <f>K41/C41</f>
        <v>1</v>
      </c>
    </row>
    <row r="42" spans="1:12" ht="15.75" thickBot="1" x14ac:dyDescent="0.3">
      <c r="A42" s="95"/>
      <c r="B42" s="96"/>
      <c r="C42" s="97"/>
      <c r="D42" s="98"/>
      <c r="E42" s="99"/>
      <c r="F42" s="100"/>
      <c r="G42" s="100"/>
      <c r="H42" s="100"/>
      <c r="I42" s="100"/>
      <c r="J42" s="100"/>
      <c r="K42" s="100"/>
      <c r="L42" s="101"/>
    </row>
    <row r="43" spans="1:12" x14ac:dyDescent="0.25">
      <c r="A43" s="179" t="s">
        <v>0</v>
      </c>
      <c r="B43" s="181" t="s">
        <v>185</v>
      </c>
      <c r="C43" s="183" t="s">
        <v>186</v>
      </c>
      <c r="D43" s="185" t="s">
        <v>187</v>
      </c>
      <c r="E43" s="55"/>
      <c r="F43" s="158" t="s">
        <v>188</v>
      </c>
      <c r="G43" s="158" t="s">
        <v>189</v>
      </c>
      <c r="H43" s="158" t="s">
        <v>190</v>
      </c>
      <c r="I43" s="158" t="s">
        <v>191</v>
      </c>
      <c r="J43" s="158" t="s">
        <v>192</v>
      </c>
      <c r="K43" s="160" t="s">
        <v>193</v>
      </c>
      <c r="L43" s="187" t="s">
        <v>37</v>
      </c>
    </row>
    <row r="44" spans="1:12" x14ac:dyDescent="0.25">
      <c r="A44" s="180"/>
      <c r="B44" s="182"/>
      <c r="C44" s="184"/>
      <c r="D44" s="186"/>
      <c r="E44" s="56"/>
      <c r="F44" s="159"/>
      <c r="G44" s="159"/>
      <c r="H44" s="159"/>
      <c r="I44" s="159"/>
      <c r="J44" s="159"/>
      <c r="K44" s="161"/>
      <c r="L44" s="188"/>
    </row>
    <row r="45" spans="1:12" ht="32.25" thickBot="1" x14ac:dyDescent="0.3">
      <c r="A45" s="57">
        <v>7</v>
      </c>
      <c r="B45" s="58" t="s">
        <v>208</v>
      </c>
      <c r="C45" s="59">
        <v>13365.48</v>
      </c>
      <c r="D45" s="60">
        <f>C45/$C$71</f>
        <v>8.4877378819031332E-2</v>
      </c>
      <c r="E45" s="61" t="s">
        <v>195</v>
      </c>
      <c r="F45" s="62">
        <v>0</v>
      </c>
      <c r="G45" s="62">
        <v>0</v>
      </c>
      <c r="H45" s="62">
        <v>25</v>
      </c>
      <c r="I45" s="62">
        <v>25</v>
      </c>
      <c r="J45" s="62">
        <v>50</v>
      </c>
      <c r="K45" s="62">
        <v>0</v>
      </c>
      <c r="L45" s="63">
        <f>SUM(F45:K45)</f>
        <v>100</v>
      </c>
    </row>
    <row r="46" spans="1:12" x14ac:dyDescent="0.25">
      <c r="A46" s="64"/>
      <c r="B46" s="65"/>
      <c r="C46" s="66"/>
      <c r="D46" s="67"/>
      <c r="E46" s="61" t="s">
        <v>196</v>
      </c>
      <c r="F46" s="68">
        <f t="shared" ref="F46" si="9">F45*$C$41/100</f>
        <v>0</v>
      </c>
      <c r="G46" s="68">
        <f t="shared" ref="G46" si="10">G45*$C$41/100</f>
        <v>0</v>
      </c>
      <c r="H46" s="68">
        <f>H45*$C$47/100</f>
        <v>3341.37</v>
      </c>
      <c r="I46" s="68">
        <f>I45*$C$47/100</f>
        <v>3341.37</v>
      </c>
      <c r="J46" s="68">
        <f>J45*$C$47/100</f>
        <v>6682.74</v>
      </c>
      <c r="K46" s="68">
        <f t="shared" ref="K46" si="11">K45*$C$41/100</f>
        <v>0</v>
      </c>
      <c r="L46" s="69"/>
    </row>
    <row r="47" spans="1:12" ht="15.75" thickBot="1" x14ac:dyDescent="0.3">
      <c r="A47" s="70"/>
      <c r="B47" s="71" t="s">
        <v>197</v>
      </c>
      <c r="C47" s="59">
        <f>C45</f>
        <v>13365.48</v>
      </c>
      <c r="D47" s="72"/>
      <c r="E47" s="73" t="s">
        <v>198</v>
      </c>
      <c r="F47" s="74">
        <f>F46</f>
        <v>0</v>
      </c>
      <c r="G47" s="74">
        <f>F47+G46</f>
        <v>0</v>
      </c>
      <c r="H47" s="74">
        <f>G47+H46</f>
        <v>3341.37</v>
      </c>
      <c r="I47" s="74">
        <f>H47+I46</f>
        <v>6682.74</v>
      </c>
      <c r="J47" s="74">
        <f>I47+J46</f>
        <v>13365.48</v>
      </c>
      <c r="K47" s="74">
        <f>J47+K46</f>
        <v>13365.48</v>
      </c>
      <c r="L47" s="75">
        <f>K47/C47</f>
        <v>1</v>
      </c>
    </row>
    <row r="48" spans="1:12" ht="15.75" thickBot="1" x14ac:dyDescent="0.3">
      <c r="A48" s="95"/>
      <c r="B48" s="96"/>
      <c r="C48" s="97"/>
      <c r="D48" s="98"/>
      <c r="E48" s="99"/>
      <c r="F48" s="100"/>
      <c r="G48" s="100"/>
      <c r="H48" s="100"/>
      <c r="I48" s="100"/>
      <c r="J48" s="100"/>
      <c r="K48" s="100"/>
      <c r="L48" s="101"/>
    </row>
    <row r="49" spans="1:12" x14ac:dyDescent="0.25">
      <c r="A49" s="179" t="s">
        <v>0</v>
      </c>
      <c r="B49" s="181" t="s">
        <v>185</v>
      </c>
      <c r="C49" s="183" t="s">
        <v>186</v>
      </c>
      <c r="D49" s="185" t="s">
        <v>187</v>
      </c>
      <c r="E49" s="55"/>
      <c r="F49" s="158" t="s">
        <v>188</v>
      </c>
      <c r="G49" s="158" t="s">
        <v>189</v>
      </c>
      <c r="H49" s="158" t="s">
        <v>190</v>
      </c>
      <c r="I49" s="158" t="s">
        <v>191</v>
      </c>
      <c r="J49" s="158" t="s">
        <v>192</v>
      </c>
      <c r="K49" s="160" t="s">
        <v>193</v>
      </c>
      <c r="L49" s="187" t="s">
        <v>37</v>
      </c>
    </row>
    <row r="50" spans="1:12" x14ac:dyDescent="0.25">
      <c r="A50" s="180"/>
      <c r="B50" s="182"/>
      <c r="C50" s="184"/>
      <c r="D50" s="186"/>
      <c r="E50" s="56"/>
      <c r="F50" s="159"/>
      <c r="G50" s="159"/>
      <c r="H50" s="159"/>
      <c r="I50" s="159"/>
      <c r="J50" s="159"/>
      <c r="K50" s="161"/>
      <c r="L50" s="188"/>
    </row>
    <row r="51" spans="1:12" ht="32.25" thickBot="1" x14ac:dyDescent="0.3">
      <c r="A51" s="57">
        <v>8</v>
      </c>
      <c r="B51" s="58" t="s">
        <v>209</v>
      </c>
      <c r="C51" s="59">
        <v>9430.06</v>
      </c>
      <c r="D51" s="60">
        <f>C51/$C$71</f>
        <v>5.988552411931293E-2</v>
      </c>
      <c r="E51" s="61" t="s">
        <v>195</v>
      </c>
      <c r="F51" s="62"/>
      <c r="G51" s="62"/>
      <c r="H51" s="62"/>
      <c r="I51" s="62"/>
      <c r="J51" s="62">
        <v>100</v>
      </c>
      <c r="K51" s="62">
        <v>0</v>
      </c>
      <c r="L51" s="63">
        <f>SUM(F51:K51)</f>
        <v>100</v>
      </c>
    </row>
    <row r="52" spans="1:12" x14ac:dyDescent="0.25">
      <c r="A52" s="64"/>
      <c r="B52" s="65"/>
      <c r="C52" s="66"/>
      <c r="D52" s="67"/>
      <c r="E52" s="61" t="s">
        <v>196</v>
      </c>
      <c r="F52" s="68"/>
      <c r="G52" s="68"/>
      <c r="H52" s="68"/>
      <c r="I52" s="68"/>
      <c r="J52" s="68">
        <f>J51*$C$53/100</f>
        <v>9430.06</v>
      </c>
      <c r="K52" s="68">
        <f>K51*$C$53/100</f>
        <v>0</v>
      </c>
      <c r="L52" s="69"/>
    </row>
    <row r="53" spans="1:12" ht="15.75" thickBot="1" x14ac:dyDescent="0.3">
      <c r="A53" s="70"/>
      <c r="B53" s="71" t="s">
        <v>197</v>
      </c>
      <c r="C53" s="59">
        <f>C51</f>
        <v>9430.06</v>
      </c>
      <c r="D53" s="72"/>
      <c r="E53" s="73" t="s">
        <v>198</v>
      </c>
      <c r="F53" s="74"/>
      <c r="G53" s="74"/>
      <c r="H53" s="74"/>
      <c r="I53" s="74"/>
      <c r="J53" s="74">
        <f>I53+J52</f>
        <v>9430.06</v>
      </c>
      <c r="K53" s="74">
        <f>J53+K52</f>
        <v>9430.06</v>
      </c>
      <c r="L53" s="75">
        <f>K53/C53</f>
        <v>1</v>
      </c>
    </row>
    <row r="54" spans="1:12" ht="15.75" thickBot="1" x14ac:dyDescent="0.3">
      <c r="A54" s="95"/>
      <c r="B54" s="96"/>
      <c r="C54" s="97"/>
      <c r="D54" s="98"/>
      <c r="E54" s="99"/>
      <c r="F54" s="100"/>
      <c r="G54" s="100"/>
      <c r="H54" s="100"/>
      <c r="I54" s="100"/>
      <c r="J54" s="100"/>
      <c r="K54" s="100"/>
      <c r="L54" s="101"/>
    </row>
    <row r="55" spans="1:12" x14ac:dyDescent="0.25">
      <c r="A55" s="179" t="s">
        <v>0</v>
      </c>
      <c r="B55" s="181" t="s">
        <v>185</v>
      </c>
      <c r="C55" s="183" t="s">
        <v>186</v>
      </c>
      <c r="D55" s="185" t="s">
        <v>187</v>
      </c>
      <c r="E55" s="55"/>
      <c r="F55" s="158" t="s">
        <v>188</v>
      </c>
      <c r="G55" s="158" t="s">
        <v>189</v>
      </c>
      <c r="H55" s="158" t="s">
        <v>190</v>
      </c>
      <c r="I55" s="158" t="s">
        <v>191</v>
      </c>
      <c r="J55" s="158" t="s">
        <v>192</v>
      </c>
      <c r="K55" s="160" t="s">
        <v>193</v>
      </c>
      <c r="L55" s="187" t="s">
        <v>37</v>
      </c>
    </row>
    <row r="56" spans="1:12" x14ac:dyDescent="0.25">
      <c r="A56" s="180"/>
      <c r="B56" s="182"/>
      <c r="C56" s="184"/>
      <c r="D56" s="186"/>
      <c r="E56" s="56"/>
      <c r="F56" s="159"/>
      <c r="G56" s="159"/>
      <c r="H56" s="159"/>
      <c r="I56" s="159"/>
      <c r="J56" s="159"/>
      <c r="K56" s="161"/>
      <c r="L56" s="188"/>
    </row>
    <row r="57" spans="1:12" ht="16.5" thickBot="1" x14ac:dyDescent="0.3">
      <c r="A57" s="57">
        <v>9</v>
      </c>
      <c r="B57" s="58" t="s">
        <v>210</v>
      </c>
      <c r="C57" s="59">
        <v>44090.578999999998</v>
      </c>
      <c r="D57" s="60">
        <f>C57/$C$71</f>
        <v>0.27999688571853965</v>
      </c>
      <c r="E57" s="61" t="s">
        <v>195</v>
      </c>
      <c r="F57" s="62">
        <v>25</v>
      </c>
      <c r="G57" s="62">
        <v>25</v>
      </c>
      <c r="H57" s="62">
        <v>50</v>
      </c>
      <c r="I57" s="62">
        <v>0</v>
      </c>
      <c r="J57" s="62">
        <v>0</v>
      </c>
      <c r="K57" s="62">
        <v>0</v>
      </c>
      <c r="L57" s="63">
        <f>SUM(F57:K57)</f>
        <v>100</v>
      </c>
    </row>
    <row r="58" spans="1:12" x14ac:dyDescent="0.25">
      <c r="A58" s="64"/>
      <c r="B58" s="65"/>
      <c r="C58" s="66"/>
      <c r="D58" s="67"/>
      <c r="E58" s="61" t="s">
        <v>196</v>
      </c>
      <c r="F58" s="68">
        <f>F57*$C$59/100</f>
        <v>11022.644749999999</v>
      </c>
      <c r="G58" s="68">
        <f t="shared" ref="G58:H58" si="12">G57*$C$59/100</f>
        <v>11022.644749999999</v>
      </c>
      <c r="H58" s="68">
        <f t="shared" si="12"/>
        <v>22045.289499999999</v>
      </c>
      <c r="I58" s="68">
        <f>I57*$C$59/100</f>
        <v>0</v>
      </c>
      <c r="J58" s="68">
        <f>J57*$C$59/100</f>
        <v>0</v>
      </c>
      <c r="K58" s="68">
        <f>K57*$C$59/100</f>
        <v>0</v>
      </c>
      <c r="L58" s="69"/>
    </row>
    <row r="59" spans="1:12" ht="15.75" thickBot="1" x14ac:dyDescent="0.3">
      <c r="A59" s="70"/>
      <c r="B59" s="71" t="s">
        <v>197</v>
      </c>
      <c r="C59" s="59">
        <f>C57</f>
        <v>44090.578999999998</v>
      </c>
      <c r="D59" s="72"/>
      <c r="E59" s="73" t="s">
        <v>198</v>
      </c>
      <c r="F59" s="74">
        <f>F58</f>
        <v>11022.644749999999</v>
      </c>
      <c r="G59" s="74">
        <f>F59+G58</f>
        <v>22045.289499999999</v>
      </c>
      <c r="H59" s="74">
        <f>G59+H58</f>
        <v>44090.578999999998</v>
      </c>
      <c r="I59" s="74">
        <f>H59+I58</f>
        <v>44090.578999999998</v>
      </c>
      <c r="J59" s="74">
        <f>I59+J58</f>
        <v>44090.578999999998</v>
      </c>
      <c r="K59" s="74">
        <f>J59+K58</f>
        <v>44090.578999999998</v>
      </c>
      <c r="L59" s="75">
        <f>K59/C59</f>
        <v>1</v>
      </c>
    </row>
    <row r="60" spans="1:12" ht="15.75" thickBot="1" x14ac:dyDescent="0.3">
      <c r="A60" s="95"/>
      <c r="B60" s="96"/>
      <c r="C60" s="97"/>
      <c r="D60" s="98"/>
      <c r="E60" s="99"/>
      <c r="F60" s="100"/>
      <c r="G60" s="100"/>
      <c r="H60" s="100"/>
      <c r="I60" s="100"/>
      <c r="J60" s="100"/>
      <c r="K60" s="100"/>
      <c r="L60" s="101"/>
    </row>
    <row r="61" spans="1:12" x14ac:dyDescent="0.25">
      <c r="A61" s="179" t="s">
        <v>0</v>
      </c>
      <c r="B61" s="181" t="s">
        <v>185</v>
      </c>
      <c r="C61" s="183" t="s">
        <v>186</v>
      </c>
      <c r="D61" s="185" t="s">
        <v>187</v>
      </c>
      <c r="E61" s="55"/>
      <c r="F61" s="158" t="s">
        <v>188</v>
      </c>
      <c r="G61" s="158" t="s">
        <v>189</v>
      </c>
      <c r="H61" s="158" t="s">
        <v>190</v>
      </c>
      <c r="I61" s="158" t="s">
        <v>191</v>
      </c>
      <c r="J61" s="158" t="s">
        <v>192</v>
      </c>
      <c r="K61" s="160" t="s">
        <v>193</v>
      </c>
      <c r="L61" s="187" t="s">
        <v>37</v>
      </c>
    </row>
    <row r="62" spans="1:12" x14ac:dyDescent="0.25">
      <c r="A62" s="180"/>
      <c r="B62" s="182"/>
      <c r="C62" s="184"/>
      <c r="D62" s="186"/>
      <c r="E62" s="56"/>
      <c r="F62" s="159"/>
      <c r="G62" s="159"/>
      <c r="H62" s="159"/>
      <c r="I62" s="159"/>
      <c r="J62" s="159"/>
      <c r="K62" s="161"/>
      <c r="L62" s="188"/>
    </row>
    <row r="63" spans="1:12" ht="16.5" thickBot="1" x14ac:dyDescent="0.3">
      <c r="A63" s="57">
        <v>10</v>
      </c>
      <c r="B63" s="58" t="s">
        <v>211</v>
      </c>
      <c r="C63" s="59">
        <v>709.57600000000002</v>
      </c>
      <c r="D63" s="60">
        <f>C63/$C$71</f>
        <v>4.5061569769954376E-3</v>
      </c>
      <c r="E63" s="61" t="s">
        <v>195</v>
      </c>
      <c r="F63" s="62">
        <v>0</v>
      </c>
      <c r="G63" s="62">
        <v>0</v>
      </c>
      <c r="H63" s="62">
        <v>0</v>
      </c>
      <c r="I63" s="62">
        <v>0</v>
      </c>
      <c r="J63" s="62">
        <v>100</v>
      </c>
      <c r="K63" s="62">
        <v>0</v>
      </c>
      <c r="L63" s="63">
        <f>SUM(F63:K63)</f>
        <v>100</v>
      </c>
    </row>
    <row r="64" spans="1:12" x14ac:dyDescent="0.25">
      <c r="A64" s="64"/>
      <c r="B64" s="65"/>
      <c r="C64" s="66"/>
      <c r="D64" s="67"/>
      <c r="E64" s="61" t="s">
        <v>196</v>
      </c>
      <c r="F64" s="68">
        <f>F63*$C$10/100</f>
        <v>0</v>
      </c>
      <c r="G64" s="68">
        <f>G63*$C$65/100</f>
        <v>0</v>
      </c>
      <c r="H64" s="68">
        <f>H63*$C$65/100</f>
        <v>0</v>
      </c>
      <c r="I64" s="68">
        <f>I63*$C$65/100</f>
        <v>0</v>
      </c>
      <c r="J64" s="68">
        <f>J63*$C$65/100</f>
        <v>709.57600000000002</v>
      </c>
      <c r="K64" s="68">
        <f>K63*$C$65/100</f>
        <v>0</v>
      </c>
      <c r="L64" s="69"/>
    </row>
    <row r="65" spans="1:12" ht="15.75" thickBot="1" x14ac:dyDescent="0.3">
      <c r="A65" s="70"/>
      <c r="B65" s="71" t="s">
        <v>197</v>
      </c>
      <c r="C65" s="59">
        <f>C63</f>
        <v>709.57600000000002</v>
      </c>
      <c r="D65" s="72"/>
      <c r="E65" s="73" t="s">
        <v>198</v>
      </c>
      <c r="F65" s="74">
        <f>F64</f>
        <v>0</v>
      </c>
      <c r="G65" s="74">
        <f>F65+G64</f>
        <v>0</v>
      </c>
      <c r="H65" s="74">
        <f>G65+H64</f>
        <v>0</v>
      </c>
      <c r="I65" s="74">
        <f>H65+I64</f>
        <v>0</v>
      </c>
      <c r="J65" s="74">
        <f>I65+J64</f>
        <v>709.57600000000002</v>
      </c>
      <c r="K65" s="74">
        <f>J65+K64</f>
        <v>709.57600000000002</v>
      </c>
      <c r="L65" s="75">
        <f>K65/C65</f>
        <v>1</v>
      </c>
    </row>
    <row r="66" spans="1:12" ht="15.75" thickBot="1" x14ac:dyDescent="0.3">
      <c r="A66" s="95"/>
      <c r="B66" s="96"/>
      <c r="C66" s="97"/>
      <c r="D66" s="98"/>
      <c r="E66" s="99"/>
      <c r="F66" s="100"/>
      <c r="G66" s="100"/>
      <c r="H66" s="100"/>
      <c r="I66" s="100"/>
      <c r="J66" s="100"/>
      <c r="K66" s="100"/>
      <c r="L66" s="101"/>
    </row>
    <row r="67" spans="1:12" x14ac:dyDescent="0.25">
      <c r="A67" s="179" t="s">
        <v>0</v>
      </c>
      <c r="B67" s="181" t="s">
        <v>185</v>
      </c>
      <c r="C67" s="183" t="s">
        <v>186</v>
      </c>
      <c r="D67" s="185" t="s">
        <v>187</v>
      </c>
      <c r="E67" s="55"/>
      <c r="F67" s="158" t="s">
        <v>188</v>
      </c>
      <c r="G67" s="158" t="s">
        <v>189</v>
      </c>
      <c r="H67" s="158" t="s">
        <v>190</v>
      </c>
      <c r="I67" s="158" t="s">
        <v>191</v>
      </c>
      <c r="J67" s="158" t="s">
        <v>192</v>
      </c>
      <c r="K67" s="160" t="s">
        <v>193</v>
      </c>
      <c r="L67" s="187" t="s">
        <v>37</v>
      </c>
    </row>
    <row r="68" spans="1:12" ht="15.75" thickBot="1" x14ac:dyDescent="0.3">
      <c r="A68" s="180"/>
      <c r="B68" s="182"/>
      <c r="C68" s="184"/>
      <c r="D68" s="186"/>
      <c r="E68" s="56"/>
      <c r="F68" s="159"/>
      <c r="G68" s="159"/>
      <c r="H68" s="159"/>
      <c r="I68" s="159"/>
      <c r="J68" s="159"/>
      <c r="K68" s="191"/>
      <c r="L68" s="188"/>
    </row>
    <row r="69" spans="1:12" x14ac:dyDescent="0.25">
      <c r="A69" s="104"/>
      <c r="B69" s="105"/>
      <c r="C69" s="85" t="s">
        <v>186</v>
      </c>
      <c r="D69" s="55" t="s">
        <v>187</v>
      </c>
      <c r="E69" s="55" t="s">
        <v>200</v>
      </c>
      <c r="F69" s="55" t="s">
        <v>188</v>
      </c>
      <c r="G69" s="55" t="s">
        <v>189</v>
      </c>
      <c r="H69" s="55" t="s">
        <v>190</v>
      </c>
      <c r="I69" s="55" t="s">
        <v>191</v>
      </c>
      <c r="J69" s="55" t="s">
        <v>192</v>
      </c>
      <c r="K69" s="55" t="s">
        <v>193</v>
      </c>
      <c r="L69" s="88" t="s">
        <v>37</v>
      </c>
    </row>
    <row r="70" spans="1:12" x14ac:dyDescent="0.25">
      <c r="A70" s="102"/>
      <c r="B70" s="96"/>
      <c r="C70" s="106"/>
      <c r="D70" s="61"/>
      <c r="E70" s="61" t="s">
        <v>196</v>
      </c>
      <c r="F70" s="107">
        <f t="shared" ref="F70:K70" si="13">F9+F15+F22+F28+F34+F40+F46+F52+F58+F64</f>
        <v>17516.544750000001</v>
      </c>
      <c r="G70" s="107">
        <f t="shared" si="13"/>
        <v>19808.32475</v>
      </c>
      <c r="H70" s="107">
        <f t="shared" si="13"/>
        <v>38708.936999999998</v>
      </c>
      <c r="I70" s="107">
        <f t="shared" si="13"/>
        <v>20386.827499999999</v>
      </c>
      <c r="J70" s="107">
        <f t="shared" si="13"/>
        <v>61047.47099999999</v>
      </c>
      <c r="K70" s="107">
        <f t="shared" si="13"/>
        <v>0</v>
      </c>
      <c r="L70" s="108">
        <f>SUM(F70:K70)</f>
        <v>157468.10499999998</v>
      </c>
    </row>
    <row r="71" spans="1:12" ht="15.75" thickBot="1" x14ac:dyDescent="0.3">
      <c r="A71" s="70"/>
      <c r="B71" s="109" t="s">
        <v>201</v>
      </c>
      <c r="C71" s="110">
        <f>C65+C59+C53+C47+C41+C35+C29+C23+C16+C10</f>
        <v>157468.10499999998</v>
      </c>
      <c r="D71" s="60">
        <f>C71/$C$71</f>
        <v>1</v>
      </c>
      <c r="E71" s="73" t="s">
        <v>198</v>
      </c>
      <c r="F71" s="74">
        <f>F70</f>
        <v>17516.544750000001</v>
      </c>
      <c r="G71" s="74">
        <f>G70+F71</f>
        <v>37324.869500000001</v>
      </c>
      <c r="H71" s="74">
        <f>G71+H70</f>
        <v>76033.806500000006</v>
      </c>
      <c r="I71" s="74">
        <f>H71+I70</f>
        <v>96420.634000000005</v>
      </c>
      <c r="J71" s="74">
        <f>I71+J70</f>
        <v>157468.10499999998</v>
      </c>
      <c r="K71" s="74">
        <f>J71+K70</f>
        <v>157468.10499999998</v>
      </c>
      <c r="L71" s="111">
        <f>K71</f>
        <v>157468.10499999998</v>
      </c>
    </row>
    <row r="72" spans="1:12" x14ac:dyDescent="0.25">
      <c r="A72" s="102"/>
      <c r="B72" s="96"/>
      <c r="C72" s="112"/>
      <c r="D72" s="113"/>
      <c r="E72" s="114"/>
      <c r="F72" s="115"/>
      <c r="G72" s="115"/>
      <c r="H72" s="115"/>
      <c r="I72" s="115"/>
      <c r="J72" s="115"/>
      <c r="K72" s="115"/>
      <c r="L72" s="116"/>
    </row>
    <row r="73" spans="1:12" x14ac:dyDescent="0.25">
      <c r="A73" s="103"/>
      <c r="B73" s="117"/>
      <c r="C73" s="118"/>
      <c r="D73" s="119"/>
      <c r="E73" s="120"/>
      <c r="F73" s="121"/>
      <c r="G73" s="121"/>
      <c r="H73" s="121"/>
      <c r="I73" s="121"/>
      <c r="J73" s="121"/>
      <c r="K73" s="121"/>
      <c r="L73" s="122"/>
    </row>
    <row r="74" spans="1:12" x14ac:dyDescent="0.25">
      <c r="A74" s="123"/>
      <c r="B74" s="124" t="str">
        <f>[1]PLANILHA!$B$112</f>
        <v>EDIENEZ MÉRCIEN MENDES SILVA - ENG. CIVIL</v>
      </c>
      <c r="C74" s="118"/>
      <c r="D74" s="119"/>
      <c r="E74" s="189"/>
      <c r="F74" s="189"/>
      <c r="G74" s="189"/>
      <c r="H74" s="189"/>
      <c r="I74" s="189"/>
      <c r="J74" s="189"/>
      <c r="K74" s="189"/>
      <c r="L74" s="125"/>
    </row>
    <row r="75" spans="1:12" ht="15.75" thickBot="1" x14ac:dyDescent="0.3">
      <c r="A75" s="126"/>
      <c r="B75" s="127" t="str">
        <f>[1]PLANILHA!$B$113</f>
        <v>CREA MG 199.771/D</v>
      </c>
      <c r="C75" s="128"/>
      <c r="D75" s="129"/>
      <c r="E75" s="190"/>
      <c r="F75" s="190"/>
      <c r="G75" s="190"/>
      <c r="H75" s="190"/>
      <c r="I75" s="190"/>
      <c r="J75" s="190"/>
      <c r="K75" s="190"/>
      <c r="L75" s="130"/>
    </row>
  </sheetData>
  <mergeCells count="128">
    <mergeCell ref="E74:K74"/>
    <mergeCell ref="E75:K75"/>
    <mergeCell ref="G67:G68"/>
    <mergeCell ref="H67:H68"/>
    <mergeCell ref="I67:I68"/>
    <mergeCell ref="J67:J68"/>
    <mergeCell ref="K67:K68"/>
    <mergeCell ref="L67:L68"/>
    <mergeCell ref="H61:H62"/>
    <mergeCell ref="I61:I62"/>
    <mergeCell ref="J61:J62"/>
    <mergeCell ref="K61:K62"/>
    <mergeCell ref="L61:L62"/>
    <mergeCell ref="G61:G62"/>
    <mergeCell ref="A67:A68"/>
    <mergeCell ref="B67:B68"/>
    <mergeCell ref="C67:C68"/>
    <mergeCell ref="D67:D68"/>
    <mergeCell ref="F67:F68"/>
    <mergeCell ref="A61:A62"/>
    <mergeCell ref="B61:B62"/>
    <mergeCell ref="C61:C62"/>
    <mergeCell ref="D61:D62"/>
    <mergeCell ref="F61:F62"/>
    <mergeCell ref="G55:G56"/>
    <mergeCell ref="H55:H56"/>
    <mergeCell ref="I55:I56"/>
    <mergeCell ref="J55:J56"/>
    <mergeCell ref="K55:K56"/>
    <mergeCell ref="L55:L56"/>
    <mergeCell ref="H49:H50"/>
    <mergeCell ref="I49:I50"/>
    <mergeCell ref="J49:J50"/>
    <mergeCell ref="K49:K50"/>
    <mergeCell ref="L49:L50"/>
    <mergeCell ref="G49:G50"/>
    <mergeCell ref="A55:A56"/>
    <mergeCell ref="B55:B56"/>
    <mergeCell ref="C55:C56"/>
    <mergeCell ref="D55:D56"/>
    <mergeCell ref="F55:F56"/>
    <mergeCell ref="A49:A50"/>
    <mergeCell ref="B49:B50"/>
    <mergeCell ref="C49:C50"/>
    <mergeCell ref="D49:D50"/>
    <mergeCell ref="F49:F50"/>
    <mergeCell ref="G43:G44"/>
    <mergeCell ref="H43:H44"/>
    <mergeCell ref="I43:I44"/>
    <mergeCell ref="J43:J44"/>
    <mergeCell ref="K43:K44"/>
    <mergeCell ref="L43:L44"/>
    <mergeCell ref="H37:H38"/>
    <mergeCell ref="I37:I38"/>
    <mergeCell ref="J37:J38"/>
    <mergeCell ref="K37:K38"/>
    <mergeCell ref="L37:L38"/>
    <mergeCell ref="G37:G38"/>
    <mergeCell ref="A43:A44"/>
    <mergeCell ref="B43:B44"/>
    <mergeCell ref="C43:C44"/>
    <mergeCell ref="D43:D44"/>
    <mergeCell ref="F43:F44"/>
    <mergeCell ref="A37:A38"/>
    <mergeCell ref="B37:B38"/>
    <mergeCell ref="C37:C38"/>
    <mergeCell ref="D37:D38"/>
    <mergeCell ref="F37:F38"/>
    <mergeCell ref="G31:G32"/>
    <mergeCell ref="H31:H32"/>
    <mergeCell ref="I31:I32"/>
    <mergeCell ref="J31:J32"/>
    <mergeCell ref="K31:K32"/>
    <mergeCell ref="L31:L32"/>
    <mergeCell ref="H25:H26"/>
    <mergeCell ref="I25:I26"/>
    <mergeCell ref="J25:J26"/>
    <mergeCell ref="K25:K26"/>
    <mergeCell ref="L25:L26"/>
    <mergeCell ref="G25:G26"/>
    <mergeCell ref="A31:A32"/>
    <mergeCell ref="B31:B32"/>
    <mergeCell ref="C31:C32"/>
    <mergeCell ref="D31:D32"/>
    <mergeCell ref="F31:F32"/>
    <mergeCell ref="A25:A26"/>
    <mergeCell ref="B25:B26"/>
    <mergeCell ref="C25:C26"/>
    <mergeCell ref="D25:D26"/>
    <mergeCell ref="F25:F26"/>
    <mergeCell ref="G19:G20"/>
    <mergeCell ref="H19:H20"/>
    <mergeCell ref="I19:I20"/>
    <mergeCell ref="J19:J20"/>
    <mergeCell ref="K19:K20"/>
    <mergeCell ref="L19:L20"/>
    <mergeCell ref="H12:H13"/>
    <mergeCell ref="I12:I13"/>
    <mergeCell ref="J12:J13"/>
    <mergeCell ref="K12:K13"/>
    <mergeCell ref="L12:L13"/>
    <mergeCell ref="G12:G13"/>
    <mergeCell ref="A19:A20"/>
    <mergeCell ref="B19:B20"/>
    <mergeCell ref="C19:C20"/>
    <mergeCell ref="D19:D20"/>
    <mergeCell ref="F19:F20"/>
    <mergeCell ref="A12:A13"/>
    <mergeCell ref="B12:B13"/>
    <mergeCell ref="C12:C13"/>
    <mergeCell ref="D12:D13"/>
    <mergeCell ref="F12:F13"/>
    <mergeCell ref="G6:G7"/>
    <mergeCell ref="H6:H7"/>
    <mergeCell ref="I6:I7"/>
    <mergeCell ref="J6:J7"/>
    <mergeCell ref="K6:K7"/>
    <mergeCell ref="L6:L7"/>
    <mergeCell ref="A1:L1"/>
    <mergeCell ref="A2:L2"/>
    <mergeCell ref="A3:L3"/>
    <mergeCell ref="A4:L4"/>
    <mergeCell ref="A5:L5"/>
    <mergeCell ref="A6:A7"/>
    <mergeCell ref="B6:B7"/>
    <mergeCell ref="C6:C7"/>
    <mergeCell ref="D6:D7"/>
    <mergeCell ref="F6:F7"/>
  </mergeCells>
  <pageMargins left="0.511811024" right="0.511811024" top="0.78740157499999996" bottom="0.78740157499999996" header="0.31496062000000002" footer="0.31496062000000002"/>
  <pageSetup paperSize="9" scale="71"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PO LICITAÇÃO</vt:lpstr>
      <vt:lpstr>MEMORIA CALCULO</vt:lpstr>
      <vt:lpstr>CFF</vt:lpstr>
      <vt:lpstr>'MEMORIA CALCULO'!Area_de_impressao</vt:lpstr>
      <vt:lpstr>'PO LICITAÇÃO'!Area_de_impressao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Edienez Mercien</dc:creator>
  <cp:lastModifiedBy>Edienez Mercien</cp:lastModifiedBy>
  <cp:lastPrinted>2024-01-29T12:47:50Z</cp:lastPrinted>
  <dcterms:created xsi:type="dcterms:W3CDTF">2019-02-22T16:11:20Z</dcterms:created>
  <dcterms:modified xsi:type="dcterms:W3CDTF">2024-01-30T12:38:23Z</dcterms:modified>
</cp:coreProperties>
</file>