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UBS_VEREDAS\"/>
    </mc:Choice>
  </mc:AlternateContent>
  <bookViews>
    <workbookView xWindow="0" yWindow="0" windowWidth="19200" windowHeight="11595" firstSheet="4" activeTab="4"/>
  </bookViews>
  <sheets>
    <sheet name="BDI" sheetId="6" state="hidden" r:id="rId1"/>
    <sheet name="QCI" sheetId="3" state="hidden" r:id="rId2"/>
    <sheet name="COMP. RAMPA" sheetId="8" state="hidden" r:id="rId3"/>
    <sheet name="MÉDIAS" sheetId="7" state="hidden" r:id="rId4"/>
    <sheet name="CFF UBS VEREDAS" sheetId="17" r:id="rId5"/>
  </sheets>
  <externalReferences>
    <externalReference r:id="rId6"/>
  </externalReferences>
  <definedNames>
    <definedName name="_xlnm.Print_Area" localSheetId="4">'CFF UBS VEREDAS'!$A$1:$N$99</definedName>
    <definedName name="_xlnm.Print_Area" localSheetId="1">QCI!$A$1:$J$22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94" i="17" l="1"/>
  <c r="H76" i="17" l="1"/>
  <c r="I76" i="17"/>
  <c r="J76" i="17"/>
  <c r="K76" i="17"/>
  <c r="L76" i="17"/>
  <c r="M76" i="17"/>
  <c r="G76" i="17"/>
  <c r="H70" i="17"/>
  <c r="J34" i="17"/>
  <c r="K34" i="17"/>
  <c r="L34" i="17"/>
  <c r="M34" i="17"/>
  <c r="I28" i="17"/>
  <c r="J28" i="17"/>
  <c r="N16" i="17"/>
  <c r="C83" i="17" l="1"/>
  <c r="N81" i="17"/>
  <c r="C77" i="17"/>
  <c r="N75" i="17"/>
  <c r="C71" i="17"/>
  <c r="N69" i="17"/>
  <c r="C65" i="17"/>
  <c r="N63" i="17"/>
  <c r="C59" i="17"/>
  <c r="N57" i="17"/>
  <c r="C53" i="17"/>
  <c r="N51" i="17"/>
  <c r="C47" i="17"/>
  <c r="N45" i="17"/>
  <c r="C41" i="17"/>
  <c r="N39" i="17"/>
  <c r="C35" i="17"/>
  <c r="N33" i="17"/>
  <c r="C29" i="17"/>
  <c r="N27" i="17"/>
  <c r="J52" i="17" l="1"/>
  <c r="F52" i="17"/>
  <c r="G52" i="17"/>
  <c r="K52" i="17"/>
  <c r="I52" i="17"/>
  <c r="H52" i="17"/>
  <c r="L52" i="17"/>
  <c r="M52" i="17"/>
  <c r="I34" i="17"/>
  <c r="G34" i="17"/>
  <c r="H34" i="17"/>
  <c r="I70" i="17"/>
  <c r="M70" i="17"/>
  <c r="J70" i="17"/>
  <c r="F70" i="17"/>
  <c r="G70" i="17"/>
  <c r="K70" i="17"/>
  <c r="L70" i="17"/>
  <c r="H82" i="17"/>
  <c r="L82" i="17"/>
  <c r="I82" i="17"/>
  <c r="M82" i="17"/>
  <c r="J82" i="17"/>
  <c r="F82" i="17"/>
  <c r="G82" i="17"/>
  <c r="K82" i="17"/>
  <c r="H64" i="17"/>
  <c r="L64" i="17"/>
  <c r="M64" i="17"/>
  <c r="J64" i="17"/>
  <c r="K64" i="17"/>
  <c r="I64" i="17"/>
  <c r="G64" i="17"/>
  <c r="J58" i="17"/>
  <c r="F58" i="17"/>
  <c r="H58" i="17"/>
  <c r="G58" i="17"/>
  <c r="K58" i="17"/>
  <c r="L58" i="17"/>
  <c r="M58" i="17"/>
  <c r="I58" i="17"/>
  <c r="J46" i="17"/>
  <c r="I46" i="17"/>
  <c r="K46" i="17"/>
  <c r="L46" i="17"/>
  <c r="M46" i="17"/>
  <c r="F40" i="17"/>
  <c r="H40" i="17"/>
  <c r="G40" i="17"/>
  <c r="H28" i="17"/>
  <c r="G28" i="17"/>
  <c r="F28" i="17"/>
  <c r="C16" i="17"/>
  <c r="N14" i="17"/>
  <c r="G15" i="17" l="1"/>
  <c r="H15" i="17"/>
  <c r="M15" i="17"/>
  <c r="I15" i="17"/>
  <c r="F15" i="17"/>
  <c r="F16" i="17" s="1"/>
  <c r="G16" i="17" s="1"/>
  <c r="B99" i="17"/>
  <c r="B98" i="17"/>
  <c r="C90" i="17"/>
  <c r="N88" i="17"/>
  <c r="C22" i="17"/>
  <c r="N20" i="17"/>
  <c r="C10" i="17"/>
  <c r="N8" i="17"/>
  <c r="A3" i="17"/>
  <c r="A2" i="17"/>
  <c r="A1" i="17"/>
  <c r="H16" i="17" l="1"/>
  <c r="I16" i="17"/>
  <c r="J16" i="17" s="1"/>
  <c r="K16" i="17" s="1"/>
  <c r="L16" i="17" s="1"/>
  <c r="M16" i="17" s="1"/>
  <c r="G89" i="17"/>
  <c r="K89" i="17"/>
  <c r="H89" i="17"/>
  <c r="L89" i="17"/>
  <c r="I89" i="17"/>
  <c r="M89" i="17"/>
  <c r="J89" i="17"/>
  <c r="F89" i="17"/>
  <c r="F90" i="17" s="1"/>
  <c r="G21" i="17"/>
  <c r="K21" i="17"/>
  <c r="H21" i="17"/>
  <c r="L21" i="17"/>
  <c r="I21" i="17"/>
  <c r="M21" i="17"/>
  <c r="F21" i="17"/>
  <c r="F22" i="17" s="1"/>
  <c r="J21" i="17"/>
  <c r="G9" i="17"/>
  <c r="K9" i="17"/>
  <c r="K93" i="17" s="1"/>
  <c r="D8" i="17"/>
  <c r="F9" i="17"/>
  <c r="H9" i="17"/>
  <c r="L9" i="17"/>
  <c r="M9" i="17"/>
  <c r="I9" i="17"/>
  <c r="J9" i="17"/>
  <c r="I40" i="17"/>
  <c r="H46" i="17"/>
  <c r="G46" i="17"/>
  <c r="F83" i="17"/>
  <c r="F76" i="17"/>
  <c r="F77" i="17" s="1"/>
  <c r="F71" i="17"/>
  <c r="F64" i="17"/>
  <c r="F65" i="17" s="1"/>
  <c r="G65" i="17" s="1"/>
  <c r="H65" i="17" s="1"/>
  <c r="I65" i="17" s="1"/>
  <c r="J65" i="17" s="1"/>
  <c r="K65" i="17" s="1"/>
  <c r="L65" i="17" s="1"/>
  <c r="M65" i="17" s="1"/>
  <c r="F59" i="17"/>
  <c r="F53" i="17"/>
  <c r="G53" i="17" s="1"/>
  <c r="H53" i="17" s="1"/>
  <c r="I53" i="17" s="1"/>
  <c r="J53" i="17" s="1"/>
  <c r="K53" i="17" s="1"/>
  <c r="L53" i="17" s="1"/>
  <c r="M53" i="17" s="1"/>
  <c r="F46" i="17"/>
  <c r="F47" i="17" s="1"/>
  <c r="M40" i="17"/>
  <c r="F41" i="17"/>
  <c r="G41" i="17" s="1"/>
  <c r="H41" i="17" s="1"/>
  <c r="F34" i="17"/>
  <c r="F35" i="17" s="1"/>
  <c r="M28" i="17"/>
  <c r="F29" i="17"/>
  <c r="G77" i="17" l="1"/>
  <c r="H77" i="17" s="1"/>
  <c r="I77" i="17" s="1"/>
  <c r="J77" i="17" s="1"/>
  <c r="K77" i="17" s="1"/>
  <c r="L77" i="17" s="1"/>
  <c r="M77" i="17" s="1"/>
  <c r="N77" i="17" s="1"/>
  <c r="I93" i="17"/>
  <c r="G90" i="17"/>
  <c r="H90" i="17" s="1"/>
  <c r="I90" i="17" s="1"/>
  <c r="J90" i="17" s="1"/>
  <c r="K90" i="17" s="1"/>
  <c r="L90" i="17" s="1"/>
  <c r="M90" i="17" s="1"/>
  <c r="N90" i="17" s="1"/>
  <c r="G22" i="17"/>
  <c r="H22" i="17" s="1"/>
  <c r="I22" i="17" s="1"/>
  <c r="J22" i="17" s="1"/>
  <c r="K22" i="17" s="1"/>
  <c r="L22" i="17" s="1"/>
  <c r="M22" i="17" s="1"/>
  <c r="N22" i="17" s="1"/>
  <c r="I41" i="17"/>
  <c r="J41" i="17" s="1"/>
  <c r="K41" i="17" s="1"/>
  <c r="L41" i="17" s="1"/>
  <c r="M41" i="17" s="1"/>
  <c r="N41" i="17" s="1"/>
  <c r="F93" i="17"/>
  <c r="M93" i="17"/>
  <c r="L93" i="17"/>
  <c r="L94" i="17" s="1"/>
  <c r="J93" i="17"/>
  <c r="H93" i="17"/>
  <c r="G93" i="17"/>
  <c r="D69" i="17"/>
  <c r="D45" i="17"/>
  <c r="D75" i="17"/>
  <c r="D51" i="17"/>
  <c r="D27" i="17"/>
  <c r="D81" i="17"/>
  <c r="D57" i="17"/>
  <c r="D33" i="17"/>
  <c r="D63" i="17"/>
  <c r="D39" i="17"/>
  <c r="G29" i="17"/>
  <c r="H29" i="17" s="1"/>
  <c r="I29" i="17" s="1"/>
  <c r="J29" i="17" s="1"/>
  <c r="K29" i="17" s="1"/>
  <c r="L29" i="17" s="1"/>
  <c r="M29" i="17" s="1"/>
  <c r="N29" i="17" s="1"/>
  <c r="G59" i="17"/>
  <c r="G83" i="17"/>
  <c r="G35" i="17"/>
  <c r="N53" i="17"/>
  <c r="N65" i="17"/>
  <c r="G47" i="17"/>
  <c r="G71" i="17"/>
  <c r="D14" i="17"/>
  <c r="F10" i="17"/>
  <c r="G10" i="17" s="1"/>
  <c r="H10" i="17" s="1"/>
  <c r="I10" i="17" s="1"/>
  <c r="J10" i="17" s="1"/>
  <c r="K10" i="17" s="1"/>
  <c r="L10" i="17" s="1"/>
  <c r="M10" i="17" s="1"/>
  <c r="N10" i="17" s="1"/>
  <c r="D88" i="17"/>
  <c r="D20" i="17"/>
  <c r="D94" i="17"/>
  <c r="N93" i="17" l="1"/>
  <c r="J94" i="17"/>
  <c r="K94" i="17"/>
  <c r="H71" i="17"/>
  <c r="I71" i="17" s="1"/>
  <c r="J71" i="17" s="1"/>
  <c r="K71" i="17" s="1"/>
  <c r="L71" i="17" s="1"/>
  <c r="M71" i="17" s="1"/>
  <c r="N71" i="17" s="1"/>
  <c r="M94" i="17"/>
  <c r="H83" i="17"/>
  <c r="I83" i="17" s="1"/>
  <c r="J83" i="17" s="1"/>
  <c r="K83" i="17" s="1"/>
  <c r="L83" i="17" s="1"/>
  <c r="M83" i="17" s="1"/>
  <c r="N83" i="17" s="1"/>
  <c r="H59" i="17"/>
  <c r="I59" i="17" s="1"/>
  <c r="J59" i="17" s="1"/>
  <c r="K59" i="17" s="1"/>
  <c r="L59" i="17" s="1"/>
  <c r="M59" i="17" s="1"/>
  <c r="N59" i="17" s="1"/>
  <c r="H94" i="17"/>
  <c r="G94" i="17"/>
  <c r="H35" i="17"/>
  <c r="I35" i="17" s="1"/>
  <c r="J35" i="17" s="1"/>
  <c r="K35" i="17" s="1"/>
  <c r="L35" i="17" s="1"/>
  <c r="M35" i="17" s="1"/>
  <c r="N35" i="17" s="1"/>
  <c r="H47" i="17"/>
  <c r="I47" i="17" s="1"/>
  <c r="J47" i="17" s="1"/>
  <c r="K47" i="17" s="1"/>
  <c r="L47" i="17" s="1"/>
  <c r="M47" i="17" s="1"/>
  <c r="N47" i="17" s="1"/>
  <c r="I94" i="17"/>
  <c r="F94" i="17"/>
  <c r="K3" i="3" l="1"/>
  <c r="E7" i="7"/>
  <c r="E8" i="7" s="1"/>
  <c r="G9" i="8" l="1"/>
  <c r="G8" i="8"/>
  <c r="G7" i="8"/>
  <c r="G6" i="8"/>
  <c r="G5" i="8"/>
  <c r="G4" i="8"/>
  <c r="D28" i="6"/>
  <c r="G10" i="8" l="1"/>
  <c r="E7" i="3"/>
  <c r="E16" i="3" l="1"/>
  <c r="E14" i="3"/>
  <c r="F16" i="3"/>
  <c r="E5" i="3"/>
  <c r="E6" i="3"/>
  <c r="F14" i="3"/>
  <c r="F7" i="3"/>
  <c r="I7" i="3" s="1"/>
  <c r="F6" i="3"/>
  <c r="F8" i="3"/>
  <c r="F15" i="3"/>
  <c r="F9" i="3"/>
  <c r="E9" i="3"/>
  <c r="E8" i="3"/>
  <c r="E15" i="3"/>
  <c r="F10" i="3"/>
  <c r="E10" i="3"/>
  <c r="F13" i="3"/>
  <c r="E13" i="3"/>
  <c r="F12" i="3"/>
  <c r="E12" i="3"/>
  <c r="E11" i="3"/>
  <c r="F11" i="3"/>
  <c r="I16" i="3" l="1"/>
  <c r="I14" i="3"/>
  <c r="F5" i="3"/>
  <c r="I5" i="3" s="1"/>
  <c r="I6" i="3"/>
  <c r="I9" i="3"/>
  <c r="I12" i="3"/>
  <c r="I15" i="3"/>
  <c r="I8" i="3"/>
  <c r="I10" i="3"/>
  <c r="I13" i="3"/>
  <c r="E17" i="3"/>
  <c r="I11" i="3"/>
  <c r="F17" i="3" l="1"/>
  <c r="I17" i="3"/>
  <c r="J10" i="3" s="1"/>
  <c r="J16" i="3" l="1"/>
  <c r="J12" i="3"/>
  <c r="J14" i="3"/>
  <c r="J13" i="3"/>
  <c r="J8" i="3"/>
  <c r="J11" i="3"/>
  <c r="J6" i="3"/>
  <c r="J7" i="3"/>
  <c r="J5" i="3"/>
  <c r="J9" i="3"/>
  <c r="J15" i="3"/>
  <c r="J17" i="3" l="1"/>
</calcChain>
</file>

<file path=xl/sharedStrings.xml><?xml version="1.0" encoding="utf-8"?>
<sst xmlns="http://schemas.openxmlformats.org/spreadsheetml/2006/main" count="390" uniqueCount="132">
  <si>
    <t>PREFEITURA MUNICIPAL DE LAGOA GRANDE</t>
  </si>
  <si>
    <t>ITEM</t>
  </si>
  <si>
    <t>UNID.</t>
  </si>
  <si>
    <t>QUANT.</t>
  </si>
  <si>
    <t>SERVIÇOS PRELIMINARES</t>
  </si>
  <si>
    <t>M²</t>
  </si>
  <si>
    <t>CAMPO SOCIETY</t>
  </si>
  <si>
    <t>INSTALAÇÕES ELÉTRICAS</t>
  </si>
  <si>
    <t>PRAÇA</t>
  </si>
  <si>
    <t>PAISAGISMO</t>
  </si>
  <si>
    <t>LIMPEZA DE OBRA</t>
  </si>
  <si>
    <t>TOTAL</t>
  </si>
  <si>
    <t>QCI-QUADRO DE COMPOSIÇÃO DO INVESTIMENTO</t>
  </si>
  <si>
    <t>AGENTE PROMOTOR/ PROPONENTE</t>
  </si>
  <si>
    <t>Nº DO ITEM</t>
  </si>
  <si>
    <t>DESCRIÇÃO</t>
  </si>
  <si>
    <t>REPASSE</t>
  </si>
  <si>
    <t>CONTRAPARTIDA</t>
  </si>
  <si>
    <t>OUTRAS FONTES</t>
  </si>
  <si>
    <t>INC. %</t>
  </si>
  <si>
    <t>FINANCEIRA</t>
  </si>
  <si>
    <t>Nº DO CONTRATO 1026325-53</t>
  </si>
  <si>
    <t>EMPREENDIMENTO: VILA ESPORTIVA DA COHAB DE LAGOA GRANDE</t>
  </si>
  <si>
    <t>TOTAIS</t>
  </si>
  <si>
    <t>FÍSICA</t>
  </si>
  <si>
    <t>INSTALAÇÕES DE ESGOTAMENTO SANITÁRIO</t>
  </si>
  <si>
    <t>INSTALAÇÕES ÁGUA FRIA</t>
  </si>
  <si>
    <t>MOVIMENTO DE TERRAS</t>
  </si>
  <si>
    <t>INFRA-ESTRUTURA: FUNDAÇÕES</t>
  </si>
  <si>
    <t>SUPERESTRUTURA</t>
  </si>
  <si>
    <t>SANITÁRIOS</t>
  </si>
  <si>
    <t>LOCAL E DATA                                                                                           ASSINATURA, SOB CARIMBO DO ENGENHEIRO                  ASSINATURA, SOB CARIMBO, DO RESP. LEGAL CONTRATADO</t>
  </si>
  <si>
    <t>COMPOSIÇÃO DO BDI - TCU 2622/2013</t>
  </si>
  <si>
    <t>Composição do BDI, intervalos admissíveis e fórmula de cálculo nos termos do Acórdão 2622/2013 do TCU.</t>
  </si>
  <si>
    <t>1) DESPESAS FINANCEIRAS - ( 0,59% a 1,39%)</t>
  </si>
  <si>
    <t>2) RISCOS  -  ( 0,97% A 1,27%)</t>
  </si>
  <si>
    <t>3) ADMINISTRAÇÃO CENTRAL - ( 3,00% a 5,50%)</t>
  </si>
  <si>
    <t>4)  LUCRO  - 6,16% a 8,96%)</t>
  </si>
  <si>
    <t>5) SEGURO+GARANTIA - ( 0,80% a 1,00%)</t>
  </si>
  <si>
    <t>6) IMPOSTOS</t>
  </si>
  <si>
    <t>COFINS</t>
  </si>
  <si>
    <t>PIS</t>
  </si>
  <si>
    <t>ISS</t>
  </si>
  <si>
    <t>ISS DO MUNICÍPIO</t>
  </si>
  <si>
    <t>BDI=</t>
  </si>
  <si>
    <t>Observação:</t>
  </si>
  <si>
    <r>
      <t xml:space="preserve">Para o tipo de obra </t>
    </r>
    <r>
      <rPr>
        <b/>
        <sz val="9"/>
        <rFont val="Arial"/>
        <family val="2"/>
      </rPr>
      <t>“Construção de Edifícios”</t>
    </r>
    <r>
      <rPr>
        <sz val="9"/>
        <rFont val="Arial"/>
        <family val="2"/>
      </rPr>
      <t xml:space="preserve"> enquadram-se: a construção e reforma de: edifícios, unidades habitacionais, escolas, hospitais, hotéis, restaurantes, armazéns e depósitos, edifícios para uso agropecuário, estações para trens e metropolitanos, estádios esportivos e quadras cobertas, instalações para embarque e desembarque de passageiros (em aeroportos, rodoviárias, portos, etc.), penitenciárias e presídios, a construção de edifícios industriais (fábricas, oficinas, galpões industriais, etc.), conforme classificação 4120-4 do CNAE 2.0. Também enquadram-se pórticos, mirantes e outros edifícios de finalidade turística. * Objetivo principal não enquadra CPRB.</t>
    </r>
  </si>
  <si>
    <t>EMPRESA</t>
  </si>
  <si>
    <t>CNPJ</t>
  </si>
  <si>
    <t>TELEFONE</t>
  </si>
  <si>
    <t>NOME CONTATO</t>
  </si>
  <si>
    <t>VALOR</t>
  </si>
  <si>
    <t>MÉDIA</t>
  </si>
  <si>
    <t>COMPOSIÇÃO  RAMPA</t>
  </si>
  <si>
    <t>Serviço: 100</t>
  </si>
  <si>
    <t>RAMPA DE CONCRETO PARA REBAIXAMENTO DE CALÇADAS ESTREITAS, ESPESSURA 7 CM SOBRE LASTRO DE BRITA 5CM, TRECHO EM NÍVEL L X 1,5m, RAMPAS 1,80 X L , PARA MEIO-FIO DE 15CM. PISO TÁTIL ALERTA EMBUTIDO NO PISO DE CONCRETO.</t>
  </si>
  <si>
    <t>Unid.</t>
  </si>
  <si>
    <t>Tipo</t>
  </si>
  <si>
    <t>Código</t>
  </si>
  <si>
    <t>Descrição Básica</t>
  </si>
  <si>
    <t>Coef.</t>
  </si>
  <si>
    <t>R$ unit.</t>
  </si>
  <si>
    <t>R$ Total</t>
  </si>
  <si>
    <t>CN</t>
  </si>
  <si>
    <t>Escavação manual de valas</t>
  </si>
  <si>
    <t>m³</t>
  </si>
  <si>
    <t>Carga manual de materiais diversos em caminhão basculante</t>
  </si>
  <si>
    <t>Transporte em caminhão basculante materiais diversos DMT até 1Km</t>
  </si>
  <si>
    <t>Latro com camada de brita e preparo de fundo</t>
  </si>
  <si>
    <t>Execução de passeio (calçada) com concreto moldado in loco, feito em obra, acabamento convencional, não armado</t>
  </si>
  <si>
    <t>IN</t>
  </si>
  <si>
    <t>Ladrilho hidráulico, *20 X 20* cm, e= 2 cm, tátil alerta, amarelo</t>
  </si>
  <si>
    <t>m²</t>
  </si>
  <si>
    <t>R$/unid</t>
  </si>
  <si>
    <t xml:space="preserve">SPORTLINK </t>
  </si>
  <si>
    <t>EDMAR</t>
  </si>
  <si>
    <t>31-3275-2560</t>
  </si>
  <si>
    <t>SO GRAMA</t>
  </si>
  <si>
    <t>61-3032-5016</t>
  </si>
  <si>
    <t>OHANNA</t>
  </si>
  <si>
    <t>GRAMA SINTÉTICA BRASIL</t>
  </si>
  <si>
    <t>51-3247-9153</t>
  </si>
  <si>
    <t>JORGE</t>
  </si>
  <si>
    <t>16.710.597/0001-06</t>
  </si>
  <si>
    <t>MÉDIA/M²</t>
  </si>
  <si>
    <t>MÉDIAS DE VALORES DE ITENS</t>
  </si>
  <si>
    <t>03.150.253/0001-30</t>
  </si>
  <si>
    <t>08.770.658/0001-94</t>
  </si>
  <si>
    <t>_____________________________________________________________</t>
  </si>
  <si>
    <t>EDIENEZ MÉRCIEN MENDES SILVA</t>
  </si>
  <si>
    <t>ENGENHEIRA CIVIL CREA MG 199.771/D</t>
  </si>
  <si>
    <t>FORNECIMENTO E INSTALAÇÃO DE GRAMA SINTÉTICA FIBRILADA 50MM, UTILIZANDO FITAS DE TAPE E COLAS BI COMPONENTE, COM DEMARCAÇÕES EM FAIXAS BRANCAS COM GRAMA SINTÉTICA E COLOCAÇÃO DE AMORTECEDORES DE IMPACTO COMPOSTO DE UMA CAMADA DE GRÂNULOS DE BORRACHA DE 0,8 A 2,0 MM</t>
  </si>
  <si>
    <t>CPRB</t>
  </si>
  <si>
    <t>LAGOA GRANDE, 30 DE MAIO DE 2017.                                  ________________________________________________       ____________________________________________________</t>
  </si>
  <si>
    <t>DISCRIMINAÇÃO DOS SERVIÇOS</t>
  </si>
  <si>
    <t>INDICE</t>
  </si>
  <si>
    <t>1º MÊS %</t>
  </si>
  <si>
    <t>FISICO%</t>
  </si>
  <si>
    <t>FINANCEIRO</t>
  </si>
  <si>
    <t>ACUMULADO</t>
  </si>
  <si>
    <t>FISICO</t>
  </si>
  <si>
    <t>TOTAL GERAL</t>
  </si>
  <si>
    <t>2º MÊS %</t>
  </si>
  <si>
    <t>3º MÊS %</t>
  </si>
  <si>
    <t>4º MÊS %</t>
  </si>
  <si>
    <t>5º MÊS %</t>
  </si>
  <si>
    <t>TOTAL ITEM</t>
  </si>
  <si>
    <t>CRONOGRAMA FÍSICO FINANCEIRO</t>
  </si>
  <si>
    <t>3º MÊS%</t>
  </si>
  <si>
    <t xml:space="preserve">4º MÊS% </t>
  </si>
  <si>
    <t>EXECUÇÃO DE UBS TIPO II BAIRRO VEREDAS EM LAGOA GRANDE - MG</t>
  </si>
  <si>
    <t>COBERTURA</t>
  </si>
  <si>
    <t>IMPERMEABILIZAÇÃO</t>
  </si>
  <si>
    <t>ESQUADRIAS</t>
  </si>
  <si>
    <t>6º MÊS %</t>
  </si>
  <si>
    <t>7º MÊS %</t>
  </si>
  <si>
    <t>8º MÊS %</t>
  </si>
  <si>
    <t xml:space="preserve">5º MÊS% </t>
  </si>
  <si>
    <t xml:space="preserve">6º MÊS% </t>
  </si>
  <si>
    <t xml:space="preserve">7º MÊS% </t>
  </si>
  <si>
    <t xml:space="preserve">8º MÊS% </t>
  </si>
  <si>
    <t>Lagoa Grande-MG, 14 de janeiro de 2025.</t>
  </si>
  <si>
    <t>FUNDAÇÃO</t>
  </si>
  <si>
    <t>ESTRUTURA</t>
  </si>
  <si>
    <t>ALVENARIA, VEDAÇÕES E DIVISÓRIAS</t>
  </si>
  <si>
    <t>REVESTIMENTOS</t>
  </si>
  <si>
    <t>PINTURA</t>
  </si>
  <si>
    <t>LOUÇAS, METAIS E ACESSÓRIOS</t>
  </si>
  <si>
    <t>REDE HIDRAÚLICA</t>
  </si>
  <si>
    <t>REDE ELÉTRICA</t>
  </si>
  <si>
    <t>URBANIZAÇÃO</t>
  </si>
  <si>
    <t>SERVIÇOS FINAIS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</si>
</sst>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#,##0.00000_);\(#,##0.00000\)"/>
    <numFmt numFmtId="166" formatCode="0.0000"/>
  </numFmts>
  <fonts count="25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0"/>
      <color indexed="9"/>
      <name val="Arial"/>
      <family val="2"/>
    </font>
    <font>
      <sz val="10"/>
      <color indexed="48"/>
      <name val="Arial"/>
      <family val="2"/>
    </font>
    <font>
      <b/>
      <sz val="24"/>
      <name val="Arial"/>
      <family val="2"/>
    </font>
    <font>
      <sz val="9"/>
      <name val="Arial"/>
      <family val="2"/>
    </font>
    <font>
      <sz val="11"/>
      <name val="Times New Roman"/>
      <family val="1"/>
    </font>
    <font>
      <b/>
      <i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" fillId="0" borderId="0"/>
    <xf numFmtId="44" fontId="10" fillId="0" borderId="0" applyFont="0" applyFill="0" applyBorder="0" applyAlignment="0" applyProtection="0"/>
  </cellStyleXfs>
  <cellXfs count="264">
    <xf numFmtId="0" fontId="0" fillId="0" borderId="0" xfId="0"/>
    <xf numFmtId="0" fontId="0" fillId="0" borderId="1" xfId="0" applyBorder="1"/>
    <xf numFmtId="0" fontId="11" fillId="0" borderId="1" xfId="0" applyFont="1" applyBorder="1" applyAlignment="1">
      <alignment vertical="center"/>
    </xf>
    <xf numFmtId="0" fontId="0" fillId="0" borderId="0" xfId="0" applyFill="1"/>
    <xf numFmtId="0" fontId="0" fillId="0" borderId="1" xfId="0" applyFill="1" applyBorder="1"/>
    <xf numFmtId="164" fontId="0" fillId="0" borderId="1" xfId="0" applyNumberFormat="1" applyBorder="1"/>
    <xf numFmtId="164" fontId="0" fillId="0" borderId="1" xfId="0" applyNumberFormat="1" applyFill="1" applyBorder="1"/>
    <xf numFmtId="164" fontId="11" fillId="0" borderId="1" xfId="0" applyNumberFormat="1" applyFont="1" applyBorder="1"/>
    <xf numFmtId="164" fontId="0" fillId="0" borderId="0" xfId="0" applyNumberFormat="1"/>
    <xf numFmtId="2" fontId="0" fillId="0" borderId="1" xfId="0" applyNumberFormat="1" applyFill="1" applyBorder="1"/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4" fontId="0" fillId="0" borderId="1" xfId="0" applyNumberFormat="1" applyFill="1" applyBorder="1"/>
    <xf numFmtId="4" fontId="0" fillId="0" borderId="0" xfId="0" applyNumberFormat="1"/>
    <xf numFmtId="0" fontId="0" fillId="0" borderId="2" xfId="0" applyBorder="1"/>
    <xf numFmtId="164" fontId="0" fillId="0" borderId="0" xfId="0" applyNumberFormat="1" applyFill="1"/>
    <xf numFmtId="0" fontId="0" fillId="0" borderId="0" xfId="0" applyBorder="1"/>
    <xf numFmtId="0" fontId="2" fillId="0" borderId="3" xfId="0" applyFont="1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10" fontId="2" fillId="2" borderId="6" xfId="1" applyNumberFormat="1" applyFont="1" applyFill="1" applyBorder="1"/>
    <xf numFmtId="0" fontId="0" fillId="0" borderId="6" xfId="0" applyBorder="1"/>
    <xf numFmtId="0" fontId="3" fillId="0" borderId="0" xfId="0" applyFont="1" applyBorder="1"/>
    <xf numFmtId="0" fontId="4" fillId="0" borderId="0" xfId="0" applyFont="1" applyBorder="1"/>
    <xf numFmtId="165" fontId="5" fillId="0" borderId="4" xfId="2" applyNumberFormat="1" applyFont="1" applyBorder="1"/>
    <xf numFmtId="10" fontId="2" fillId="3" borderId="0" xfId="1" applyNumberFormat="1" applyFont="1" applyFill="1" applyBorder="1"/>
    <xf numFmtId="10" fontId="10" fillId="0" borderId="0" xfId="1" applyNumberFormat="1" applyFont="1" applyBorder="1"/>
    <xf numFmtId="10" fontId="2" fillId="2" borderId="0" xfId="1" applyNumberFormat="1" applyFont="1" applyFill="1" applyBorder="1"/>
    <xf numFmtId="0" fontId="0" fillId="0" borderId="0" xfId="0" applyBorder="1" applyAlignment="1">
      <alignment horizontal="right"/>
    </xf>
    <xf numFmtId="0" fontId="2" fillId="0" borderId="0" xfId="0" applyFont="1" applyBorder="1"/>
    <xf numFmtId="0" fontId="12" fillId="4" borderId="5" xfId="0" applyFont="1" applyFill="1" applyBorder="1"/>
    <xf numFmtId="0" fontId="6" fillId="4" borderId="6" xfId="0" applyFont="1" applyFill="1" applyBorder="1"/>
    <xf numFmtId="0" fontId="12" fillId="4" borderId="6" xfId="0" applyFont="1" applyFill="1" applyBorder="1"/>
    <xf numFmtId="10" fontId="6" fillId="4" borderId="6" xfId="1" applyNumberFormat="1" applyFont="1" applyFill="1" applyBorder="1" applyAlignment="1">
      <alignment horizontal="left"/>
    </xf>
    <xf numFmtId="0" fontId="12" fillId="4" borderId="7" xfId="0" applyFont="1" applyFill="1" applyBorder="1"/>
    <xf numFmtId="0" fontId="3" fillId="0" borderId="3" xfId="0" applyFont="1" applyBorder="1"/>
    <xf numFmtId="0" fontId="7" fillId="0" borderId="0" xfId="0" applyFont="1" applyBorder="1"/>
    <xf numFmtId="0" fontId="7" fillId="0" borderId="4" xfId="0" applyFont="1" applyBorder="1"/>
    <xf numFmtId="4" fontId="13" fillId="0" borderId="0" xfId="0" applyNumberFormat="1" applyFont="1"/>
    <xf numFmtId="164" fontId="11" fillId="0" borderId="0" xfId="0" applyNumberFormat="1" applyFont="1" applyFill="1" applyBorder="1" applyAlignment="1">
      <alignment horizontal="right" vertical="center"/>
    </xf>
    <xf numFmtId="164" fontId="0" fillId="0" borderId="0" xfId="0" applyNumberFormat="1" applyFill="1" applyBorder="1"/>
    <xf numFmtId="0" fontId="0" fillId="0" borderId="1" xfId="0" applyBorder="1" applyAlignment="1">
      <alignment horizontal="center" vertical="center"/>
    </xf>
    <xf numFmtId="0" fontId="0" fillId="0" borderId="0" xfId="0" applyBorder="1"/>
    <xf numFmtId="164" fontId="0" fillId="0" borderId="1" xfId="0" applyNumberFormat="1" applyBorder="1" applyAlignment="1">
      <alignment horizontal="center" vertical="center"/>
    </xf>
    <xf numFmtId="0" fontId="0" fillId="0" borderId="9" xfId="0" applyBorder="1"/>
    <xf numFmtId="0" fontId="8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/>
    </xf>
    <xf numFmtId="166" fontId="0" fillId="0" borderId="1" xfId="0" applyNumberFormat="1" applyBorder="1"/>
    <xf numFmtId="2" fontId="0" fillId="0" borderId="1" xfId="0" applyNumberFormat="1" applyBorder="1"/>
    <xf numFmtId="0" fontId="0" fillId="0" borderId="1" xfId="0" applyFont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0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0" fontId="14" fillId="0" borderId="0" xfId="0" applyFont="1"/>
    <xf numFmtId="164" fontId="14" fillId="0" borderId="0" xfId="0" applyNumberFormat="1" applyFont="1" applyFill="1"/>
    <xf numFmtId="164" fontId="11" fillId="0" borderId="11" xfId="0" applyNumberFormat="1" applyFont="1" applyFill="1" applyBorder="1"/>
    <xf numFmtId="164" fontId="11" fillId="0" borderId="11" xfId="0" applyNumberFormat="1" applyFont="1" applyBorder="1"/>
    <xf numFmtId="0" fontId="0" fillId="0" borderId="11" xfId="0" applyBorder="1"/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164" fontId="11" fillId="0" borderId="9" xfId="0" applyNumberFormat="1" applyFont="1" applyFill="1" applyBorder="1"/>
    <xf numFmtId="164" fontId="11" fillId="0" borderId="9" xfId="0" applyNumberFormat="1" applyFont="1" applyBorder="1"/>
    <xf numFmtId="4" fontId="0" fillId="0" borderId="10" xfId="0" applyNumberFormat="1" applyBorder="1"/>
    <xf numFmtId="164" fontId="0" fillId="0" borderId="0" xfId="0" applyNumberFormat="1" applyBorder="1"/>
    <xf numFmtId="4" fontId="0" fillId="0" borderId="12" xfId="0" applyNumberFormat="1" applyBorder="1"/>
    <xf numFmtId="0" fontId="0" fillId="0" borderId="13" xfId="0" applyBorder="1"/>
    <xf numFmtId="0" fontId="0" fillId="0" borderId="14" xfId="0" applyBorder="1"/>
    <xf numFmtId="164" fontId="0" fillId="0" borderId="14" xfId="0" applyNumberFormat="1" applyFill="1" applyBorder="1"/>
    <xf numFmtId="164" fontId="0" fillId="0" borderId="14" xfId="0" applyNumberFormat="1" applyBorder="1"/>
    <xf numFmtId="4" fontId="0" fillId="0" borderId="15" xfId="0" applyNumberFormat="1" applyBorder="1"/>
    <xf numFmtId="4" fontId="0" fillId="0" borderId="1" xfId="0" applyNumberFormat="1" applyBorder="1"/>
    <xf numFmtId="0" fontId="0" fillId="0" borderId="1" xfId="0" applyBorder="1" applyAlignment="1">
      <alignment vertical="top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18" xfId="0" applyBorder="1"/>
    <xf numFmtId="0" fontId="0" fillId="0" borderId="0" xfId="0" applyBorder="1" applyAlignment="1">
      <alignment vertical="center" wrapText="1"/>
    </xf>
    <xf numFmtId="0" fontId="0" fillId="0" borderId="0" xfId="0" applyBorder="1"/>
    <xf numFmtId="0" fontId="0" fillId="0" borderId="4" xfId="0" applyBorder="1"/>
    <xf numFmtId="0" fontId="21" fillId="0" borderId="1" xfId="0" applyFont="1" applyFill="1" applyBorder="1" applyAlignment="1">
      <alignment horizontal="left" vertical="center" wrapText="1"/>
    </xf>
    <xf numFmtId="0" fontId="19" fillId="0" borderId="25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left" vertical="center"/>
    </xf>
    <xf numFmtId="44" fontId="22" fillId="0" borderId="1" xfId="4" applyFont="1" applyFill="1" applyBorder="1" applyAlignment="1">
      <alignment horizontal="left" vertical="center"/>
    </xf>
    <xf numFmtId="10" fontId="22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43" fontId="22" fillId="0" borderId="1" xfId="2" applyFont="1" applyFill="1" applyBorder="1" applyAlignment="1">
      <alignment horizontal="center" vertical="center"/>
    </xf>
    <xf numFmtId="0" fontId="22" fillId="0" borderId="31" xfId="0" applyFont="1" applyFill="1" applyBorder="1" applyAlignment="1">
      <alignment horizontal="left" vertical="center"/>
    </xf>
    <xf numFmtId="0" fontId="22" fillId="0" borderId="14" xfId="0" applyFont="1" applyFill="1" applyBorder="1" applyAlignment="1">
      <alignment horizontal="left" vertical="center"/>
    </xf>
    <xf numFmtId="2" fontId="22" fillId="0" borderId="1" xfId="0" applyNumberFormat="1" applyFont="1" applyFill="1" applyBorder="1" applyAlignment="1">
      <alignment horizontal="center" vertical="center"/>
    </xf>
    <xf numFmtId="43" fontId="20" fillId="0" borderId="1" xfId="2" applyFont="1" applyFill="1" applyBorder="1" applyAlignment="1">
      <alignment horizontal="center" vertical="center"/>
    </xf>
    <xf numFmtId="0" fontId="20" fillId="0" borderId="32" xfId="0" applyFont="1" applyFill="1" applyBorder="1" applyAlignment="1">
      <alignment horizontal="left" vertical="center"/>
    </xf>
    <xf numFmtId="0" fontId="20" fillId="0" borderId="33" xfId="0" applyFont="1" applyFill="1" applyBorder="1" applyAlignment="1">
      <alignment horizontal="left" vertical="center"/>
    </xf>
    <xf numFmtId="44" fontId="20" fillId="0" borderId="34" xfId="4" applyFont="1" applyFill="1" applyBorder="1" applyAlignment="1">
      <alignment horizontal="left" vertical="center"/>
    </xf>
    <xf numFmtId="2" fontId="22" fillId="0" borderId="34" xfId="0" applyNumberFormat="1" applyFont="1" applyFill="1" applyBorder="1" applyAlignment="1">
      <alignment horizontal="center" vertical="center"/>
    </xf>
    <xf numFmtId="2" fontId="20" fillId="0" borderId="34" xfId="0" applyNumberFormat="1" applyFont="1" applyFill="1" applyBorder="1" applyAlignment="1">
      <alignment horizontal="center" vertical="center"/>
    </xf>
    <xf numFmtId="43" fontId="20" fillId="0" borderId="34" xfId="2" applyFont="1" applyFill="1" applyBorder="1" applyAlignment="1">
      <alignment horizontal="center" vertical="center"/>
    </xf>
    <xf numFmtId="0" fontId="20" fillId="0" borderId="36" xfId="0" applyFont="1" applyFill="1" applyBorder="1" applyAlignment="1">
      <alignment horizontal="left" vertical="center"/>
    </xf>
    <xf numFmtId="0" fontId="20" fillId="0" borderId="37" xfId="0" applyFont="1" applyFill="1" applyBorder="1" applyAlignment="1">
      <alignment horizontal="left" vertical="center"/>
    </xf>
    <xf numFmtId="44" fontId="20" fillId="0" borderId="6" xfId="4" applyFont="1" applyFill="1" applyBorder="1" applyAlignment="1">
      <alignment horizontal="left" vertical="center"/>
    </xf>
    <xf numFmtId="2" fontId="22" fillId="0" borderId="6" xfId="0" applyNumberFormat="1" applyFont="1" applyFill="1" applyBorder="1" applyAlignment="1">
      <alignment horizontal="center" vertical="center"/>
    </xf>
    <xf numFmtId="2" fontId="20" fillId="0" borderId="6" xfId="0" applyNumberFormat="1" applyFont="1" applyFill="1" applyBorder="1" applyAlignment="1">
      <alignment horizontal="center" vertical="center"/>
    </xf>
    <xf numFmtId="2" fontId="18" fillId="0" borderId="6" xfId="0" applyNumberFormat="1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left" vertical="center"/>
    </xf>
    <xf numFmtId="0" fontId="20" fillId="0" borderId="20" xfId="0" applyFont="1" applyFill="1" applyBorder="1" applyAlignment="1">
      <alignment horizontal="left" vertical="center"/>
    </xf>
    <xf numFmtId="0" fontId="20" fillId="0" borderId="3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44" fontId="19" fillId="0" borderId="1" xfId="4" applyFont="1" applyFill="1" applyBorder="1" applyAlignment="1">
      <alignment horizontal="left" vertical="center"/>
    </xf>
    <xf numFmtId="43" fontId="19" fillId="0" borderId="1" xfId="0" applyNumberFormat="1" applyFont="1" applyFill="1" applyBorder="1" applyAlignment="1">
      <alignment horizontal="center" vertical="center"/>
    </xf>
    <xf numFmtId="0" fontId="19" fillId="0" borderId="19" xfId="0" applyFont="1" applyFill="1" applyBorder="1" applyAlignment="1">
      <alignment horizontal="left" vertical="center"/>
    </xf>
    <xf numFmtId="0" fontId="19" fillId="0" borderId="20" xfId="0" applyFont="1" applyFill="1" applyBorder="1" applyAlignment="1">
      <alignment horizontal="left" vertical="center"/>
    </xf>
    <xf numFmtId="44" fontId="19" fillId="0" borderId="0" xfId="4" applyFont="1" applyFill="1" applyBorder="1" applyAlignment="1">
      <alignment horizontal="left" vertical="center"/>
    </xf>
    <xf numFmtId="0" fontId="22" fillId="0" borderId="3" xfId="0" applyFont="1" applyFill="1" applyBorder="1" applyAlignment="1">
      <alignment horizontal="left" vertical="center"/>
    </xf>
    <xf numFmtId="0" fontId="20" fillId="0" borderId="27" xfId="0" applyFont="1" applyFill="1" applyBorder="1" applyAlignment="1">
      <alignment horizontal="left" vertical="center"/>
    </xf>
    <xf numFmtId="44" fontId="20" fillId="0" borderId="11" xfId="4" applyFont="1" applyFill="1" applyBorder="1" applyAlignment="1">
      <alignment horizontal="left" vertical="center"/>
    </xf>
    <xf numFmtId="2" fontId="22" fillId="0" borderId="11" xfId="0" applyNumberFormat="1" applyFont="1" applyFill="1" applyBorder="1" applyAlignment="1">
      <alignment horizontal="center" vertical="center"/>
    </xf>
    <xf numFmtId="2" fontId="20" fillId="0" borderId="11" xfId="0" applyNumberFormat="1" applyFont="1" applyFill="1" applyBorder="1" applyAlignment="1">
      <alignment horizontal="center" vertical="center"/>
    </xf>
    <xf numFmtId="43" fontId="20" fillId="0" borderId="11" xfId="2" applyFont="1" applyFill="1" applyBorder="1" applyAlignment="1">
      <alignment horizontal="center" vertical="center"/>
    </xf>
    <xf numFmtId="43" fontId="0" fillId="0" borderId="0" xfId="0" applyNumberFormat="1" applyFill="1"/>
    <xf numFmtId="0" fontId="20" fillId="0" borderId="34" xfId="0" applyFont="1" applyFill="1" applyBorder="1" applyAlignment="1">
      <alignment horizontal="left" vertical="center"/>
    </xf>
    <xf numFmtId="44" fontId="19" fillId="0" borderId="34" xfId="4" applyNumberFormat="1" applyFont="1" applyFill="1" applyBorder="1" applyAlignment="1">
      <alignment horizontal="left" vertical="center"/>
    </xf>
    <xf numFmtId="44" fontId="20" fillId="0" borderId="0" xfId="4" applyFont="1" applyFill="1" applyBorder="1" applyAlignment="1">
      <alignment horizontal="left" vertical="center"/>
    </xf>
    <xf numFmtId="2" fontId="22" fillId="0" borderId="0" xfId="0" applyNumberFormat="1" applyFont="1" applyFill="1" applyBorder="1" applyAlignment="1">
      <alignment horizontal="center" vertical="center"/>
    </xf>
    <xf numFmtId="2" fontId="20" fillId="0" borderId="0" xfId="0" applyNumberFormat="1" applyFont="1" applyFill="1" applyBorder="1" applyAlignment="1">
      <alignment horizontal="center" vertical="center"/>
    </xf>
    <xf numFmtId="43" fontId="20" fillId="0" borderId="0" xfId="2" applyFont="1" applyFill="1" applyBorder="1" applyAlignment="1">
      <alignment horizontal="center" vertical="center"/>
    </xf>
    <xf numFmtId="43" fontId="22" fillId="0" borderId="14" xfId="2" applyFont="1" applyFill="1" applyBorder="1" applyAlignment="1">
      <alignment horizontal="left" vertical="center"/>
    </xf>
    <xf numFmtId="44" fontId="22" fillId="0" borderId="0" xfId="4" applyFont="1" applyFill="1" applyBorder="1" applyAlignment="1">
      <alignment horizontal="left" vertical="center"/>
    </xf>
    <xf numFmtId="43" fontId="22" fillId="0" borderId="0" xfId="2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left" vertical="center"/>
    </xf>
    <xf numFmtId="43" fontId="22" fillId="0" borderId="0" xfId="2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left" vertical="center"/>
    </xf>
    <xf numFmtId="44" fontId="0" fillId="0" borderId="6" xfId="4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/>
    </xf>
    <xf numFmtId="0" fontId="11" fillId="0" borderId="0" xfId="0" applyFont="1" applyFill="1" applyAlignment="1">
      <alignment horizontal="center"/>
    </xf>
    <xf numFmtId="44" fontId="0" fillId="0" borderId="0" xfId="0" applyNumberFormat="1" applyFill="1"/>
    <xf numFmtId="0" fontId="19" fillId="0" borderId="23" xfId="0" applyFont="1" applyFill="1" applyBorder="1" applyAlignment="1">
      <alignment horizontal="left" vertical="center"/>
    </xf>
    <xf numFmtId="0" fontId="19" fillId="0" borderId="24" xfId="0" applyFont="1" applyFill="1" applyBorder="1" applyAlignment="1">
      <alignment horizontal="left" vertical="center"/>
    </xf>
    <xf numFmtId="44" fontId="19" fillId="0" borderId="25" xfId="4" applyFont="1" applyFill="1" applyBorder="1" applyAlignment="1">
      <alignment horizontal="left" vertical="center"/>
    </xf>
    <xf numFmtId="0" fontId="19" fillId="0" borderId="24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left" vertical="center"/>
    </xf>
    <xf numFmtId="0" fontId="20" fillId="0" borderId="6" xfId="0" applyFont="1" applyFill="1" applyBorder="1" applyAlignment="1">
      <alignment horizontal="left" vertical="center"/>
    </xf>
    <xf numFmtId="43" fontId="20" fillId="0" borderId="6" xfId="2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2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43" fontId="22" fillId="0" borderId="30" xfId="2" applyFont="1" applyFill="1" applyBorder="1" applyAlignment="1">
      <alignment horizontal="center" vertical="center"/>
    </xf>
    <xf numFmtId="43" fontId="20" fillId="0" borderId="30" xfId="2" applyFont="1" applyFill="1" applyBorder="1" applyAlignment="1">
      <alignment horizontal="center" vertical="center"/>
    </xf>
    <xf numFmtId="10" fontId="20" fillId="0" borderId="35" xfId="2" applyNumberFormat="1" applyFont="1" applyFill="1" applyBorder="1" applyAlignment="1">
      <alignment horizontal="center" vertical="center"/>
    </xf>
    <xf numFmtId="10" fontId="20" fillId="0" borderId="6" xfId="2" applyNumberFormat="1" applyFont="1" applyFill="1" applyBorder="1" applyAlignment="1">
      <alignment horizontal="center" vertical="center"/>
    </xf>
    <xf numFmtId="0" fontId="19" fillId="0" borderId="38" xfId="0" applyFont="1" applyFill="1" applyBorder="1" applyAlignment="1">
      <alignment horizontal="center" vertical="center"/>
    </xf>
    <xf numFmtId="43" fontId="20" fillId="0" borderId="39" xfId="2" applyFont="1" applyFill="1" applyBorder="1" applyAlignment="1">
      <alignment horizontal="center" vertical="center"/>
    </xf>
    <xf numFmtId="43" fontId="19" fillId="0" borderId="29" xfId="0" applyNumberFormat="1" applyFont="1" applyFill="1" applyBorder="1" applyAlignment="1">
      <alignment horizontal="center" vertical="center"/>
    </xf>
    <xf numFmtId="43" fontId="20" fillId="0" borderId="35" xfId="2" applyFont="1" applyFill="1" applyBorder="1" applyAlignment="1">
      <alignment horizontal="center" vertical="center"/>
    </xf>
    <xf numFmtId="43" fontId="20" fillId="0" borderId="4" xfId="2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/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7" fillId="0" borderId="3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0" fontId="0" fillId="0" borderId="6" xfId="0" applyBorder="1"/>
    <xf numFmtId="0" fontId="0" fillId="0" borderId="7" xfId="0" applyBorder="1"/>
    <xf numFmtId="0" fontId="0" fillId="0" borderId="3" xfId="0" applyBorder="1" applyAlignment="1"/>
    <xf numFmtId="0" fontId="0" fillId="0" borderId="0" xfId="0" applyBorder="1" applyAlignment="1"/>
    <xf numFmtId="0" fontId="0" fillId="0" borderId="4" xfId="0" applyBorder="1" applyAlignment="1"/>
    <xf numFmtId="0" fontId="2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4" xfId="0" applyBorder="1"/>
    <xf numFmtId="0" fontId="0" fillId="0" borderId="3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6" xfId="0" applyBorder="1" applyAlignment="1">
      <alignment horizontal="righ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2" xfId="0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6" xfId="0" applyFont="1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9" fillId="0" borderId="2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38" xfId="0" applyFont="1" applyFill="1" applyBorder="1" applyAlignment="1">
      <alignment horizontal="center" vertical="center"/>
    </xf>
    <xf numFmtId="0" fontId="19" fillId="0" borderId="39" xfId="0" applyFont="1" applyFill="1" applyBorder="1" applyAlignment="1">
      <alignment horizontal="center" vertical="center"/>
    </xf>
    <xf numFmtId="0" fontId="19" fillId="0" borderId="23" xfId="0" applyFont="1" applyFill="1" applyBorder="1" applyAlignment="1">
      <alignment horizontal="left" vertical="center"/>
    </xf>
    <xf numFmtId="0" fontId="19" fillId="0" borderId="27" xfId="0" applyFont="1" applyFill="1" applyBorder="1" applyAlignment="1">
      <alignment horizontal="left" vertical="center"/>
    </xf>
    <xf numFmtId="0" fontId="19" fillId="0" borderId="24" xfId="0" applyFont="1" applyFill="1" applyBorder="1" applyAlignment="1">
      <alignment horizontal="left" vertical="center"/>
    </xf>
    <xf numFmtId="0" fontId="19" fillId="0" borderId="2" xfId="0" applyFont="1" applyFill="1" applyBorder="1" applyAlignment="1">
      <alignment horizontal="left" vertical="center"/>
    </xf>
    <xf numFmtId="44" fontId="19" fillId="0" borderId="25" xfId="4" applyFont="1" applyFill="1" applyBorder="1" applyAlignment="1">
      <alignment horizontal="left" vertical="center"/>
    </xf>
    <xf numFmtId="44" fontId="19" fillId="0" borderId="28" xfId="4" applyFont="1" applyFill="1" applyBorder="1" applyAlignment="1">
      <alignment horizontal="left" vertical="center"/>
    </xf>
    <xf numFmtId="0" fontId="19" fillId="0" borderId="24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19" fillId="0" borderId="26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left" vertical="center"/>
    </xf>
    <xf numFmtId="0" fontId="16" fillId="0" borderId="19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left" vertical="center"/>
    </xf>
    <xf numFmtId="0" fontId="16" fillId="0" borderId="20" xfId="0" applyFont="1" applyFill="1" applyBorder="1" applyAlignment="1">
      <alignment horizontal="left" vertical="center"/>
    </xf>
    <xf numFmtId="0" fontId="16" fillId="0" borderId="21" xfId="0" applyFont="1" applyFill="1" applyBorder="1" applyAlignment="1">
      <alignment horizontal="left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</cellXfs>
  <cellStyles count="5">
    <cellStyle name="Moeda" xfId="4" builtinId="4"/>
    <cellStyle name="Normal" xfId="0" builtinId="0"/>
    <cellStyle name="Normal 2" xfId="3"/>
    <cellStyle name="Porcentagem" xfId="1" builtinId="5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16</xdr:row>
      <xdr:rowOff>152400</xdr:rowOff>
    </xdr:from>
    <xdr:to>
      <xdr:col>8</xdr:col>
      <xdr:colOff>38100</xdr:colOff>
      <xdr:row>23</xdr:row>
      <xdr:rowOff>57150</xdr:rowOff>
    </xdr:to>
    <xdr:pic>
      <xdr:nvPicPr>
        <xdr:cNvPr id="1085" name="Imagem 1">
          <a:extLst>
            <a:ext uri="{FF2B5EF4-FFF2-40B4-BE49-F238E27FC236}">
              <a16:creationId xmlns="" xmlns:a16="http://schemas.microsoft.com/office/drawing/2014/main" id="{00000000-0008-0000-0600-00003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3276600"/>
          <a:ext cx="2457450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1362075</xdr:colOff>
      <xdr:row>9</xdr:row>
      <xdr:rowOff>142875</xdr:rowOff>
    </xdr:from>
    <xdr:to>
      <xdr:col>9</xdr:col>
      <xdr:colOff>238125</xdr:colOff>
      <xdr:row>16</xdr:row>
      <xdr:rowOff>133350</xdr:rowOff>
    </xdr:to>
    <xdr:pic>
      <xdr:nvPicPr>
        <xdr:cNvPr id="1086" name="Imagem 2">
          <a:extLst>
            <a:ext uri="{FF2B5EF4-FFF2-40B4-BE49-F238E27FC236}">
              <a16:creationId xmlns="" xmlns:a16="http://schemas.microsoft.com/office/drawing/2014/main" id="{00000000-0008-0000-0600-00003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1325" y="1914525"/>
          <a:ext cx="32861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1143000</xdr:colOff>
      <xdr:row>0</xdr:row>
      <xdr:rowOff>219075</xdr:rowOff>
    </xdr:from>
    <xdr:to>
      <xdr:col>9</xdr:col>
      <xdr:colOff>238125</xdr:colOff>
      <xdr:row>8</xdr:row>
      <xdr:rowOff>38100</xdr:rowOff>
    </xdr:to>
    <xdr:pic>
      <xdr:nvPicPr>
        <xdr:cNvPr id="1087" name="Imagem 3">
          <a:extLst>
            <a:ext uri="{FF2B5EF4-FFF2-40B4-BE49-F238E27FC236}">
              <a16:creationId xmlns="" xmlns:a16="http://schemas.microsoft.com/office/drawing/2014/main" id="{00000000-0008-0000-0600-00003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00" y="219075"/>
          <a:ext cx="3295650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665509</xdr:colOff>
      <xdr:row>0</xdr:row>
      <xdr:rowOff>65689</xdr:rowOff>
    </xdr:from>
    <xdr:to>
      <xdr:col>1</xdr:col>
      <xdr:colOff>781706</xdr:colOff>
      <xdr:row>2</xdr:row>
      <xdr:rowOff>137276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5509" y="65689"/>
          <a:ext cx="799369" cy="5314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ienez/Documents/PREFEITURA%202019/CENTRO%20ODONTOLOGICO/NOVA%20PLANILHA%20CENTRO%20ODONTOL&#211;GI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"/>
      <sheetName val="CRONOGRAMA"/>
    </sheetNames>
    <sheetDataSet>
      <sheetData sheetId="0" refreshError="1">
        <row r="2">
          <cell r="B2" t="str">
            <v>PREFEITURA MUNICIPAL DE LAGOA GRANDE</v>
          </cell>
        </row>
        <row r="3">
          <cell r="E3" t="str">
            <v>CNPJ: 23.097.454/0001-28</v>
          </cell>
        </row>
        <row r="5">
          <cell r="E5" t="str">
            <v>RUA MANOEL CALANGO, 172 - CENTRO - LAGOA GRANDE - MG 38.755-000 - TEL: 34  3816 2900</v>
          </cell>
        </row>
        <row r="112">
          <cell r="B112" t="str">
            <v>EDIENEZ MÉRCIEN MENDES SILVA - ENG. CIVIL</v>
          </cell>
        </row>
        <row r="113">
          <cell r="B113" t="str">
            <v>CREA MG 199.771/D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>
    <pageSetUpPr fitToPage="1"/>
  </sheetPr>
  <dimension ref="A1:J37"/>
  <sheetViews>
    <sheetView zoomScaleNormal="100" workbookViewId="0">
      <selection activeCell="A2" sqref="A2:J2"/>
    </sheetView>
  </sheetViews>
  <sheetFormatPr defaultRowHeight="15" x14ac:dyDescent="0.25"/>
  <cols>
    <col min="4" max="4" width="17.28515625" bestFit="1" customWidth="1"/>
  </cols>
  <sheetData>
    <row r="1" spans="1:10" ht="18" x14ac:dyDescent="0.25">
      <c r="A1" s="185" t="s">
        <v>32</v>
      </c>
      <c r="B1" s="186"/>
      <c r="C1" s="186"/>
      <c r="D1" s="186"/>
      <c r="E1" s="186"/>
      <c r="F1" s="186"/>
      <c r="G1" s="186"/>
      <c r="H1" s="186"/>
      <c r="I1" s="186"/>
      <c r="J1" s="187"/>
    </row>
    <row r="2" spans="1:10" ht="15.75" thickBot="1" x14ac:dyDescent="0.3">
      <c r="A2" s="188" t="s">
        <v>33</v>
      </c>
      <c r="B2" s="189"/>
      <c r="C2" s="189"/>
      <c r="D2" s="189"/>
      <c r="E2" s="189"/>
      <c r="F2" s="189"/>
      <c r="G2" s="189"/>
      <c r="H2" s="189"/>
      <c r="I2" s="189"/>
      <c r="J2" s="190"/>
    </row>
    <row r="3" spans="1:10" x14ac:dyDescent="0.25">
      <c r="A3" s="191"/>
      <c r="B3" s="192"/>
      <c r="C3" s="192"/>
      <c r="D3" s="192"/>
      <c r="E3" s="192"/>
      <c r="F3" s="192"/>
      <c r="G3" s="192"/>
      <c r="H3" s="192"/>
      <c r="I3" s="192"/>
      <c r="J3" s="193"/>
    </row>
    <row r="4" spans="1:10" x14ac:dyDescent="0.25">
      <c r="A4" s="17" t="s">
        <v>34</v>
      </c>
      <c r="B4" s="16"/>
      <c r="C4" s="16"/>
      <c r="D4" s="16"/>
      <c r="E4" s="16"/>
      <c r="F4" s="16"/>
      <c r="G4" s="16"/>
      <c r="H4" s="16"/>
      <c r="I4" s="16"/>
      <c r="J4" s="18"/>
    </row>
    <row r="5" spans="1:10" x14ac:dyDescent="0.25">
      <c r="A5" s="19"/>
      <c r="B5" s="16"/>
      <c r="C5" s="16"/>
      <c r="D5" s="16"/>
      <c r="E5" s="16"/>
      <c r="F5" s="16"/>
      <c r="G5" s="16"/>
      <c r="H5" s="16"/>
      <c r="I5" s="16"/>
      <c r="J5" s="18"/>
    </row>
    <row r="6" spans="1:10" ht="15.75" thickBot="1" x14ac:dyDescent="0.3">
      <c r="A6" s="20"/>
      <c r="B6" s="21">
        <v>5.8999999999999999E-3</v>
      </c>
      <c r="C6" s="22"/>
      <c r="D6" s="22"/>
      <c r="E6" s="16"/>
      <c r="F6" s="16"/>
      <c r="G6" s="16"/>
      <c r="H6" s="16"/>
      <c r="I6" s="16"/>
      <c r="J6" s="18"/>
    </row>
    <row r="7" spans="1:10" x14ac:dyDescent="0.25">
      <c r="A7" s="19"/>
      <c r="B7" s="16"/>
      <c r="C7" s="16"/>
      <c r="D7" s="16"/>
      <c r="E7" s="23"/>
      <c r="F7" s="23"/>
      <c r="G7" s="16"/>
      <c r="H7" s="16"/>
      <c r="I7" s="24">
        <v>1</v>
      </c>
      <c r="J7" s="25"/>
    </row>
    <row r="8" spans="1:10" x14ac:dyDescent="0.25">
      <c r="A8" s="17" t="s">
        <v>35</v>
      </c>
      <c r="B8" s="16"/>
      <c r="C8" s="16"/>
      <c r="D8" s="16"/>
      <c r="E8" s="23"/>
      <c r="F8" s="23"/>
      <c r="G8" s="16"/>
      <c r="H8" s="16"/>
      <c r="I8" s="24">
        <v>2</v>
      </c>
      <c r="J8" s="25"/>
    </row>
    <row r="9" spans="1:10" x14ac:dyDescent="0.25">
      <c r="A9" s="19"/>
      <c r="B9" s="16"/>
      <c r="C9" s="16"/>
      <c r="D9" s="16"/>
      <c r="E9" s="23"/>
      <c r="F9" s="23"/>
      <c r="G9" s="16"/>
      <c r="H9" s="16"/>
      <c r="I9" s="24">
        <v>3</v>
      </c>
      <c r="J9" s="25"/>
    </row>
    <row r="10" spans="1:10" ht="15.75" thickBot="1" x14ac:dyDescent="0.3">
      <c r="A10" s="20"/>
      <c r="B10" s="21">
        <v>9.7000000000000003E-3</v>
      </c>
      <c r="C10" s="22"/>
      <c r="D10" s="22"/>
      <c r="E10" s="23"/>
      <c r="F10" s="23"/>
      <c r="G10" s="16"/>
      <c r="H10" s="16"/>
      <c r="I10" s="24">
        <v>4</v>
      </c>
      <c r="J10" s="25"/>
    </row>
    <row r="11" spans="1:10" x14ac:dyDescent="0.25">
      <c r="A11" s="19"/>
      <c r="B11" s="16"/>
      <c r="C11" s="16"/>
      <c r="D11" s="16"/>
      <c r="E11" s="16"/>
      <c r="F11" s="16"/>
      <c r="G11" s="16"/>
      <c r="H11" s="16"/>
      <c r="I11" s="16"/>
      <c r="J11" s="18"/>
    </row>
    <row r="12" spans="1:10" x14ac:dyDescent="0.25">
      <c r="A12" s="19"/>
      <c r="B12" s="16"/>
      <c r="C12" s="16"/>
      <c r="D12" s="16"/>
      <c r="E12" s="16"/>
      <c r="F12" s="16"/>
      <c r="G12" s="16"/>
      <c r="H12" s="16"/>
      <c r="I12" s="16"/>
      <c r="J12" s="18"/>
    </row>
    <row r="13" spans="1:10" x14ac:dyDescent="0.25">
      <c r="A13" s="17" t="s">
        <v>36</v>
      </c>
      <c r="B13" s="16"/>
      <c r="C13" s="16"/>
      <c r="D13" s="16"/>
      <c r="E13" s="16"/>
      <c r="F13" s="16"/>
      <c r="G13" s="16"/>
      <c r="H13" s="16"/>
      <c r="I13" s="16"/>
      <c r="J13" s="18"/>
    </row>
    <row r="14" spans="1:10" x14ac:dyDescent="0.25">
      <c r="A14" s="19"/>
      <c r="B14" s="16"/>
      <c r="C14" s="16"/>
      <c r="D14" s="16"/>
      <c r="E14" s="16"/>
      <c r="F14" s="16"/>
      <c r="G14" s="16"/>
      <c r="H14" s="16"/>
      <c r="I14" s="16"/>
      <c r="J14" s="18"/>
    </row>
    <row r="15" spans="1:10" ht="15.75" thickBot="1" x14ac:dyDescent="0.3">
      <c r="A15" s="20"/>
      <c r="B15" s="21">
        <v>4.4999999999999998E-2</v>
      </c>
      <c r="C15" s="22"/>
      <c r="D15" s="22"/>
      <c r="E15" s="16"/>
      <c r="F15" s="16"/>
      <c r="G15" s="194"/>
      <c r="H15" s="195"/>
      <c r="I15" s="195"/>
      <c r="J15" s="196"/>
    </row>
    <row r="16" spans="1:10" x14ac:dyDescent="0.25">
      <c r="A16" s="19"/>
      <c r="B16" s="16"/>
      <c r="C16" s="16"/>
      <c r="D16" s="16"/>
      <c r="E16" s="16"/>
      <c r="F16" s="16"/>
      <c r="G16" s="195"/>
      <c r="H16" s="195"/>
      <c r="I16" s="195"/>
      <c r="J16" s="196"/>
    </row>
    <row r="17" spans="1:10" x14ac:dyDescent="0.25">
      <c r="A17" s="17" t="s">
        <v>37</v>
      </c>
      <c r="B17" s="16"/>
      <c r="C17" s="16"/>
      <c r="D17" s="16"/>
      <c r="E17" s="16"/>
      <c r="F17" s="16"/>
      <c r="G17" s="195"/>
      <c r="H17" s="195"/>
      <c r="I17" s="195"/>
      <c r="J17" s="196"/>
    </row>
    <row r="18" spans="1:10" x14ac:dyDescent="0.25">
      <c r="A18" s="19"/>
      <c r="B18" s="16"/>
      <c r="C18" s="16"/>
      <c r="D18" s="16"/>
      <c r="E18" s="16"/>
      <c r="F18" s="16"/>
      <c r="G18" s="195"/>
      <c r="H18" s="195"/>
      <c r="I18" s="195"/>
      <c r="J18" s="196"/>
    </row>
    <row r="19" spans="1:10" ht="15.75" thickBot="1" x14ac:dyDescent="0.3">
      <c r="A19" s="20"/>
      <c r="B19" s="21">
        <v>6.5199999999999994E-2</v>
      </c>
      <c r="C19" s="22"/>
      <c r="D19" s="22"/>
      <c r="E19" s="16"/>
      <c r="F19" s="16"/>
      <c r="G19" s="195"/>
      <c r="H19" s="195"/>
      <c r="I19" s="195"/>
      <c r="J19" s="196"/>
    </row>
    <row r="20" spans="1:10" x14ac:dyDescent="0.25">
      <c r="A20" s="19"/>
      <c r="B20" s="16"/>
      <c r="C20" s="16"/>
      <c r="D20" s="16"/>
      <c r="E20" s="16"/>
      <c r="F20" s="16"/>
      <c r="G20" s="195"/>
      <c r="H20" s="195"/>
      <c r="I20" s="195"/>
      <c r="J20" s="196"/>
    </row>
    <row r="21" spans="1:10" x14ac:dyDescent="0.25">
      <c r="A21" s="17" t="s">
        <v>38</v>
      </c>
      <c r="B21" s="16"/>
      <c r="C21" s="16"/>
      <c r="D21" s="16"/>
      <c r="E21" s="16"/>
      <c r="F21" s="16"/>
      <c r="G21" s="195"/>
      <c r="H21" s="195"/>
      <c r="I21" s="195"/>
      <c r="J21" s="196"/>
    </row>
    <row r="22" spans="1:10" ht="15" customHeight="1" x14ac:dyDescent="0.25">
      <c r="A22" s="19"/>
      <c r="B22" s="16"/>
      <c r="C22" s="16"/>
      <c r="D22" s="16"/>
      <c r="E22" s="84"/>
      <c r="F22" s="84"/>
      <c r="G22" s="84"/>
      <c r="H22" s="84"/>
      <c r="I22" s="84"/>
      <c r="J22" s="85"/>
    </row>
    <row r="23" spans="1:10" ht="15.75" thickBot="1" x14ac:dyDescent="0.3">
      <c r="A23" s="20"/>
      <c r="B23" s="21">
        <v>0.01</v>
      </c>
      <c r="C23" s="22"/>
      <c r="D23" s="22"/>
      <c r="E23" s="84"/>
      <c r="F23" s="84"/>
      <c r="G23" s="84"/>
      <c r="H23" s="84"/>
      <c r="I23" s="84"/>
      <c r="J23" s="85"/>
    </row>
    <row r="24" spans="1:10" x14ac:dyDescent="0.25">
      <c r="A24" s="19"/>
      <c r="B24" s="26"/>
      <c r="C24" s="16"/>
      <c r="D24" s="16"/>
      <c r="E24" s="84"/>
      <c r="F24" s="84"/>
      <c r="G24" s="84"/>
      <c r="H24" s="84"/>
      <c r="I24" s="84"/>
      <c r="J24" s="85"/>
    </row>
    <row r="25" spans="1:10" x14ac:dyDescent="0.25">
      <c r="A25" s="17" t="s">
        <v>39</v>
      </c>
      <c r="B25" s="27"/>
      <c r="C25" s="16"/>
      <c r="D25" s="16"/>
      <c r="E25" s="16"/>
      <c r="F25" s="16"/>
      <c r="G25" s="16"/>
      <c r="H25" s="16"/>
      <c r="I25" s="16"/>
      <c r="J25" s="18"/>
    </row>
    <row r="26" spans="1:10" x14ac:dyDescent="0.25">
      <c r="A26" s="197" t="s">
        <v>40</v>
      </c>
      <c r="B26" s="198"/>
      <c r="C26" s="28">
        <v>0.03</v>
      </c>
      <c r="D26" s="29" t="s">
        <v>41</v>
      </c>
      <c r="E26" s="28">
        <v>6.4999999999999997E-3</v>
      </c>
      <c r="F26" s="29" t="s">
        <v>42</v>
      </c>
      <c r="G26" s="28">
        <v>0.03</v>
      </c>
      <c r="H26" s="30" t="s">
        <v>43</v>
      </c>
      <c r="I26" s="16"/>
      <c r="J26" s="18"/>
    </row>
    <row r="27" spans="1:10" ht="15.75" thickBot="1" x14ac:dyDescent="0.3">
      <c r="A27" s="199" t="s">
        <v>92</v>
      </c>
      <c r="B27" s="199"/>
      <c r="C27" s="21">
        <v>0.02</v>
      </c>
      <c r="D27" s="22"/>
      <c r="E27" s="200"/>
      <c r="F27" s="200"/>
      <c r="G27" s="200"/>
      <c r="H27" s="200"/>
      <c r="I27" s="200"/>
      <c r="J27" s="201"/>
    </row>
    <row r="28" spans="1:10" ht="32.25" thickBot="1" x14ac:dyDescent="0.55000000000000004">
      <c r="A28" s="31"/>
      <c r="B28" s="32" t="s">
        <v>44</v>
      </c>
      <c r="C28" s="33"/>
      <c r="D28" s="34">
        <f>((1+B6)*(1+B10+B23+B15)*(1+B19))/(1-C26-E26-G26-C27)-1</f>
        <v>0.24883386841379296</v>
      </c>
      <c r="E28" s="33"/>
      <c r="F28" s="33"/>
      <c r="G28" s="33"/>
      <c r="H28" s="33"/>
      <c r="I28" s="33"/>
      <c r="J28" s="35"/>
    </row>
    <row r="29" spans="1:10" x14ac:dyDescent="0.25">
      <c r="A29" s="36" t="s">
        <v>45</v>
      </c>
      <c r="B29" s="37"/>
      <c r="C29" s="37"/>
      <c r="D29" s="37"/>
      <c r="E29" s="37"/>
      <c r="F29" s="37"/>
      <c r="G29" s="37"/>
      <c r="H29" s="37"/>
      <c r="I29" s="37"/>
      <c r="J29" s="38"/>
    </row>
    <row r="30" spans="1:10" ht="15" customHeight="1" x14ac:dyDescent="0.25">
      <c r="A30" s="182" t="s">
        <v>46</v>
      </c>
      <c r="B30" s="183"/>
      <c r="C30" s="183"/>
      <c r="D30" s="183"/>
      <c r="E30" s="183"/>
      <c r="F30" s="183"/>
      <c r="G30" s="183"/>
      <c r="H30" s="183"/>
      <c r="I30" s="183"/>
      <c r="J30" s="184"/>
    </row>
    <row r="31" spans="1:10" x14ac:dyDescent="0.25">
      <c r="A31" s="182"/>
      <c r="B31" s="183"/>
      <c r="C31" s="183"/>
      <c r="D31" s="183"/>
      <c r="E31" s="183"/>
      <c r="F31" s="183"/>
      <c r="G31" s="183"/>
      <c r="H31" s="183"/>
      <c r="I31" s="183"/>
      <c r="J31" s="184"/>
    </row>
    <row r="32" spans="1:10" x14ac:dyDescent="0.25">
      <c r="A32" s="182"/>
      <c r="B32" s="183"/>
      <c r="C32" s="183"/>
      <c r="D32" s="183"/>
      <c r="E32" s="183"/>
      <c r="F32" s="183"/>
      <c r="G32" s="183"/>
      <c r="H32" s="183"/>
      <c r="I32" s="183"/>
      <c r="J32" s="184"/>
    </row>
    <row r="33" spans="1:10" x14ac:dyDescent="0.25">
      <c r="A33" s="182"/>
      <c r="B33" s="183"/>
      <c r="C33" s="183"/>
      <c r="D33" s="183"/>
      <c r="E33" s="183"/>
      <c r="F33" s="183"/>
      <c r="G33" s="183"/>
      <c r="H33" s="183"/>
      <c r="I33" s="183"/>
      <c r="J33" s="184"/>
    </row>
    <row r="34" spans="1:10" ht="15" customHeight="1" x14ac:dyDescent="0.25">
      <c r="A34" s="173" t="s">
        <v>88</v>
      </c>
      <c r="B34" s="174"/>
      <c r="C34" s="174"/>
      <c r="D34" s="174"/>
      <c r="E34" s="174"/>
      <c r="F34" s="174"/>
      <c r="G34" s="174"/>
      <c r="H34" s="174"/>
      <c r="I34" s="174"/>
      <c r="J34" s="175"/>
    </row>
    <row r="35" spans="1:10" x14ac:dyDescent="0.25">
      <c r="A35" s="176"/>
      <c r="B35" s="177"/>
      <c r="C35" s="177"/>
      <c r="D35" s="177"/>
      <c r="E35" s="177"/>
      <c r="F35" s="177"/>
      <c r="G35" s="177"/>
      <c r="H35" s="177"/>
      <c r="I35" s="177"/>
      <c r="J35" s="178"/>
    </row>
    <row r="36" spans="1:10" ht="15" customHeight="1" x14ac:dyDescent="0.25">
      <c r="A36" s="176" t="s">
        <v>89</v>
      </c>
      <c r="B36" s="177"/>
      <c r="C36" s="177"/>
      <c r="D36" s="177"/>
      <c r="E36" s="177"/>
      <c r="F36" s="177"/>
      <c r="G36" s="177"/>
      <c r="H36" s="177"/>
      <c r="I36" s="177"/>
      <c r="J36" s="178"/>
    </row>
    <row r="37" spans="1:10" ht="15" customHeight="1" x14ac:dyDescent="0.25">
      <c r="A37" s="179" t="s">
        <v>90</v>
      </c>
      <c r="B37" s="180"/>
      <c r="C37" s="180"/>
      <c r="D37" s="180"/>
      <c r="E37" s="180"/>
      <c r="F37" s="180"/>
      <c r="G37" s="180"/>
      <c r="H37" s="180"/>
      <c r="I37" s="180"/>
      <c r="J37" s="181"/>
    </row>
  </sheetData>
  <mergeCells count="11">
    <mergeCell ref="A34:J35"/>
    <mergeCell ref="A36:J36"/>
    <mergeCell ref="A37:J37"/>
    <mergeCell ref="A30:J33"/>
    <mergeCell ref="A1:J1"/>
    <mergeCell ref="A2:J2"/>
    <mergeCell ref="A3:J3"/>
    <mergeCell ref="G15:J21"/>
    <mergeCell ref="A26:B26"/>
    <mergeCell ref="A27:B27"/>
    <mergeCell ref="E27:J27"/>
  </mergeCells>
  <pageMargins left="0.511811024" right="0.511811024" top="0.78740157499999996" bottom="0.78740157499999996" header="0.31496062000000002" footer="0.31496062000000002"/>
  <pageSetup paperSize="9" scale="9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">
    <pageSetUpPr fitToPage="1"/>
  </sheetPr>
  <dimension ref="A1:L22"/>
  <sheetViews>
    <sheetView zoomScaleNormal="100" workbookViewId="0">
      <selection activeCell="A2" sqref="A2:J2"/>
    </sheetView>
  </sheetViews>
  <sheetFormatPr defaultRowHeight="15" x14ac:dyDescent="0.25"/>
  <cols>
    <col min="1" max="1" width="15.5703125" customWidth="1"/>
    <col min="2" max="2" width="41.140625" bestFit="1" customWidth="1"/>
    <col min="3" max="3" width="6.28515625" bestFit="1" customWidth="1"/>
    <col min="4" max="4" width="8.140625" bestFit="1" customWidth="1"/>
    <col min="5" max="5" width="12.7109375" style="15" bestFit="1" customWidth="1"/>
    <col min="6" max="6" width="14.42578125" bestFit="1" customWidth="1"/>
    <col min="7" max="7" width="6.5703125" bestFit="1" customWidth="1"/>
    <col min="8" max="8" width="20.28515625" customWidth="1"/>
    <col min="9" max="9" width="18" style="8" customWidth="1"/>
    <col min="10" max="10" width="22" style="13" customWidth="1"/>
    <col min="11" max="11" width="10.7109375" style="8" bestFit="1" customWidth="1"/>
    <col min="12" max="12" width="12.7109375" customWidth="1"/>
  </cols>
  <sheetData>
    <row r="1" spans="1:12" x14ac:dyDescent="0.25">
      <c r="A1" s="214" t="s">
        <v>12</v>
      </c>
      <c r="B1" s="215"/>
      <c r="C1" s="215"/>
      <c r="D1" s="215"/>
      <c r="E1" s="215"/>
      <c r="F1" s="215"/>
      <c r="G1" s="215"/>
      <c r="H1" s="216" t="s">
        <v>21</v>
      </c>
      <c r="I1" s="216"/>
      <c r="J1" s="217"/>
    </row>
    <row r="2" spans="1:12" x14ac:dyDescent="0.25">
      <c r="A2" s="218" t="s">
        <v>13</v>
      </c>
      <c r="B2" s="219"/>
      <c r="C2" s="219" t="s">
        <v>0</v>
      </c>
      <c r="D2" s="219"/>
      <c r="E2" s="219"/>
      <c r="F2" s="219"/>
      <c r="G2" s="219"/>
      <c r="H2" s="219" t="s">
        <v>22</v>
      </c>
      <c r="I2" s="219"/>
      <c r="J2" s="220"/>
    </row>
    <row r="3" spans="1:12" x14ac:dyDescent="0.25">
      <c r="A3" s="205" t="s">
        <v>14</v>
      </c>
      <c r="B3" s="205" t="s">
        <v>15</v>
      </c>
      <c r="C3" s="205" t="s">
        <v>2</v>
      </c>
      <c r="D3" s="205" t="s">
        <v>3</v>
      </c>
      <c r="E3" s="213" t="s">
        <v>16</v>
      </c>
      <c r="F3" s="211" t="s">
        <v>17</v>
      </c>
      <c r="G3" s="212"/>
      <c r="H3" s="205" t="s">
        <v>18</v>
      </c>
      <c r="I3" s="206" t="s">
        <v>11</v>
      </c>
      <c r="J3" s="207" t="s">
        <v>19</v>
      </c>
      <c r="K3" s="39">
        <f>1-K4</f>
        <v>0</v>
      </c>
    </row>
    <row r="4" spans="1:12" x14ac:dyDescent="0.25">
      <c r="A4" s="205"/>
      <c r="B4" s="205"/>
      <c r="C4" s="205"/>
      <c r="D4" s="205"/>
      <c r="E4" s="213"/>
      <c r="F4" s="2" t="s">
        <v>20</v>
      </c>
      <c r="G4" s="2" t="s">
        <v>24</v>
      </c>
      <c r="H4" s="205"/>
      <c r="I4" s="206"/>
      <c r="J4" s="207"/>
      <c r="K4" s="39">
        <v>1</v>
      </c>
      <c r="L4" s="61"/>
    </row>
    <row r="5" spans="1:12" s="3" customFormat="1" x14ac:dyDescent="0.25">
      <c r="A5" s="4">
        <v>1</v>
      </c>
      <c r="B5" s="10" t="s">
        <v>4</v>
      </c>
      <c r="C5" s="4" t="s">
        <v>2</v>
      </c>
      <c r="D5" s="9">
        <v>1</v>
      </c>
      <c r="E5" s="6" t="e">
        <f>#REF!*QCI!$K$4</f>
        <v>#REF!</v>
      </c>
      <c r="F5" s="6" t="e">
        <f>#REF!*QCI!$K$3</f>
        <v>#REF!</v>
      </c>
      <c r="G5" s="4"/>
      <c r="H5" s="4"/>
      <c r="I5" s="6" t="e">
        <f>E5+F5</f>
        <v>#REF!</v>
      </c>
      <c r="J5" s="12" t="e">
        <f>(I5/$I$17)*100</f>
        <v>#REF!</v>
      </c>
      <c r="K5" s="62"/>
      <c r="L5" s="62"/>
    </row>
    <row r="6" spans="1:12" s="3" customFormat="1" x14ac:dyDescent="0.25">
      <c r="A6" s="4">
        <v>2</v>
      </c>
      <c r="B6" s="10" t="s">
        <v>27</v>
      </c>
      <c r="C6" s="4" t="s">
        <v>2</v>
      </c>
      <c r="D6" s="9">
        <v>1</v>
      </c>
      <c r="E6" s="6" t="e">
        <f>#REF!*QCI!K4</f>
        <v>#REF!</v>
      </c>
      <c r="F6" s="6" t="e">
        <f>#REF!*QCI!K3</f>
        <v>#REF!</v>
      </c>
      <c r="G6" s="4"/>
      <c r="H6" s="4"/>
      <c r="I6" s="6" t="e">
        <f t="shared" ref="I6:I16" si="0">E6+F6</f>
        <v>#REF!</v>
      </c>
      <c r="J6" s="12" t="e">
        <f t="shared" ref="J6:J16" si="1">(I6/$I$17)*100</f>
        <v>#REF!</v>
      </c>
      <c r="K6" s="62"/>
      <c r="L6" s="62"/>
    </row>
    <row r="7" spans="1:12" s="3" customFormat="1" x14ac:dyDescent="0.25">
      <c r="A7" s="4">
        <v>3</v>
      </c>
      <c r="B7" s="10" t="s">
        <v>28</v>
      </c>
      <c r="C7" s="4" t="s">
        <v>2</v>
      </c>
      <c r="D7" s="9">
        <v>1</v>
      </c>
      <c r="E7" s="6" t="e">
        <f>#REF!*QCI!K4</f>
        <v>#REF!</v>
      </c>
      <c r="F7" s="6" t="e">
        <f>#REF!*QCI!K3</f>
        <v>#REF!</v>
      </c>
      <c r="G7" s="4"/>
      <c r="H7" s="4"/>
      <c r="I7" s="6" t="e">
        <f t="shared" si="0"/>
        <v>#REF!</v>
      </c>
      <c r="J7" s="12" t="e">
        <f t="shared" si="1"/>
        <v>#REF!</v>
      </c>
      <c r="K7" s="62"/>
      <c r="L7" s="62"/>
    </row>
    <row r="8" spans="1:12" s="3" customFormat="1" x14ac:dyDescent="0.25">
      <c r="A8" s="4">
        <v>4</v>
      </c>
      <c r="B8" s="10" t="s">
        <v>29</v>
      </c>
      <c r="C8" s="4" t="s">
        <v>2</v>
      </c>
      <c r="D8" s="9">
        <v>1</v>
      </c>
      <c r="E8" s="6" t="e">
        <f>#REF!*QCI!K4</f>
        <v>#REF!</v>
      </c>
      <c r="F8" s="6" t="e">
        <f>K3*#REF!</f>
        <v>#REF!</v>
      </c>
      <c r="G8" s="4"/>
      <c r="H8" s="4"/>
      <c r="I8" s="6" t="e">
        <f t="shared" si="0"/>
        <v>#REF!</v>
      </c>
      <c r="J8" s="12" t="e">
        <f t="shared" si="1"/>
        <v>#REF!</v>
      </c>
      <c r="K8" s="62"/>
      <c r="L8" s="62"/>
    </row>
    <row r="9" spans="1:12" s="3" customFormat="1" x14ac:dyDescent="0.25">
      <c r="A9" s="4">
        <v>5</v>
      </c>
      <c r="B9" s="11" t="s">
        <v>6</v>
      </c>
      <c r="C9" s="4" t="s">
        <v>2</v>
      </c>
      <c r="D9" s="9">
        <v>1</v>
      </c>
      <c r="E9" s="6" t="e">
        <f>K4*#REF!</f>
        <v>#REF!</v>
      </c>
      <c r="F9" s="6" t="e">
        <f>K3*#REF!</f>
        <v>#REF!</v>
      </c>
      <c r="G9" s="4"/>
      <c r="H9" s="4"/>
      <c r="I9" s="6" t="e">
        <f t="shared" si="0"/>
        <v>#REF!</v>
      </c>
      <c r="J9" s="12" t="e">
        <f t="shared" si="1"/>
        <v>#REF!</v>
      </c>
      <c r="K9" s="62"/>
      <c r="L9" s="62"/>
    </row>
    <row r="10" spans="1:12" s="3" customFormat="1" x14ac:dyDescent="0.25">
      <c r="A10" s="4">
        <v>6</v>
      </c>
      <c r="B10" s="11" t="s">
        <v>7</v>
      </c>
      <c r="C10" s="4" t="s">
        <v>2</v>
      </c>
      <c r="D10" s="9">
        <v>1</v>
      </c>
      <c r="E10" s="6" t="e">
        <f>K4*#REF!</f>
        <v>#REF!</v>
      </c>
      <c r="F10" s="6" t="e">
        <f>K3*#REF!</f>
        <v>#REF!</v>
      </c>
      <c r="G10" s="4"/>
      <c r="H10" s="4"/>
      <c r="I10" s="6" t="e">
        <f t="shared" si="0"/>
        <v>#REF!</v>
      </c>
      <c r="J10" s="12" t="e">
        <f t="shared" si="1"/>
        <v>#REF!</v>
      </c>
      <c r="K10" s="15"/>
      <c r="L10" s="15"/>
    </row>
    <row r="11" spans="1:12" s="3" customFormat="1" x14ac:dyDescent="0.25">
      <c r="A11" s="4">
        <v>7</v>
      </c>
      <c r="B11" s="11" t="s">
        <v>8</v>
      </c>
      <c r="C11" s="4" t="s">
        <v>2</v>
      </c>
      <c r="D11" s="9">
        <v>1</v>
      </c>
      <c r="E11" s="6" t="e">
        <f>K4*#REF!</f>
        <v>#REF!</v>
      </c>
      <c r="F11" s="6" t="e">
        <f>K3*#REF!</f>
        <v>#REF!</v>
      </c>
      <c r="G11" s="4"/>
      <c r="H11" s="4"/>
      <c r="I11" s="6" t="e">
        <f t="shared" si="0"/>
        <v>#REF!</v>
      </c>
      <c r="J11" s="12" t="e">
        <f>(I11/$I$17)*100</f>
        <v>#REF!</v>
      </c>
      <c r="K11" s="15"/>
      <c r="L11" s="15"/>
    </row>
    <row r="12" spans="1:12" s="3" customFormat="1" x14ac:dyDescent="0.25">
      <c r="A12" s="4">
        <v>8</v>
      </c>
      <c r="B12" s="11" t="s">
        <v>26</v>
      </c>
      <c r="C12" s="4" t="s">
        <v>2</v>
      </c>
      <c r="D12" s="9">
        <v>1</v>
      </c>
      <c r="E12" s="6" t="e">
        <f>K4*#REF!</f>
        <v>#REF!</v>
      </c>
      <c r="F12" s="6" t="e">
        <f>K3*#REF!</f>
        <v>#REF!</v>
      </c>
      <c r="G12" s="4"/>
      <c r="H12" s="4"/>
      <c r="I12" s="6" t="e">
        <f t="shared" si="0"/>
        <v>#REF!</v>
      </c>
      <c r="J12" s="12" t="e">
        <f t="shared" si="1"/>
        <v>#REF!</v>
      </c>
      <c r="K12" s="15"/>
      <c r="L12" s="15"/>
    </row>
    <row r="13" spans="1:12" s="3" customFormat="1" x14ac:dyDescent="0.25">
      <c r="A13" s="4">
        <v>9</v>
      </c>
      <c r="B13" s="11" t="s">
        <v>25</v>
      </c>
      <c r="C13" s="4" t="s">
        <v>2</v>
      </c>
      <c r="D13" s="9">
        <v>1</v>
      </c>
      <c r="E13" s="6" t="e">
        <f>K4*#REF!</f>
        <v>#REF!</v>
      </c>
      <c r="F13" s="6" t="e">
        <f>K3*#REF!</f>
        <v>#REF!</v>
      </c>
      <c r="G13" s="4"/>
      <c r="H13" s="4"/>
      <c r="I13" s="6" t="e">
        <f t="shared" si="0"/>
        <v>#REF!</v>
      </c>
      <c r="J13" s="12" t="e">
        <f t="shared" si="1"/>
        <v>#REF!</v>
      </c>
      <c r="K13" s="15"/>
      <c r="L13" s="15"/>
    </row>
    <row r="14" spans="1:12" s="3" customFormat="1" x14ac:dyDescent="0.25">
      <c r="A14" s="4">
        <v>10</v>
      </c>
      <c r="B14" s="11" t="s">
        <v>9</v>
      </c>
      <c r="C14" s="4" t="s">
        <v>2</v>
      </c>
      <c r="D14" s="9">
        <v>1</v>
      </c>
      <c r="E14" s="6" t="e">
        <f>K4*#REF!</f>
        <v>#REF!</v>
      </c>
      <c r="F14" s="6" t="e">
        <f>K3*#REF!</f>
        <v>#REF!</v>
      </c>
      <c r="G14" s="4"/>
      <c r="H14" s="4"/>
      <c r="I14" s="6" t="e">
        <f t="shared" si="0"/>
        <v>#REF!</v>
      </c>
      <c r="J14" s="12" t="e">
        <f t="shared" si="1"/>
        <v>#REF!</v>
      </c>
      <c r="K14" s="15"/>
      <c r="L14" s="40"/>
    </row>
    <row r="15" spans="1:12" s="3" customFormat="1" x14ac:dyDescent="0.25">
      <c r="A15" s="4">
        <v>11</v>
      </c>
      <c r="B15" s="11" t="s">
        <v>30</v>
      </c>
      <c r="C15" s="4" t="s">
        <v>2</v>
      </c>
      <c r="D15" s="9">
        <v>1</v>
      </c>
      <c r="E15" s="6" t="e">
        <f>K4*#REF!</f>
        <v>#REF!</v>
      </c>
      <c r="F15" s="6" t="e">
        <f>K3*#REF!</f>
        <v>#REF!</v>
      </c>
      <c r="G15" s="4"/>
      <c r="H15" s="4"/>
      <c r="I15" s="6" t="e">
        <f t="shared" si="0"/>
        <v>#REF!</v>
      </c>
      <c r="J15" s="12" t="e">
        <f t="shared" si="1"/>
        <v>#REF!</v>
      </c>
      <c r="K15" s="15"/>
      <c r="L15" s="15"/>
    </row>
    <row r="16" spans="1:12" s="3" customFormat="1" x14ac:dyDescent="0.25">
      <c r="A16" s="4">
        <v>12</v>
      </c>
      <c r="B16" s="11" t="s">
        <v>10</v>
      </c>
      <c r="C16" s="4" t="s">
        <v>2</v>
      </c>
      <c r="D16" s="9">
        <v>1</v>
      </c>
      <c r="E16" s="6" t="e">
        <f>K4*#REF!</f>
        <v>#REF!</v>
      </c>
      <c r="F16" s="6" t="e">
        <f>K3*#REF!</f>
        <v>#REF!</v>
      </c>
      <c r="G16" s="4"/>
      <c r="H16" s="4"/>
      <c r="I16" s="6" t="e">
        <f t="shared" si="0"/>
        <v>#REF!</v>
      </c>
      <c r="J16" s="12" t="e">
        <f t="shared" si="1"/>
        <v>#REF!</v>
      </c>
      <c r="K16" s="15"/>
      <c r="L16" s="15"/>
    </row>
    <row r="17" spans="1:12" x14ac:dyDescent="0.25">
      <c r="A17" s="208" t="s">
        <v>23</v>
      </c>
      <c r="B17" s="209"/>
      <c r="C17" s="209"/>
      <c r="D17" s="210"/>
      <c r="E17" s="63" t="e">
        <f>SUM(E5:E16)</f>
        <v>#REF!</v>
      </c>
      <c r="F17" s="64" t="e">
        <f>SUM(F5:F16)</f>
        <v>#REF!</v>
      </c>
      <c r="G17" s="65"/>
      <c r="H17" s="65"/>
      <c r="I17" s="63" t="e">
        <f>SUM(I5:I16)</f>
        <v>#REF!</v>
      </c>
      <c r="J17" s="78" t="e">
        <f>SUM(J5:J16)</f>
        <v>#REF!</v>
      </c>
      <c r="L17" s="8"/>
    </row>
    <row r="18" spans="1:12" x14ac:dyDescent="0.25">
      <c r="A18" s="66"/>
      <c r="B18" s="67"/>
      <c r="C18" s="67"/>
      <c r="D18" s="67"/>
      <c r="E18" s="68"/>
      <c r="F18" s="69"/>
      <c r="G18" s="45"/>
      <c r="H18" s="45"/>
      <c r="I18" s="68"/>
      <c r="J18" s="70"/>
      <c r="L18" s="8"/>
    </row>
    <row r="19" spans="1:12" x14ac:dyDescent="0.25">
      <c r="A19" s="14"/>
      <c r="B19" s="43"/>
      <c r="C19" s="43"/>
      <c r="D19" s="43"/>
      <c r="E19" s="41"/>
      <c r="F19" s="43"/>
      <c r="G19" s="43"/>
      <c r="H19" s="43"/>
      <c r="I19" s="71"/>
      <c r="J19" s="72"/>
    </row>
    <row r="20" spans="1:12" x14ac:dyDescent="0.25">
      <c r="A20" s="202" t="s">
        <v>93</v>
      </c>
      <c r="B20" s="203"/>
      <c r="C20" s="203"/>
      <c r="D20" s="203"/>
      <c r="E20" s="203"/>
      <c r="F20" s="203"/>
      <c r="G20" s="203"/>
      <c r="H20" s="203"/>
      <c r="I20" s="203"/>
      <c r="J20" s="204"/>
    </row>
    <row r="21" spans="1:12" x14ac:dyDescent="0.25">
      <c r="A21" s="202" t="s">
        <v>31</v>
      </c>
      <c r="B21" s="203"/>
      <c r="C21" s="203"/>
      <c r="D21" s="203"/>
      <c r="E21" s="203"/>
      <c r="F21" s="203"/>
      <c r="G21" s="203"/>
      <c r="H21" s="203"/>
      <c r="I21" s="203"/>
      <c r="J21" s="204"/>
    </row>
    <row r="22" spans="1:12" x14ac:dyDescent="0.25">
      <c r="A22" s="73"/>
      <c r="B22" s="74"/>
      <c r="C22" s="74"/>
      <c r="D22" s="74"/>
      <c r="E22" s="75"/>
      <c r="F22" s="74"/>
      <c r="G22" s="74"/>
      <c r="H22" s="74"/>
      <c r="I22" s="76"/>
      <c r="J22" s="77"/>
    </row>
  </sheetData>
  <mergeCells count="17">
    <mergeCell ref="A1:G1"/>
    <mergeCell ref="H1:J1"/>
    <mergeCell ref="A2:B2"/>
    <mergeCell ref="C2:G2"/>
    <mergeCell ref="H2:J2"/>
    <mergeCell ref="A20:J20"/>
    <mergeCell ref="A21:J21"/>
    <mergeCell ref="H3:H4"/>
    <mergeCell ref="I3:I4"/>
    <mergeCell ref="J3:J4"/>
    <mergeCell ref="A17:D17"/>
    <mergeCell ref="F3:G3"/>
    <mergeCell ref="A3:A4"/>
    <mergeCell ref="B3:B4"/>
    <mergeCell ref="C3:C4"/>
    <mergeCell ref="D3:D4"/>
    <mergeCell ref="E3:E4"/>
  </mergeCells>
  <pageMargins left="0.511811024" right="0.511811024" top="0.78740157499999996" bottom="0.78740157499999996" header="0.31496062000000002" footer="0.31496062000000002"/>
  <pageSetup paperSize="9" scale="8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/>
  <dimension ref="A1:K16"/>
  <sheetViews>
    <sheetView topLeftCell="A4" zoomScaleNormal="100" workbookViewId="0">
      <selection activeCell="A2" sqref="A2:J2"/>
    </sheetView>
  </sheetViews>
  <sheetFormatPr defaultRowHeight="15" x14ac:dyDescent="0.25"/>
  <cols>
    <col min="1" max="1" width="4.42578125" bestFit="1" customWidth="1"/>
    <col min="2" max="2" width="11.42578125" bestFit="1" customWidth="1"/>
    <col min="3" max="3" width="40.7109375" customWidth="1"/>
    <col min="4" max="4" width="5.28515625" bestFit="1" customWidth="1"/>
    <col min="5" max="5" width="6.5703125" bestFit="1" customWidth="1"/>
    <col min="6" max="6" width="7.42578125" bestFit="1" customWidth="1"/>
    <col min="7" max="7" width="7.85546875" bestFit="1" customWidth="1"/>
  </cols>
  <sheetData>
    <row r="1" spans="1:11" ht="15.75" x14ac:dyDescent="0.25">
      <c r="A1" s="221" t="s">
        <v>53</v>
      </c>
      <c r="B1" s="221"/>
      <c r="C1" s="221"/>
      <c r="D1" s="221"/>
      <c r="E1" s="221"/>
      <c r="F1" s="222"/>
      <c r="G1" s="82"/>
    </row>
    <row r="2" spans="1:11" ht="89.25" x14ac:dyDescent="0.25">
      <c r="A2" s="79"/>
      <c r="B2" s="42" t="s">
        <v>54</v>
      </c>
      <c r="C2" s="47" t="s">
        <v>55</v>
      </c>
      <c r="D2" s="48"/>
      <c r="E2" s="48" t="s">
        <v>56</v>
      </c>
      <c r="F2" s="49" t="s">
        <v>5</v>
      </c>
      <c r="G2" s="1"/>
    </row>
    <row r="3" spans="1:11" x14ac:dyDescent="0.25">
      <c r="A3" s="50" t="s">
        <v>57</v>
      </c>
      <c r="B3" s="51" t="s">
        <v>58</v>
      </c>
      <c r="C3" s="51" t="s">
        <v>59</v>
      </c>
      <c r="D3" s="51" t="s">
        <v>56</v>
      </c>
      <c r="E3" s="51" t="s">
        <v>60</v>
      </c>
      <c r="F3" s="51" t="s">
        <v>61</v>
      </c>
      <c r="G3" s="51" t="s">
        <v>62</v>
      </c>
    </row>
    <row r="4" spans="1:11" x14ac:dyDescent="0.25">
      <c r="A4" s="52" t="s">
        <v>63</v>
      </c>
      <c r="B4" s="52">
        <v>93358</v>
      </c>
      <c r="C4" s="53" t="s">
        <v>64</v>
      </c>
      <c r="D4" s="54" t="s">
        <v>65</v>
      </c>
      <c r="E4" s="55">
        <v>0.22</v>
      </c>
      <c r="F4" s="56">
        <v>48.38</v>
      </c>
      <c r="G4" s="56">
        <f t="shared" ref="G4:G9" si="0">ROUND(E4*F4,2)</f>
        <v>10.64</v>
      </c>
    </row>
    <row r="5" spans="1:11" ht="30" x14ac:dyDescent="0.25">
      <c r="A5" s="57" t="s">
        <v>63</v>
      </c>
      <c r="B5" s="52">
        <v>72897</v>
      </c>
      <c r="C5" s="53" t="s">
        <v>66</v>
      </c>
      <c r="D5" s="54" t="s">
        <v>65</v>
      </c>
      <c r="E5" s="55">
        <v>0.28000000000000003</v>
      </c>
      <c r="F5" s="56">
        <v>16.52</v>
      </c>
      <c r="G5" s="56">
        <f t="shared" si="0"/>
        <v>4.63</v>
      </c>
    </row>
    <row r="6" spans="1:11" ht="30" x14ac:dyDescent="0.25">
      <c r="A6" s="57" t="s">
        <v>63</v>
      </c>
      <c r="B6" s="52">
        <v>72900</v>
      </c>
      <c r="C6" s="53" t="s">
        <v>67</v>
      </c>
      <c r="D6" s="54" t="s">
        <v>65</v>
      </c>
      <c r="E6" s="55">
        <v>0.28000000000000003</v>
      </c>
      <c r="F6" s="56">
        <v>4.6500000000000004</v>
      </c>
      <c r="G6" s="56">
        <f t="shared" si="0"/>
        <v>1.3</v>
      </c>
    </row>
    <row r="7" spans="1:11" ht="30" x14ac:dyDescent="0.25">
      <c r="A7" s="52" t="s">
        <v>63</v>
      </c>
      <c r="B7" s="52">
        <v>94107</v>
      </c>
      <c r="C7" s="53" t="s">
        <v>68</v>
      </c>
      <c r="D7" s="54" t="s">
        <v>65</v>
      </c>
      <c r="E7" s="55">
        <v>0.05</v>
      </c>
      <c r="F7" s="56">
        <v>140.61000000000001</v>
      </c>
      <c r="G7" s="56">
        <f t="shared" si="0"/>
        <v>7.03</v>
      </c>
    </row>
    <row r="8" spans="1:11" ht="45" x14ac:dyDescent="0.25">
      <c r="A8" s="58" t="s">
        <v>63</v>
      </c>
      <c r="B8" s="52">
        <v>94990</v>
      </c>
      <c r="C8" s="59" t="s">
        <v>69</v>
      </c>
      <c r="D8" s="54" t="s">
        <v>65</v>
      </c>
      <c r="E8" s="55">
        <v>7.0000000000000007E-2</v>
      </c>
      <c r="F8" s="1">
        <v>459.47</v>
      </c>
      <c r="G8" s="56">
        <f t="shared" si="0"/>
        <v>32.159999999999997</v>
      </c>
    </row>
    <row r="9" spans="1:11" ht="26.25" x14ac:dyDescent="0.25">
      <c r="A9" s="58" t="s">
        <v>70</v>
      </c>
      <c r="B9" s="52">
        <v>38135</v>
      </c>
      <c r="C9" s="60" t="s">
        <v>71</v>
      </c>
      <c r="D9" s="54" t="s">
        <v>72</v>
      </c>
      <c r="E9" s="55">
        <v>0.1176</v>
      </c>
      <c r="F9" s="1">
        <v>38.25</v>
      </c>
      <c r="G9" s="56">
        <f t="shared" si="0"/>
        <v>4.5</v>
      </c>
      <c r="H9" s="80"/>
      <c r="I9" s="80"/>
      <c r="J9" s="80"/>
      <c r="K9" s="80"/>
    </row>
    <row r="10" spans="1:11" x14ac:dyDescent="0.25">
      <c r="F10" s="51" t="s">
        <v>73</v>
      </c>
      <c r="G10" s="56">
        <f>SUM(G7:G9)</f>
        <v>43.69</v>
      </c>
      <c r="H10" s="80"/>
      <c r="I10" s="80"/>
      <c r="J10" s="80"/>
      <c r="K10" s="80"/>
    </row>
    <row r="11" spans="1:11" ht="15" customHeight="1" x14ac:dyDescent="0.25">
      <c r="A11" s="223" t="s">
        <v>88</v>
      </c>
      <c r="B11" s="224"/>
      <c r="C11" s="224"/>
      <c r="D11" s="224"/>
      <c r="E11" s="224"/>
      <c r="F11" s="224"/>
      <c r="G11" s="225"/>
      <c r="H11" s="81"/>
      <c r="I11" s="81"/>
      <c r="J11" s="81"/>
      <c r="K11" s="80"/>
    </row>
    <row r="12" spans="1:11" x14ac:dyDescent="0.25">
      <c r="A12" s="226"/>
      <c r="B12" s="227"/>
      <c r="C12" s="227"/>
      <c r="D12" s="227"/>
      <c r="E12" s="227"/>
      <c r="F12" s="227"/>
      <c r="G12" s="228"/>
      <c r="H12" s="81"/>
      <c r="I12" s="81"/>
      <c r="J12" s="81"/>
      <c r="K12" s="80"/>
    </row>
    <row r="13" spans="1:11" ht="15" customHeight="1" x14ac:dyDescent="0.25">
      <c r="A13" s="176" t="s">
        <v>89</v>
      </c>
      <c r="B13" s="177"/>
      <c r="C13" s="177"/>
      <c r="D13" s="177"/>
      <c r="E13" s="177"/>
      <c r="F13" s="177"/>
      <c r="G13" s="178"/>
      <c r="H13" s="81"/>
      <c r="I13" s="81"/>
      <c r="J13" s="81"/>
      <c r="K13" s="80"/>
    </row>
    <row r="14" spans="1:11" ht="15" customHeight="1" x14ac:dyDescent="0.25">
      <c r="A14" s="179" t="s">
        <v>90</v>
      </c>
      <c r="B14" s="180"/>
      <c r="C14" s="180"/>
      <c r="D14" s="180"/>
      <c r="E14" s="180"/>
      <c r="F14" s="180"/>
      <c r="G14" s="181"/>
      <c r="H14" s="81"/>
      <c r="I14" s="81"/>
      <c r="J14" s="81"/>
      <c r="K14" s="80"/>
    </row>
    <row r="15" spans="1:11" x14ac:dyDescent="0.25">
      <c r="H15" s="80"/>
      <c r="I15" s="80"/>
      <c r="J15" s="80"/>
      <c r="K15" s="80"/>
    </row>
    <row r="16" spans="1:11" x14ac:dyDescent="0.25">
      <c r="H16" s="80"/>
      <c r="I16" s="80"/>
      <c r="J16" s="80"/>
      <c r="K16" s="80"/>
    </row>
  </sheetData>
  <mergeCells count="4">
    <mergeCell ref="A1:F1"/>
    <mergeCell ref="A11:G12"/>
    <mergeCell ref="A13:G13"/>
    <mergeCell ref="A14:G1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>
    <pageSetUpPr fitToPage="1"/>
  </sheetPr>
  <dimension ref="A1:H15"/>
  <sheetViews>
    <sheetView zoomScaleNormal="100" workbookViewId="0">
      <selection activeCell="A2" sqref="A2:J2"/>
    </sheetView>
  </sheetViews>
  <sheetFormatPr defaultRowHeight="15" x14ac:dyDescent="0.25"/>
  <cols>
    <col min="1" max="1" width="33.140625" bestFit="1" customWidth="1"/>
    <col min="2" max="2" width="19.85546875" bestFit="1" customWidth="1"/>
    <col min="3" max="3" width="12.42578125" bestFit="1" customWidth="1"/>
    <col min="4" max="4" width="15.85546875" bestFit="1" customWidth="1"/>
    <col min="5" max="5" width="11.7109375" bestFit="1" customWidth="1"/>
    <col min="7" max="7" width="11.7109375" bestFit="1" customWidth="1"/>
  </cols>
  <sheetData>
    <row r="1" spans="1:8" x14ac:dyDescent="0.25">
      <c r="A1" s="229" t="s">
        <v>85</v>
      </c>
      <c r="B1" s="230"/>
      <c r="C1" s="230"/>
      <c r="D1" s="230"/>
      <c r="E1" s="230"/>
    </row>
    <row r="2" spans="1:8" ht="58.5" customHeight="1" x14ac:dyDescent="0.25">
      <c r="A2" s="214" t="s">
        <v>91</v>
      </c>
      <c r="B2" s="216"/>
      <c r="C2" s="216"/>
      <c r="D2" s="216"/>
      <c r="E2" s="217"/>
    </row>
    <row r="3" spans="1:8" x14ac:dyDescent="0.25">
      <c r="A3" s="42" t="s">
        <v>47</v>
      </c>
      <c r="B3" s="42" t="s">
        <v>48</v>
      </c>
      <c r="C3" s="42" t="s">
        <v>49</v>
      </c>
      <c r="D3" s="42" t="s">
        <v>50</v>
      </c>
      <c r="E3" s="44" t="s">
        <v>51</v>
      </c>
    </row>
    <row r="4" spans="1:8" x14ac:dyDescent="0.25">
      <c r="A4" s="1" t="s">
        <v>74</v>
      </c>
      <c r="B4" s="46" t="s">
        <v>86</v>
      </c>
      <c r="C4" s="1" t="s">
        <v>76</v>
      </c>
      <c r="D4" s="1" t="s">
        <v>75</v>
      </c>
      <c r="E4" s="5">
        <v>76915.600000000006</v>
      </c>
    </row>
    <row r="5" spans="1:8" x14ac:dyDescent="0.25">
      <c r="A5" s="1" t="s">
        <v>77</v>
      </c>
      <c r="B5" s="46" t="s">
        <v>87</v>
      </c>
      <c r="C5" s="1" t="s">
        <v>78</v>
      </c>
      <c r="D5" s="1" t="s">
        <v>79</v>
      </c>
      <c r="E5" s="5">
        <v>72800</v>
      </c>
    </row>
    <row r="6" spans="1:8" x14ac:dyDescent="0.25">
      <c r="A6" s="1" t="s">
        <v>80</v>
      </c>
      <c r="B6" s="1" t="s">
        <v>83</v>
      </c>
      <c r="C6" s="1" t="s">
        <v>81</v>
      </c>
      <c r="D6" s="4" t="s">
        <v>82</v>
      </c>
      <c r="E6" s="5">
        <v>70087.600000000006</v>
      </c>
    </row>
    <row r="7" spans="1:8" x14ac:dyDescent="0.25">
      <c r="D7" s="1" t="s">
        <v>52</v>
      </c>
      <c r="E7" s="7">
        <f>(E6+E5+E4)/3</f>
        <v>73267.733333333337</v>
      </c>
    </row>
    <row r="8" spans="1:8" x14ac:dyDescent="0.25">
      <c r="D8" s="4" t="s">
        <v>84</v>
      </c>
      <c r="E8" s="7">
        <f>E7/924</f>
        <v>79.294083694083696</v>
      </c>
      <c r="F8" s="80"/>
      <c r="G8" s="80"/>
      <c r="H8" s="80"/>
    </row>
    <row r="9" spans="1:8" ht="15" customHeight="1" x14ac:dyDescent="0.25">
      <c r="A9" s="223" t="s">
        <v>88</v>
      </c>
      <c r="B9" s="224"/>
      <c r="C9" s="224"/>
      <c r="D9" s="224"/>
      <c r="E9" s="225"/>
      <c r="F9" s="83"/>
      <c r="G9" s="83"/>
      <c r="H9" s="80"/>
    </row>
    <row r="10" spans="1:8" x14ac:dyDescent="0.25">
      <c r="A10" s="226"/>
      <c r="B10" s="227"/>
      <c r="C10" s="227"/>
      <c r="D10" s="227"/>
      <c r="E10" s="228"/>
      <c r="F10" s="83"/>
      <c r="G10" s="83"/>
      <c r="H10" s="80"/>
    </row>
    <row r="11" spans="1:8" x14ac:dyDescent="0.25">
      <c r="A11" s="176" t="s">
        <v>89</v>
      </c>
      <c r="B11" s="177"/>
      <c r="C11" s="177"/>
      <c r="D11" s="177"/>
      <c r="E11" s="178"/>
      <c r="F11" s="81"/>
      <c r="G11" s="81"/>
      <c r="H11" s="80"/>
    </row>
    <row r="12" spans="1:8" ht="15" customHeight="1" x14ac:dyDescent="0.25">
      <c r="A12" s="179" t="s">
        <v>90</v>
      </c>
      <c r="B12" s="180"/>
      <c r="C12" s="180"/>
      <c r="D12" s="180"/>
      <c r="E12" s="181"/>
      <c r="F12" s="81"/>
      <c r="G12" s="81"/>
      <c r="H12" s="80"/>
    </row>
    <row r="13" spans="1:8" x14ac:dyDescent="0.25">
      <c r="F13" s="80"/>
      <c r="G13" s="80"/>
      <c r="H13" s="80"/>
    </row>
    <row r="14" spans="1:8" x14ac:dyDescent="0.25">
      <c r="F14" s="80"/>
      <c r="G14" s="80"/>
      <c r="H14" s="80"/>
    </row>
    <row r="15" spans="1:8" x14ac:dyDescent="0.25">
      <c r="F15" s="80"/>
      <c r="G15" s="80"/>
      <c r="H15" s="80"/>
    </row>
  </sheetData>
  <mergeCells count="5">
    <mergeCell ref="A2:E2"/>
    <mergeCell ref="A1:E1"/>
    <mergeCell ref="A9:E10"/>
    <mergeCell ref="A11:E11"/>
    <mergeCell ref="A12:E12"/>
  </mergeCells>
  <pageMargins left="0.25" right="0.25" top="0.75" bottom="0.75" header="0.3" footer="0.3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9"/>
  <sheetViews>
    <sheetView tabSelected="1" view="pageBreakPreview" topLeftCell="A66" zoomScaleNormal="100" zoomScaleSheetLayoutView="100" workbookViewId="0">
      <selection activeCell="G97" sqref="G97"/>
    </sheetView>
  </sheetViews>
  <sheetFormatPr defaultRowHeight="15" x14ac:dyDescent="0.25"/>
  <cols>
    <col min="1" max="1" width="10.28515625" style="143" customWidth="1"/>
    <col min="2" max="2" width="27.85546875" style="3" customWidth="1"/>
    <col min="3" max="3" width="12.85546875" style="3" customWidth="1"/>
    <col min="4" max="4" width="9.140625" style="144" customWidth="1"/>
    <col min="5" max="5" width="10" style="145" bestFit="1" customWidth="1"/>
    <col min="6" max="12" width="9.5703125" style="144" bestFit="1" customWidth="1"/>
    <col min="13" max="13" width="10.85546875" style="144" bestFit="1" customWidth="1"/>
    <col min="14" max="14" width="10.85546875" style="171" bestFit="1" customWidth="1"/>
    <col min="15" max="15" width="15.85546875" bestFit="1" customWidth="1"/>
  </cols>
  <sheetData>
    <row r="1" spans="1:15" x14ac:dyDescent="0.25">
      <c r="A1" s="249" t="str">
        <f>[1]PLANILHA!B2</f>
        <v>PREFEITURA MUNICIPAL DE LAGOA GRANDE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1"/>
    </row>
    <row r="2" spans="1:15" ht="21" customHeight="1" x14ac:dyDescent="0.25">
      <c r="A2" s="252" t="str">
        <f>[1]PLANILHA!E3</f>
        <v>CNPJ: 23.097.454/0001-28</v>
      </c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4"/>
    </row>
    <row r="3" spans="1:15" ht="15" customHeight="1" thickBot="1" x14ac:dyDescent="0.3">
      <c r="A3" s="255" t="str">
        <f>[1]PLANILHA!E5</f>
        <v>RUA MANOEL CALANGO, 172 - CENTRO - LAGOA GRANDE - MG 38.755-000 - TEL: 34  3816 2900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7"/>
    </row>
    <row r="4" spans="1:15" s="3" customFormat="1" x14ac:dyDescent="0.25">
      <c r="A4" s="258" t="s">
        <v>110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60"/>
    </row>
    <row r="5" spans="1:15" s="3" customFormat="1" ht="15.75" thickBot="1" x14ac:dyDescent="0.3">
      <c r="A5" s="261" t="s">
        <v>107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3"/>
    </row>
    <row r="6" spans="1:15" s="3" customFormat="1" x14ac:dyDescent="0.25">
      <c r="A6" s="235" t="s">
        <v>1</v>
      </c>
      <c r="B6" s="237" t="s">
        <v>94</v>
      </c>
      <c r="C6" s="239" t="s">
        <v>51</v>
      </c>
      <c r="D6" s="241" t="s">
        <v>95</v>
      </c>
      <c r="E6" s="87"/>
      <c r="F6" s="231" t="s">
        <v>96</v>
      </c>
      <c r="G6" s="231" t="s">
        <v>102</v>
      </c>
      <c r="H6" s="231" t="s">
        <v>103</v>
      </c>
      <c r="I6" s="231" t="s">
        <v>104</v>
      </c>
      <c r="J6" s="231" t="s">
        <v>105</v>
      </c>
      <c r="K6" s="231" t="s">
        <v>114</v>
      </c>
      <c r="L6" s="231" t="s">
        <v>115</v>
      </c>
      <c r="M6" s="231" t="s">
        <v>116</v>
      </c>
      <c r="N6" s="246" t="s">
        <v>11</v>
      </c>
    </row>
    <row r="7" spans="1:15" s="3" customFormat="1" x14ac:dyDescent="0.25">
      <c r="A7" s="236"/>
      <c r="B7" s="238"/>
      <c r="C7" s="240"/>
      <c r="D7" s="242"/>
      <c r="E7" s="88"/>
      <c r="F7" s="232"/>
      <c r="G7" s="232"/>
      <c r="H7" s="232"/>
      <c r="I7" s="232"/>
      <c r="J7" s="232"/>
      <c r="K7" s="232"/>
      <c r="L7" s="232"/>
      <c r="M7" s="232"/>
      <c r="N7" s="247"/>
      <c r="O7" s="125"/>
    </row>
    <row r="8" spans="1:15" s="3" customFormat="1" ht="16.5" thickBot="1" x14ac:dyDescent="0.3">
      <c r="A8" s="89">
        <v>1</v>
      </c>
      <c r="B8" s="86" t="s">
        <v>4</v>
      </c>
      <c r="C8" s="100">
        <v>371921.42</v>
      </c>
      <c r="D8" s="91">
        <f>C8/$C$94</f>
        <v>0.13631401850623598</v>
      </c>
      <c r="E8" s="92" t="s">
        <v>97</v>
      </c>
      <c r="F8" s="93">
        <v>20</v>
      </c>
      <c r="G8" s="93">
        <v>20</v>
      </c>
      <c r="H8" s="93">
        <v>10</v>
      </c>
      <c r="I8" s="93">
        <v>10</v>
      </c>
      <c r="J8" s="93">
        <v>10</v>
      </c>
      <c r="K8" s="93">
        <v>10</v>
      </c>
      <c r="L8" s="93">
        <v>10</v>
      </c>
      <c r="M8" s="93">
        <v>10</v>
      </c>
      <c r="N8" s="159">
        <f>SUM(F8:M8)</f>
        <v>100</v>
      </c>
    </row>
    <row r="9" spans="1:15" s="3" customFormat="1" x14ac:dyDescent="0.25">
      <c r="A9" s="94"/>
      <c r="B9" s="95"/>
      <c r="C9" s="90"/>
      <c r="D9" s="96"/>
      <c r="E9" s="92" t="s">
        <v>98</v>
      </c>
      <c r="F9" s="97">
        <f>F8*$C$10/100</f>
        <v>74384.284</v>
      </c>
      <c r="G9" s="97">
        <f t="shared" ref="G9:M9" si="0">G8*$C$10/100</f>
        <v>74384.284</v>
      </c>
      <c r="H9" s="97">
        <f t="shared" si="0"/>
        <v>37192.142</v>
      </c>
      <c r="I9" s="97">
        <f t="shared" si="0"/>
        <v>37192.142</v>
      </c>
      <c r="J9" s="97">
        <f t="shared" si="0"/>
        <v>37192.142</v>
      </c>
      <c r="K9" s="97">
        <f t="shared" si="0"/>
        <v>37192.142</v>
      </c>
      <c r="L9" s="97">
        <f t="shared" si="0"/>
        <v>37192.142</v>
      </c>
      <c r="M9" s="97">
        <f t="shared" si="0"/>
        <v>37192.142</v>
      </c>
      <c r="N9" s="160"/>
      <c r="O9" s="146"/>
    </row>
    <row r="10" spans="1:15" s="3" customFormat="1" ht="15.75" thickBot="1" x14ac:dyDescent="0.3">
      <c r="A10" s="98"/>
      <c r="B10" s="99" t="s">
        <v>106</v>
      </c>
      <c r="C10" s="100">
        <f>C8</f>
        <v>371921.42</v>
      </c>
      <c r="D10" s="101"/>
      <c r="E10" s="102" t="s">
        <v>99</v>
      </c>
      <c r="F10" s="103">
        <f>F9</f>
        <v>74384.284</v>
      </c>
      <c r="G10" s="103">
        <f>F10+G9</f>
        <v>148768.568</v>
      </c>
      <c r="H10" s="103">
        <f t="shared" ref="H10:L10" si="1">G10+H9</f>
        <v>185960.71</v>
      </c>
      <c r="I10" s="103">
        <f t="shared" si="1"/>
        <v>223152.85199999998</v>
      </c>
      <c r="J10" s="103">
        <f t="shared" si="1"/>
        <v>260344.99399999998</v>
      </c>
      <c r="K10" s="103">
        <f t="shared" si="1"/>
        <v>297537.136</v>
      </c>
      <c r="L10" s="103">
        <f t="shared" si="1"/>
        <v>334729.27799999999</v>
      </c>
      <c r="M10" s="103">
        <f>L10+M9</f>
        <v>371921.42</v>
      </c>
      <c r="N10" s="161">
        <f>M10/C10</f>
        <v>1</v>
      </c>
      <c r="O10" s="146"/>
    </row>
    <row r="11" spans="1:15" s="3" customFormat="1" ht="15.75" thickBot="1" x14ac:dyDescent="0.3">
      <c r="A11" s="152"/>
      <c r="B11" s="153"/>
      <c r="C11" s="106"/>
      <c r="D11" s="107"/>
      <c r="E11" s="108"/>
      <c r="F11" s="154"/>
      <c r="G11" s="154"/>
      <c r="H11" s="154"/>
      <c r="I11" s="154"/>
      <c r="J11" s="154"/>
      <c r="K11" s="154"/>
      <c r="L11" s="154"/>
      <c r="M11" s="154"/>
      <c r="N11" s="162"/>
    </row>
    <row r="12" spans="1:15" s="3" customFormat="1" x14ac:dyDescent="0.25">
      <c r="A12" s="235" t="s">
        <v>1</v>
      </c>
      <c r="B12" s="237" t="s">
        <v>94</v>
      </c>
      <c r="C12" s="239" t="s">
        <v>51</v>
      </c>
      <c r="D12" s="241" t="s">
        <v>95</v>
      </c>
      <c r="E12" s="87"/>
      <c r="F12" s="231" t="s">
        <v>96</v>
      </c>
      <c r="G12" s="231" t="s">
        <v>102</v>
      </c>
      <c r="H12" s="231" t="s">
        <v>103</v>
      </c>
      <c r="I12" s="231" t="s">
        <v>104</v>
      </c>
      <c r="J12" s="231" t="s">
        <v>105</v>
      </c>
      <c r="K12" s="231" t="s">
        <v>114</v>
      </c>
      <c r="L12" s="231" t="s">
        <v>115</v>
      </c>
      <c r="M12" s="231" t="s">
        <v>116</v>
      </c>
      <c r="N12" s="246" t="s">
        <v>11</v>
      </c>
    </row>
    <row r="13" spans="1:15" s="3" customFormat="1" x14ac:dyDescent="0.25">
      <c r="A13" s="236"/>
      <c r="B13" s="238"/>
      <c r="C13" s="240"/>
      <c r="D13" s="242"/>
      <c r="E13" s="88"/>
      <c r="F13" s="232"/>
      <c r="G13" s="232"/>
      <c r="H13" s="232"/>
      <c r="I13" s="232"/>
      <c r="J13" s="232"/>
      <c r="K13" s="232"/>
      <c r="L13" s="232"/>
      <c r="M13" s="232"/>
      <c r="N13" s="247"/>
    </row>
    <row r="14" spans="1:15" s="3" customFormat="1" ht="16.5" thickBot="1" x14ac:dyDescent="0.3">
      <c r="A14" s="89">
        <v>2</v>
      </c>
      <c r="B14" s="86" t="s">
        <v>122</v>
      </c>
      <c r="C14" s="100">
        <v>266524.36</v>
      </c>
      <c r="D14" s="91">
        <f>C14/$C$94</f>
        <v>9.7684630644297665E-2</v>
      </c>
      <c r="E14" s="92" t="s">
        <v>97</v>
      </c>
      <c r="F14" s="93">
        <v>50</v>
      </c>
      <c r="G14" s="93">
        <v>50</v>
      </c>
      <c r="H14" s="93">
        <v>0</v>
      </c>
      <c r="I14" s="93">
        <v>0</v>
      </c>
      <c r="J14" s="93"/>
      <c r="K14" s="93"/>
      <c r="L14" s="93"/>
      <c r="M14" s="93">
        <v>0</v>
      </c>
      <c r="N14" s="159">
        <f>SUM(F14:M14)</f>
        <v>100</v>
      </c>
    </row>
    <row r="15" spans="1:15" s="3" customFormat="1" x14ac:dyDescent="0.25">
      <c r="A15" s="94"/>
      <c r="B15" s="95"/>
      <c r="C15" s="90"/>
      <c r="D15" s="96"/>
      <c r="E15" s="92" t="s">
        <v>98</v>
      </c>
      <c r="F15" s="97">
        <f>F14*$C$16/100</f>
        <v>133262.18</v>
      </c>
      <c r="G15" s="97">
        <f t="shared" ref="G15:M15" si="2">G14*$C$16/100</f>
        <v>133262.18</v>
      </c>
      <c r="H15" s="97">
        <f t="shared" si="2"/>
        <v>0</v>
      </c>
      <c r="I15" s="97">
        <f t="shared" si="2"/>
        <v>0</v>
      </c>
      <c r="J15" s="97"/>
      <c r="K15" s="97"/>
      <c r="L15" s="97"/>
      <c r="M15" s="97">
        <f t="shared" si="2"/>
        <v>0</v>
      </c>
      <c r="N15" s="160"/>
    </row>
    <row r="16" spans="1:15" s="3" customFormat="1" ht="15.75" thickBot="1" x14ac:dyDescent="0.3">
      <c r="A16" s="98"/>
      <c r="B16" s="99" t="s">
        <v>106</v>
      </c>
      <c r="C16" s="100">
        <f>C14</f>
        <v>266524.36</v>
      </c>
      <c r="D16" s="101"/>
      <c r="E16" s="102" t="s">
        <v>99</v>
      </c>
      <c r="F16" s="103">
        <f>F15</f>
        <v>133262.18</v>
      </c>
      <c r="G16" s="103">
        <f>F16+G15</f>
        <v>266524.36</v>
      </c>
      <c r="H16" s="103">
        <f>G16+H15</f>
        <v>266524.36</v>
      </c>
      <c r="I16" s="103">
        <f t="shared" ref="I16:M16" si="3">H16+I15</f>
        <v>266524.36</v>
      </c>
      <c r="J16" s="103">
        <f t="shared" si="3"/>
        <v>266524.36</v>
      </c>
      <c r="K16" s="103">
        <f t="shared" si="3"/>
        <v>266524.36</v>
      </c>
      <c r="L16" s="103">
        <f t="shared" si="3"/>
        <v>266524.36</v>
      </c>
      <c r="M16" s="103">
        <f t="shared" si="3"/>
        <v>266524.36</v>
      </c>
      <c r="N16" s="161">
        <f>M16/C16</f>
        <v>1</v>
      </c>
    </row>
    <row r="17" spans="1:14" s="3" customFormat="1" ht="15.75" thickBot="1" x14ac:dyDescent="0.3">
      <c r="A17" s="104"/>
      <c r="B17" s="105"/>
      <c r="C17" s="106"/>
      <c r="D17" s="107"/>
      <c r="E17" s="108"/>
      <c r="F17" s="109"/>
      <c r="G17" s="109"/>
      <c r="H17" s="109"/>
      <c r="I17" s="109"/>
      <c r="J17" s="109"/>
      <c r="K17" s="109"/>
      <c r="L17" s="109"/>
      <c r="M17" s="109"/>
      <c r="N17" s="154"/>
    </row>
    <row r="18" spans="1:14" s="3" customFormat="1" x14ac:dyDescent="0.25">
      <c r="A18" s="235" t="s">
        <v>1</v>
      </c>
      <c r="B18" s="237" t="s">
        <v>94</v>
      </c>
      <c r="C18" s="239" t="s">
        <v>51</v>
      </c>
      <c r="D18" s="241" t="s">
        <v>95</v>
      </c>
      <c r="E18" s="87"/>
      <c r="F18" s="231" t="s">
        <v>96</v>
      </c>
      <c r="G18" s="231" t="s">
        <v>102</v>
      </c>
      <c r="H18" s="231" t="s">
        <v>103</v>
      </c>
      <c r="I18" s="231" t="s">
        <v>104</v>
      </c>
      <c r="J18" s="231" t="s">
        <v>105</v>
      </c>
      <c r="K18" s="231" t="s">
        <v>114</v>
      </c>
      <c r="L18" s="231" t="s">
        <v>115</v>
      </c>
      <c r="M18" s="231" t="s">
        <v>116</v>
      </c>
      <c r="N18" s="233" t="s">
        <v>11</v>
      </c>
    </row>
    <row r="19" spans="1:14" s="3" customFormat="1" x14ac:dyDescent="0.25">
      <c r="A19" s="236"/>
      <c r="B19" s="238"/>
      <c r="C19" s="240"/>
      <c r="D19" s="242"/>
      <c r="E19" s="88"/>
      <c r="F19" s="232"/>
      <c r="G19" s="232"/>
      <c r="H19" s="232"/>
      <c r="I19" s="232"/>
      <c r="J19" s="232"/>
      <c r="K19" s="232"/>
      <c r="L19" s="232"/>
      <c r="M19" s="232"/>
      <c r="N19" s="234"/>
    </row>
    <row r="20" spans="1:14" s="3" customFormat="1" ht="16.5" thickBot="1" x14ac:dyDescent="0.3">
      <c r="A20" s="89">
        <v>3</v>
      </c>
      <c r="B20" s="86" t="s">
        <v>123</v>
      </c>
      <c r="C20" s="100">
        <v>413438.29</v>
      </c>
      <c r="D20" s="91">
        <f>C20/$C$94</f>
        <v>0.15153048919378334</v>
      </c>
      <c r="E20" s="92" t="s">
        <v>97</v>
      </c>
      <c r="F20" s="93">
        <v>20</v>
      </c>
      <c r="G20" s="93">
        <v>25</v>
      </c>
      <c r="H20" s="93">
        <v>35</v>
      </c>
      <c r="I20" s="93">
        <v>20</v>
      </c>
      <c r="J20" s="93">
        <v>0</v>
      </c>
      <c r="K20" s="93"/>
      <c r="L20" s="93"/>
      <c r="M20" s="93">
        <v>0</v>
      </c>
      <c r="N20" s="159">
        <f>SUM(F20:M20)</f>
        <v>100</v>
      </c>
    </row>
    <row r="21" spans="1:14" s="3" customFormat="1" x14ac:dyDescent="0.25">
      <c r="A21" s="94"/>
      <c r="B21" s="95"/>
      <c r="C21" s="90"/>
      <c r="D21" s="96"/>
      <c r="E21" s="92" t="s">
        <v>98</v>
      </c>
      <c r="F21" s="97">
        <f>F20*$C$22/100</f>
        <v>82687.657999999996</v>
      </c>
      <c r="G21" s="97">
        <f t="shared" ref="G21:M21" si="4">G20*$C$22/100</f>
        <v>103359.57249999999</v>
      </c>
      <c r="H21" s="97">
        <f t="shared" si="4"/>
        <v>144703.40149999998</v>
      </c>
      <c r="I21" s="97">
        <f t="shared" si="4"/>
        <v>82687.657999999996</v>
      </c>
      <c r="J21" s="97">
        <f t="shared" si="4"/>
        <v>0</v>
      </c>
      <c r="K21" s="97">
        <f t="shared" si="4"/>
        <v>0</v>
      </c>
      <c r="L21" s="97">
        <f t="shared" si="4"/>
        <v>0</v>
      </c>
      <c r="M21" s="97">
        <f t="shared" si="4"/>
        <v>0</v>
      </c>
      <c r="N21" s="160"/>
    </row>
    <row r="22" spans="1:14" s="3" customFormat="1" ht="15.75" thickBot="1" x14ac:dyDescent="0.3">
      <c r="A22" s="98"/>
      <c r="B22" s="99" t="s">
        <v>106</v>
      </c>
      <c r="C22" s="100">
        <f>C20</f>
        <v>413438.29</v>
      </c>
      <c r="D22" s="101"/>
      <c r="E22" s="102" t="s">
        <v>99</v>
      </c>
      <c r="F22" s="103">
        <f>F21</f>
        <v>82687.657999999996</v>
      </c>
      <c r="G22" s="103">
        <f>F22+G21</f>
        <v>186047.23050000001</v>
      </c>
      <c r="H22" s="103">
        <f t="shared" ref="H22:M22" si="5">G22+H21</f>
        <v>330750.63199999998</v>
      </c>
      <c r="I22" s="103">
        <f t="shared" si="5"/>
        <v>413438.29</v>
      </c>
      <c r="J22" s="103">
        <f t="shared" si="5"/>
        <v>413438.29</v>
      </c>
      <c r="K22" s="103">
        <f t="shared" si="5"/>
        <v>413438.29</v>
      </c>
      <c r="L22" s="103">
        <f t="shared" si="5"/>
        <v>413438.29</v>
      </c>
      <c r="M22" s="103">
        <f t="shared" si="5"/>
        <v>413438.29</v>
      </c>
      <c r="N22" s="161">
        <f>M22/C22</f>
        <v>1</v>
      </c>
    </row>
    <row r="23" spans="1:14" s="3" customFormat="1" ht="15" hidden="1" customHeight="1" x14ac:dyDescent="0.25">
      <c r="A23" s="147"/>
      <c r="B23" s="148"/>
      <c r="C23" s="149"/>
      <c r="D23" s="150"/>
      <c r="E23" s="87"/>
      <c r="F23" s="157"/>
      <c r="G23" s="157"/>
      <c r="H23" s="157"/>
      <c r="I23" s="157"/>
      <c r="J23" s="157"/>
      <c r="K23" s="157"/>
      <c r="L23" s="157"/>
      <c r="M23" s="157"/>
      <c r="N23" s="163"/>
    </row>
    <row r="24" spans="1:14" s="3" customFormat="1" ht="15" customHeight="1" thickBot="1" x14ac:dyDescent="0.3">
      <c r="A24" s="116"/>
      <c r="B24" s="117"/>
      <c r="C24" s="118"/>
      <c r="D24" s="151"/>
      <c r="E24" s="158"/>
      <c r="F24" s="158"/>
      <c r="G24" s="158"/>
      <c r="H24" s="158"/>
      <c r="I24" s="158"/>
      <c r="J24" s="158"/>
      <c r="K24" s="158"/>
      <c r="L24" s="158"/>
      <c r="M24" s="158"/>
      <c r="N24" s="158"/>
    </row>
    <row r="25" spans="1:14" s="3" customFormat="1" ht="15" customHeight="1" x14ac:dyDescent="0.25">
      <c r="A25" s="235" t="s">
        <v>1</v>
      </c>
      <c r="B25" s="237" t="s">
        <v>94</v>
      </c>
      <c r="C25" s="239" t="s">
        <v>51</v>
      </c>
      <c r="D25" s="241" t="s">
        <v>95</v>
      </c>
      <c r="E25" s="87"/>
      <c r="F25" s="231" t="s">
        <v>96</v>
      </c>
      <c r="G25" s="231" t="s">
        <v>102</v>
      </c>
      <c r="H25" s="231" t="s">
        <v>103</v>
      </c>
      <c r="I25" s="231" t="s">
        <v>104</v>
      </c>
      <c r="J25" s="231" t="s">
        <v>105</v>
      </c>
      <c r="K25" s="231" t="s">
        <v>114</v>
      </c>
      <c r="L25" s="231" t="s">
        <v>115</v>
      </c>
      <c r="M25" s="231" t="s">
        <v>116</v>
      </c>
      <c r="N25" s="233" t="s">
        <v>11</v>
      </c>
    </row>
    <row r="26" spans="1:14" s="3" customFormat="1" ht="15" customHeight="1" x14ac:dyDescent="0.25">
      <c r="A26" s="236"/>
      <c r="B26" s="238"/>
      <c r="C26" s="240"/>
      <c r="D26" s="242"/>
      <c r="E26" s="88"/>
      <c r="F26" s="232"/>
      <c r="G26" s="232"/>
      <c r="H26" s="232"/>
      <c r="I26" s="232"/>
      <c r="J26" s="232"/>
      <c r="K26" s="232"/>
      <c r="L26" s="232"/>
      <c r="M26" s="232"/>
      <c r="N26" s="234"/>
    </row>
    <row r="27" spans="1:14" s="3" customFormat="1" ht="32.25" thickBot="1" x14ac:dyDescent="0.3">
      <c r="A27" s="89">
        <v>4</v>
      </c>
      <c r="B27" s="86" t="s">
        <v>124</v>
      </c>
      <c r="C27" s="100">
        <v>211095.35</v>
      </c>
      <c r="D27" s="91">
        <f>C27/$C$94</f>
        <v>7.7369180421177047E-2</v>
      </c>
      <c r="E27" s="92" t="s">
        <v>97</v>
      </c>
      <c r="F27" s="93">
        <v>0</v>
      </c>
      <c r="G27" s="93">
        <v>20</v>
      </c>
      <c r="H27" s="93">
        <v>50</v>
      </c>
      <c r="I27" s="93">
        <v>0</v>
      </c>
      <c r="J27" s="93">
        <v>30</v>
      </c>
      <c r="K27" s="93"/>
      <c r="L27" s="93"/>
      <c r="M27" s="93">
        <v>0</v>
      </c>
      <c r="N27" s="159">
        <f>SUM(F27:M27)</f>
        <v>100</v>
      </c>
    </row>
    <row r="28" spans="1:14" s="3" customFormat="1" ht="15" customHeight="1" x14ac:dyDescent="0.25">
      <c r="A28" s="94"/>
      <c r="B28" s="95"/>
      <c r="C28" s="90"/>
      <c r="D28" s="96"/>
      <c r="E28" s="92" t="s">
        <v>98</v>
      </c>
      <c r="F28" s="97">
        <f>F27*$C$29/100</f>
        <v>0</v>
      </c>
      <c r="G28" s="97">
        <f>G27*$C$29/100</f>
        <v>42219.07</v>
      </c>
      <c r="H28" s="97">
        <f>H27*$C$29/100</f>
        <v>105547.675</v>
      </c>
      <c r="I28" s="97">
        <f t="shared" ref="I28:J28" si="6">I27*$C$29/100</f>
        <v>0</v>
      </c>
      <c r="J28" s="97">
        <f t="shared" si="6"/>
        <v>63328.605000000003</v>
      </c>
      <c r="K28" s="97"/>
      <c r="L28" s="97"/>
      <c r="M28" s="97">
        <f t="shared" ref="M28" si="7">M27*$C$22/100</f>
        <v>0</v>
      </c>
      <c r="N28" s="160"/>
    </row>
    <row r="29" spans="1:14" s="3" customFormat="1" ht="15" customHeight="1" thickBot="1" x14ac:dyDescent="0.3">
      <c r="A29" s="98"/>
      <c r="B29" s="99" t="s">
        <v>106</v>
      </c>
      <c r="C29" s="100">
        <f>C27</f>
        <v>211095.35</v>
      </c>
      <c r="D29" s="101"/>
      <c r="E29" s="102" t="s">
        <v>99</v>
      </c>
      <c r="F29" s="103">
        <f>F28</f>
        <v>0</v>
      </c>
      <c r="G29" s="103">
        <f>F29+G28</f>
        <v>42219.07</v>
      </c>
      <c r="H29" s="103">
        <f t="shared" ref="H29:M29" si="8">G29+H28</f>
        <v>147766.745</v>
      </c>
      <c r="I29" s="103">
        <f t="shared" si="8"/>
        <v>147766.745</v>
      </c>
      <c r="J29" s="103">
        <f t="shared" si="8"/>
        <v>211095.35</v>
      </c>
      <c r="K29" s="103">
        <f t="shared" si="8"/>
        <v>211095.35</v>
      </c>
      <c r="L29" s="103">
        <f t="shared" si="8"/>
        <v>211095.35</v>
      </c>
      <c r="M29" s="103">
        <f t="shared" si="8"/>
        <v>211095.35</v>
      </c>
      <c r="N29" s="161">
        <f>M29/C29</f>
        <v>1</v>
      </c>
    </row>
    <row r="30" spans="1:14" s="3" customFormat="1" ht="15" customHeight="1" thickBot="1" x14ac:dyDescent="0.3">
      <c r="A30" s="116"/>
      <c r="B30" s="117"/>
      <c r="C30" s="118"/>
      <c r="D30" s="155"/>
      <c r="E30" s="158"/>
      <c r="F30" s="158"/>
      <c r="G30" s="158"/>
      <c r="H30" s="158"/>
      <c r="I30" s="158"/>
      <c r="J30" s="158"/>
      <c r="K30" s="158"/>
      <c r="L30" s="158"/>
      <c r="M30" s="158"/>
      <c r="N30" s="158"/>
    </row>
    <row r="31" spans="1:14" s="3" customFormat="1" ht="15" customHeight="1" x14ac:dyDescent="0.25">
      <c r="A31" s="235" t="s">
        <v>1</v>
      </c>
      <c r="B31" s="237" t="s">
        <v>94</v>
      </c>
      <c r="C31" s="239" t="s">
        <v>51</v>
      </c>
      <c r="D31" s="241" t="s">
        <v>95</v>
      </c>
      <c r="E31" s="87"/>
      <c r="F31" s="231" t="s">
        <v>96</v>
      </c>
      <c r="G31" s="231" t="s">
        <v>102</v>
      </c>
      <c r="H31" s="231" t="s">
        <v>103</v>
      </c>
      <c r="I31" s="231" t="s">
        <v>104</v>
      </c>
      <c r="J31" s="231" t="s">
        <v>105</v>
      </c>
      <c r="K31" s="231" t="s">
        <v>114</v>
      </c>
      <c r="L31" s="231" t="s">
        <v>115</v>
      </c>
      <c r="M31" s="231" t="s">
        <v>116</v>
      </c>
      <c r="N31" s="233" t="s">
        <v>11</v>
      </c>
    </row>
    <row r="32" spans="1:14" s="3" customFormat="1" ht="15" customHeight="1" x14ac:dyDescent="0.25">
      <c r="A32" s="236"/>
      <c r="B32" s="238"/>
      <c r="C32" s="240"/>
      <c r="D32" s="242"/>
      <c r="E32" s="88"/>
      <c r="F32" s="232"/>
      <c r="G32" s="232"/>
      <c r="H32" s="232"/>
      <c r="I32" s="232"/>
      <c r="J32" s="232"/>
      <c r="K32" s="232"/>
      <c r="L32" s="232"/>
      <c r="M32" s="232"/>
      <c r="N32" s="234"/>
    </row>
    <row r="33" spans="1:14" s="3" customFormat="1" ht="15" customHeight="1" thickBot="1" x14ac:dyDescent="0.3">
      <c r="A33" s="89">
        <v>5</v>
      </c>
      <c r="B33" s="86" t="s">
        <v>111</v>
      </c>
      <c r="C33" s="100">
        <v>136205.31</v>
      </c>
      <c r="D33" s="91">
        <f>C33/$C$94</f>
        <v>4.9921010594086268E-2</v>
      </c>
      <c r="E33" s="92" t="s">
        <v>97</v>
      </c>
      <c r="F33" s="93">
        <v>0</v>
      </c>
      <c r="G33" s="93">
        <v>0</v>
      </c>
      <c r="H33" s="93">
        <v>0</v>
      </c>
      <c r="I33" s="93">
        <v>50</v>
      </c>
      <c r="J33" s="93">
        <v>50</v>
      </c>
      <c r="K33" s="93"/>
      <c r="L33" s="93"/>
      <c r="M33" s="93">
        <v>0</v>
      </c>
      <c r="N33" s="159">
        <f>SUM(F33:M33)</f>
        <v>100</v>
      </c>
    </row>
    <row r="34" spans="1:14" s="3" customFormat="1" ht="15" customHeight="1" x14ac:dyDescent="0.25">
      <c r="A34" s="94"/>
      <c r="B34" s="95"/>
      <c r="C34" s="90"/>
      <c r="D34" s="96"/>
      <c r="E34" s="92" t="s">
        <v>98</v>
      </c>
      <c r="F34" s="97">
        <f>F33*$C$22/100</f>
        <v>0</v>
      </c>
      <c r="G34" s="97">
        <f>G33*$C$35/100</f>
        <v>0</v>
      </c>
      <c r="H34" s="97">
        <f>H33*$C$35/100</f>
        <v>0</v>
      </c>
      <c r="I34" s="97">
        <f>I33*$C$35/100</f>
        <v>68102.654999999999</v>
      </c>
      <c r="J34" s="97">
        <f t="shared" ref="J34:M34" si="9">J33*$C$35/100</f>
        <v>68102.654999999999</v>
      </c>
      <c r="K34" s="97">
        <f t="shared" si="9"/>
        <v>0</v>
      </c>
      <c r="L34" s="97">
        <f t="shared" si="9"/>
        <v>0</v>
      </c>
      <c r="M34" s="97">
        <f t="shared" si="9"/>
        <v>0</v>
      </c>
      <c r="N34" s="160"/>
    </row>
    <row r="35" spans="1:14" s="3" customFormat="1" ht="15" customHeight="1" thickBot="1" x14ac:dyDescent="0.3">
      <c r="A35" s="98"/>
      <c r="B35" s="99" t="s">
        <v>106</v>
      </c>
      <c r="C35" s="100">
        <f>C33</f>
        <v>136205.31</v>
      </c>
      <c r="D35" s="101"/>
      <c r="E35" s="102" t="s">
        <v>99</v>
      </c>
      <c r="F35" s="103">
        <f>F34</f>
        <v>0</v>
      </c>
      <c r="G35" s="103">
        <f>F35+G34</f>
        <v>0</v>
      </c>
      <c r="H35" s="103">
        <f t="shared" ref="H35:M35" si="10">G35+H34</f>
        <v>0</v>
      </c>
      <c r="I35" s="103">
        <f t="shared" si="10"/>
        <v>68102.654999999999</v>
      </c>
      <c r="J35" s="103">
        <f t="shared" si="10"/>
        <v>136205.31</v>
      </c>
      <c r="K35" s="103">
        <f t="shared" si="10"/>
        <v>136205.31</v>
      </c>
      <c r="L35" s="103">
        <f t="shared" si="10"/>
        <v>136205.31</v>
      </c>
      <c r="M35" s="103">
        <f t="shared" si="10"/>
        <v>136205.31</v>
      </c>
      <c r="N35" s="161">
        <f>M35/C35</f>
        <v>1</v>
      </c>
    </row>
    <row r="36" spans="1:14" s="3" customFormat="1" ht="15" customHeight="1" thickBot="1" x14ac:dyDescent="0.3">
      <c r="A36" s="116"/>
      <c r="B36" s="117"/>
      <c r="C36" s="118"/>
      <c r="D36" s="155"/>
      <c r="E36" s="158"/>
      <c r="F36" s="158"/>
      <c r="G36" s="158"/>
      <c r="H36" s="158"/>
      <c r="I36" s="158"/>
      <c r="J36" s="158"/>
      <c r="K36" s="158"/>
      <c r="L36" s="158"/>
      <c r="M36" s="158"/>
      <c r="N36" s="158"/>
    </row>
    <row r="37" spans="1:14" s="3" customFormat="1" ht="15" customHeight="1" x14ac:dyDescent="0.25">
      <c r="A37" s="235" t="s">
        <v>1</v>
      </c>
      <c r="B37" s="237" t="s">
        <v>94</v>
      </c>
      <c r="C37" s="239" t="s">
        <v>51</v>
      </c>
      <c r="D37" s="241" t="s">
        <v>95</v>
      </c>
      <c r="E37" s="87"/>
      <c r="F37" s="231" t="s">
        <v>96</v>
      </c>
      <c r="G37" s="231" t="s">
        <v>102</v>
      </c>
      <c r="H37" s="231" t="s">
        <v>103</v>
      </c>
      <c r="I37" s="231" t="s">
        <v>104</v>
      </c>
      <c r="J37" s="231" t="s">
        <v>105</v>
      </c>
      <c r="K37" s="231" t="s">
        <v>114</v>
      </c>
      <c r="L37" s="231" t="s">
        <v>115</v>
      </c>
      <c r="M37" s="231" t="s">
        <v>116</v>
      </c>
      <c r="N37" s="233" t="s">
        <v>11</v>
      </c>
    </row>
    <row r="38" spans="1:14" s="3" customFormat="1" ht="15" customHeight="1" x14ac:dyDescent="0.25">
      <c r="A38" s="236"/>
      <c r="B38" s="238"/>
      <c r="C38" s="240"/>
      <c r="D38" s="242"/>
      <c r="E38" s="88"/>
      <c r="F38" s="232"/>
      <c r="G38" s="232"/>
      <c r="H38" s="232"/>
      <c r="I38" s="232"/>
      <c r="J38" s="232"/>
      <c r="K38" s="232"/>
      <c r="L38" s="232"/>
      <c r="M38" s="232"/>
      <c r="N38" s="234"/>
    </row>
    <row r="39" spans="1:14" s="3" customFormat="1" ht="15" customHeight="1" thickBot="1" x14ac:dyDescent="0.3">
      <c r="A39" s="89">
        <v>6</v>
      </c>
      <c r="B39" s="86" t="s">
        <v>112</v>
      </c>
      <c r="C39" s="100">
        <v>15366.94</v>
      </c>
      <c r="D39" s="91">
        <f>C39/$C$94</f>
        <v>5.632182581858873E-3</v>
      </c>
      <c r="E39" s="92" t="s">
        <v>97</v>
      </c>
      <c r="F39" s="93">
        <v>0</v>
      </c>
      <c r="G39" s="93">
        <v>0</v>
      </c>
      <c r="H39" s="93">
        <v>100</v>
      </c>
      <c r="I39" s="93">
        <v>0</v>
      </c>
      <c r="J39" s="93"/>
      <c r="K39" s="93"/>
      <c r="L39" s="93"/>
      <c r="M39" s="93">
        <v>0</v>
      </c>
      <c r="N39" s="159">
        <f>SUM(F39:M39)</f>
        <v>100</v>
      </c>
    </row>
    <row r="40" spans="1:14" s="3" customFormat="1" ht="15" customHeight="1" x14ac:dyDescent="0.25">
      <c r="A40" s="94"/>
      <c r="B40" s="95"/>
      <c r="C40" s="90"/>
      <c r="D40" s="96"/>
      <c r="E40" s="92" t="s">
        <v>98</v>
      </c>
      <c r="F40" s="97">
        <f>F39*$C$41/100</f>
        <v>0</v>
      </c>
      <c r="G40" s="97">
        <f>G39*$C$41/100</f>
        <v>0</v>
      </c>
      <c r="H40" s="97">
        <f>H39*$C$41/100</f>
        <v>15366.94</v>
      </c>
      <c r="I40" s="97">
        <f t="shared" ref="I40:M40" si="11">I39*$C$22/100</f>
        <v>0</v>
      </c>
      <c r="J40" s="97"/>
      <c r="K40" s="97"/>
      <c r="L40" s="97"/>
      <c r="M40" s="97">
        <f t="shared" si="11"/>
        <v>0</v>
      </c>
      <c r="N40" s="160"/>
    </row>
    <row r="41" spans="1:14" s="3" customFormat="1" ht="15" customHeight="1" thickBot="1" x14ac:dyDescent="0.3">
      <c r="A41" s="98"/>
      <c r="B41" s="99" t="s">
        <v>106</v>
      </c>
      <c r="C41" s="100">
        <f>C39</f>
        <v>15366.94</v>
      </c>
      <c r="D41" s="101"/>
      <c r="E41" s="102" t="s">
        <v>99</v>
      </c>
      <c r="F41" s="103">
        <f>F40</f>
        <v>0</v>
      </c>
      <c r="G41" s="103">
        <f>F41+G40</f>
        <v>0</v>
      </c>
      <c r="H41" s="103">
        <f t="shared" ref="H41:M41" si="12">G41+H40</f>
        <v>15366.94</v>
      </c>
      <c r="I41" s="103">
        <f t="shared" si="12"/>
        <v>15366.94</v>
      </c>
      <c r="J41" s="103">
        <f t="shared" si="12"/>
        <v>15366.94</v>
      </c>
      <c r="K41" s="103">
        <f t="shared" si="12"/>
        <v>15366.94</v>
      </c>
      <c r="L41" s="103">
        <f t="shared" si="12"/>
        <v>15366.94</v>
      </c>
      <c r="M41" s="103">
        <f t="shared" si="12"/>
        <v>15366.94</v>
      </c>
      <c r="N41" s="161">
        <f>M41/C41</f>
        <v>1</v>
      </c>
    </row>
    <row r="42" spans="1:14" s="3" customFormat="1" ht="15" customHeight="1" thickBot="1" x14ac:dyDescent="0.3">
      <c r="A42" s="116"/>
      <c r="B42" s="117"/>
      <c r="C42" s="118"/>
      <c r="D42" s="155"/>
      <c r="E42" s="158"/>
      <c r="F42" s="158"/>
      <c r="G42" s="158"/>
      <c r="H42" s="158"/>
      <c r="I42" s="158"/>
      <c r="J42" s="158"/>
      <c r="K42" s="158"/>
      <c r="L42" s="158"/>
      <c r="M42" s="158"/>
      <c r="N42" s="158"/>
    </row>
    <row r="43" spans="1:14" s="3" customFormat="1" ht="15" customHeight="1" x14ac:dyDescent="0.25">
      <c r="A43" s="235" t="s">
        <v>1</v>
      </c>
      <c r="B43" s="237" t="s">
        <v>94</v>
      </c>
      <c r="C43" s="239" t="s">
        <v>51</v>
      </c>
      <c r="D43" s="241" t="s">
        <v>95</v>
      </c>
      <c r="E43" s="87"/>
      <c r="F43" s="231" t="s">
        <v>96</v>
      </c>
      <c r="G43" s="231" t="s">
        <v>102</v>
      </c>
      <c r="H43" s="231" t="s">
        <v>103</v>
      </c>
      <c r="I43" s="231" t="s">
        <v>104</v>
      </c>
      <c r="J43" s="231" t="s">
        <v>105</v>
      </c>
      <c r="K43" s="231" t="s">
        <v>114</v>
      </c>
      <c r="L43" s="231" t="s">
        <v>115</v>
      </c>
      <c r="M43" s="231" t="s">
        <v>116</v>
      </c>
      <c r="N43" s="233" t="s">
        <v>11</v>
      </c>
    </row>
    <row r="44" spans="1:14" s="3" customFormat="1" ht="15" customHeight="1" x14ac:dyDescent="0.25">
      <c r="A44" s="236"/>
      <c r="B44" s="238"/>
      <c r="C44" s="240"/>
      <c r="D44" s="242"/>
      <c r="E44" s="88"/>
      <c r="F44" s="232"/>
      <c r="G44" s="232"/>
      <c r="H44" s="232"/>
      <c r="I44" s="232"/>
      <c r="J44" s="232"/>
      <c r="K44" s="232"/>
      <c r="L44" s="232"/>
      <c r="M44" s="232"/>
      <c r="N44" s="234"/>
    </row>
    <row r="45" spans="1:14" s="3" customFormat="1" ht="16.5" thickBot="1" x14ac:dyDescent="0.3">
      <c r="A45" s="89">
        <v>7</v>
      </c>
      <c r="B45" s="86" t="s">
        <v>113</v>
      </c>
      <c r="C45" s="100">
        <v>203448.94</v>
      </c>
      <c r="D45" s="91">
        <f>C45/$C$94</f>
        <v>7.4566672100343387E-2</v>
      </c>
      <c r="E45" s="92" t="s">
        <v>97</v>
      </c>
      <c r="F45" s="93">
        <v>0</v>
      </c>
      <c r="G45" s="93">
        <v>0</v>
      </c>
      <c r="H45" s="93">
        <v>0</v>
      </c>
      <c r="I45" s="93">
        <v>0</v>
      </c>
      <c r="J45" s="93">
        <v>0</v>
      </c>
      <c r="K45" s="93">
        <v>0</v>
      </c>
      <c r="L45" s="93">
        <v>50</v>
      </c>
      <c r="M45" s="93">
        <v>50</v>
      </c>
      <c r="N45" s="159">
        <f>SUM(F45:M45)</f>
        <v>100</v>
      </c>
    </row>
    <row r="46" spans="1:14" s="3" customFormat="1" ht="15" customHeight="1" x14ac:dyDescent="0.25">
      <c r="A46" s="94"/>
      <c r="B46" s="95"/>
      <c r="C46" s="90"/>
      <c r="D46" s="96"/>
      <c r="E46" s="92" t="s">
        <v>98</v>
      </c>
      <c r="F46" s="97">
        <f>F45*$C$22/100</f>
        <v>0</v>
      </c>
      <c r="G46" s="97">
        <f t="shared" ref="G46:H46" si="13">G45*$C$22/100</f>
        <v>0</v>
      </c>
      <c r="H46" s="97">
        <f t="shared" si="13"/>
        <v>0</v>
      </c>
      <c r="I46" s="97">
        <f>I45*$C$47/100</f>
        <v>0</v>
      </c>
      <c r="J46" s="97">
        <f t="shared" ref="J46:M46" si="14">J45*$C$47/100</f>
        <v>0</v>
      </c>
      <c r="K46" s="97">
        <f t="shared" si="14"/>
        <v>0</v>
      </c>
      <c r="L46" s="97">
        <f t="shared" si="14"/>
        <v>101724.47</v>
      </c>
      <c r="M46" s="97">
        <f t="shared" si="14"/>
        <v>101724.47</v>
      </c>
      <c r="N46" s="160"/>
    </row>
    <row r="47" spans="1:14" s="3" customFormat="1" ht="15" customHeight="1" thickBot="1" x14ac:dyDescent="0.3">
      <c r="A47" s="98"/>
      <c r="B47" s="99" t="s">
        <v>106</v>
      </c>
      <c r="C47" s="100">
        <f>C45</f>
        <v>203448.94</v>
      </c>
      <c r="D47" s="101"/>
      <c r="E47" s="102" t="s">
        <v>99</v>
      </c>
      <c r="F47" s="103">
        <f>F46</f>
        <v>0</v>
      </c>
      <c r="G47" s="103">
        <f>F47+G46</f>
        <v>0</v>
      </c>
      <c r="H47" s="103">
        <f t="shared" ref="H47:M47" si="15">G47+H46</f>
        <v>0</v>
      </c>
      <c r="I47" s="103">
        <f t="shared" si="15"/>
        <v>0</v>
      </c>
      <c r="J47" s="103">
        <f t="shared" si="15"/>
        <v>0</v>
      </c>
      <c r="K47" s="103">
        <f t="shared" si="15"/>
        <v>0</v>
      </c>
      <c r="L47" s="103">
        <f t="shared" si="15"/>
        <v>101724.47</v>
      </c>
      <c r="M47" s="103">
        <f t="shared" si="15"/>
        <v>203448.94</v>
      </c>
      <c r="N47" s="161">
        <f>M47/C47</f>
        <v>1</v>
      </c>
    </row>
    <row r="48" spans="1:14" s="3" customFormat="1" ht="15" customHeight="1" thickBot="1" x14ac:dyDescent="0.3">
      <c r="A48" s="116"/>
      <c r="B48" s="117"/>
      <c r="C48" s="118"/>
      <c r="D48" s="155"/>
      <c r="E48" s="158"/>
      <c r="F48" s="158"/>
      <c r="G48" s="158"/>
      <c r="H48" s="158"/>
      <c r="I48" s="158"/>
      <c r="J48" s="158"/>
      <c r="K48" s="158"/>
      <c r="L48" s="158"/>
      <c r="M48" s="158"/>
      <c r="N48" s="158"/>
    </row>
    <row r="49" spans="1:14" s="3" customFormat="1" ht="15" customHeight="1" x14ac:dyDescent="0.25">
      <c r="A49" s="235" t="s">
        <v>1</v>
      </c>
      <c r="B49" s="237" t="s">
        <v>94</v>
      </c>
      <c r="C49" s="239" t="s">
        <v>51</v>
      </c>
      <c r="D49" s="241" t="s">
        <v>95</v>
      </c>
      <c r="E49" s="87"/>
      <c r="F49" s="231" t="s">
        <v>96</v>
      </c>
      <c r="G49" s="231" t="s">
        <v>102</v>
      </c>
      <c r="H49" s="231" t="s">
        <v>103</v>
      </c>
      <c r="I49" s="231" t="s">
        <v>104</v>
      </c>
      <c r="J49" s="231" t="s">
        <v>105</v>
      </c>
      <c r="K49" s="231" t="s">
        <v>114</v>
      </c>
      <c r="L49" s="231" t="s">
        <v>115</v>
      </c>
      <c r="M49" s="231" t="s">
        <v>116</v>
      </c>
      <c r="N49" s="233" t="s">
        <v>11</v>
      </c>
    </row>
    <row r="50" spans="1:14" s="3" customFormat="1" ht="15" customHeight="1" x14ac:dyDescent="0.25">
      <c r="A50" s="236"/>
      <c r="B50" s="238"/>
      <c r="C50" s="240"/>
      <c r="D50" s="242"/>
      <c r="E50" s="88"/>
      <c r="F50" s="232"/>
      <c r="G50" s="232"/>
      <c r="H50" s="232"/>
      <c r="I50" s="232"/>
      <c r="J50" s="232"/>
      <c r="K50" s="232"/>
      <c r="L50" s="232"/>
      <c r="M50" s="232"/>
      <c r="N50" s="234"/>
    </row>
    <row r="51" spans="1:14" s="3" customFormat="1" ht="15" customHeight="1" thickBot="1" x14ac:dyDescent="0.3">
      <c r="A51" s="89">
        <v>8</v>
      </c>
      <c r="B51" s="86" t="s">
        <v>125</v>
      </c>
      <c r="C51" s="100">
        <v>323002.06</v>
      </c>
      <c r="D51" s="91">
        <f>C51/$C$94</f>
        <v>0.11838443933772985</v>
      </c>
      <c r="E51" s="92" t="s">
        <v>97</v>
      </c>
      <c r="F51" s="93">
        <v>0</v>
      </c>
      <c r="G51" s="93">
        <v>0</v>
      </c>
      <c r="H51" s="93">
        <v>0</v>
      </c>
      <c r="I51" s="93">
        <v>0</v>
      </c>
      <c r="J51" s="93">
        <v>25</v>
      </c>
      <c r="K51" s="93">
        <v>50</v>
      </c>
      <c r="L51" s="93">
        <v>25</v>
      </c>
      <c r="M51" s="93">
        <v>0</v>
      </c>
      <c r="N51" s="159">
        <f>SUM(F51:M51)</f>
        <v>100</v>
      </c>
    </row>
    <row r="52" spans="1:14" s="3" customFormat="1" ht="15" customHeight="1" x14ac:dyDescent="0.25">
      <c r="A52" s="94"/>
      <c r="B52" s="95"/>
      <c r="C52" s="90"/>
      <c r="D52" s="96"/>
      <c r="E52" s="92" t="s">
        <v>98</v>
      </c>
      <c r="F52" s="97">
        <f>F51*$C$53/100</f>
        <v>0</v>
      </c>
      <c r="G52" s="97">
        <f t="shared" ref="G52:M52" si="16">G51*$C$53/100</f>
        <v>0</v>
      </c>
      <c r="H52" s="97">
        <f t="shared" si="16"/>
        <v>0</v>
      </c>
      <c r="I52" s="97">
        <f t="shared" si="16"/>
        <v>0</v>
      </c>
      <c r="J52" s="97">
        <f t="shared" si="16"/>
        <v>80750.514999999999</v>
      </c>
      <c r="K52" s="97">
        <f t="shared" si="16"/>
        <v>161501.03</v>
      </c>
      <c r="L52" s="97">
        <f t="shared" si="16"/>
        <v>80750.514999999999</v>
      </c>
      <c r="M52" s="97">
        <f t="shared" si="16"/>
        <v>0</v>
      </c>
      <c r="N52" s="160"/>
    </row>
    <row r="53" spans="1:14" s="3" customFormat="1" ht="15" customHeight="1" thickBot="1" x14ac:dyDescent="0.3">
      <c r="A53" s="98"/>
      <c r="B53" s="99" t="s">
        <v>106</v>
      </c>
      <c r="C53" s="100">
        <f>C51</f>
        <v>323002.06</v>
      </c>
      <c r="D53" s="101"/>
      <c r="E53" s="102" t="s">
        <v>99</v>
      </c>
      <c r="F53" s="103">
        <f>F52</f>
        <v>0</v>
      </c>
      <c r="G53" s="103">
        <f>F53+G52</f>
        <v>0</v>
      </c>
      <c r="H53" s="103">
        <f t="shared" ref="H53:M53" si="17">G53+H52</f>
        <v>0</v>
      </c>
      <c r="I53" s="103">
        <f t="shared" si="17"/>
        <v>0</v>
      </c>
      <c r="J53" s="103">
        <f t="shared" si="17"/>
        <v>80750.514999999999</v>
      </c>
      <c r="K53" s="103">
        <f t="shared" si="17"/>
        <v>242251.54499999998</v>
      </c>
      <c r="L53" s="103">
        <f t="shared" si="17"/>
        <v>323002.06</v>
      </c>
      <c r="M53" s="103">
        <f t="shared" si="17"/>
        <v>323002.06</v>
      </c>
      <c r="N53" s="161">
        <f>M53/C53</f>
        <v>1</v>
      </c>
    </row>
    <row r="54" spans="1:14" s="3" customFormat="1" ht="15" customHeight="1" thickBot="1" x14ac:dyDescent="0.3">
      <c r="A54" s="116"/>
      <c r="B54" s="117"/>
      <c r="C54" s="118"/>
      <c r="D54" s="155"/>
      <c r="E54" s="158"/>
      <c r="F54" s="158"/>
      <c r="G54" s="158"/>
      <c r="H54" s="158"/>
      <c r="I54" s="158"/>
      <c r="J54" s="158"/>
      <c r="K54" s="158"/>
      <c r="L54" s="158"/>
      <c r="M54" s="158"/>
      <c r="N54" s="158"/>
    </row>
    <row r="55" spans="1:14" s="172" customFormat="1" ht="15" customHeight="1" x14ac:dyDescent="0.25">
      <c r="A55" s="235" t="s">
        <v>1</v>
      </c>
      <c r="B55" s="237" t="s">
        <v>94</v>
      </c>
      <c r="C55" s="239" t="s">
        <v>51</v>
      </c>
      <c r="D55" s="241" t="s">
        <v>95</v>
      </c>
      <c r="E55" s="87"/>
      <c r="F55" s="231" t="s">
        <v>96</v>
      </c>
      <c r="G55" s="231" t="s">
        <v>102</v>
      </c>
      <c r="H55" s="231" t="s">
        <v>103</v>
      </c>
      <c r="I55" s="231" t="s">
        <v>104</v>
      </c>
      <c r="J55" s="231" t="s">
        <v>105</v>
      </c>
      <c r="K55" s="231" t="s">
        <v>114</v>
      </c>
      <c r="L55" s="231" t="s">
        <v>115</v>
      </c>
      <c r="M55" s="231" t="s">
        <v>116</v>
      </c>
      <c r="N55" s="233" t="s">
        <v>11</v>
      </c>
    </row>
    <row r="56" spans="1:14" s="172" customFormat="1" ht="15" customHeight="1" x14ac:dyDescent="0.25">
      <c r="A56" s="236"/>
      <c r="B56" s="238"/>
      <c r="C56" s="240"/>
      <c r="D56" s="242"/>
      <c r="E56" s="88"/>
      <c r="F56" s="232"/>
      <c r="G56" s="232"/>
      <c r="H56" s="232"/>
      <c r="I56" s="232"/>
      <c r="J56" s="232"/>
      <c r="K56" s="232"/>
      <c r="L56" s="232"/>
      <c r="M56" s="232"/>
      <c r="N56" s="234"/>
    </row>
    <row r="57" spans="1:14" s="172" customFormat="1" ht="15" customHeight="1" thickBot="1" x14ac:dyDescent="0.3">
      <c r="A57" s="89">
        <v>9</v>
      </c>
      <c r="B57" s="86" t="s">
        <v>126</v>
      </c>
      <c r="C57" s="100">
        <v>111976.09</v>
      </c>
      <c r="D57" s="91">
        <f>C57/$C$94</f>
        <v>4.104068758533979E-2</v>
      </c>
      <c r="E57" s="92" t="s">
        <v>97</v>
      </c>
      <c r="F57" s="93">
        <v>0</v>
      </c>
      <c r="G57" s="93">
        <v>0</v>
      </c>
      <c r="H57" s="93">
        <v>0</v>
      </c>
      <c r="I57" s="93">
        <v>0</v>
      </c>
      <c r="J57" s="93">
        <v>0</v>
      </c>
      <c r="K57" s="93">
        <v>0</v>
      </c>
      <c r="L57" s="93">
        <v>50</v>
      </c>
      <c r="M57" s="93">
        <v>50</v>
      </c>
      <c r="N57" s="159">
        <f>SUM(F57:M57)</f>
        <v>100</v>
      </c>
    </row>
    <row r="58" spans="1:14" s="172" customFormat="1" ht="15" customHeight="1" x14ac:dyDescent="0.25">
      <c r="A58" s="94"/>
      <c r="B58" s="95"/>
      <c r="C58" s="90"/>
      <c r="D58" s="96"/>
      <c r="E58" s="92" t="s">
        <v>98</v>
      </c>
      <c r="F58" s="97">
        <f>F57*$C$59/100</f>
        <v>0</v>
      </c>
      <c r="G58" s="97">
        <f t="shared" ref="G58:M58" si="18">G57*$C$59/100</f>
        <v>0</v>
      </c>
      <c r="H58" s="97">
        <f t="shared" si="18"/>
        <v>0</v>
      </c>
      <c r="I58" s="97">
        <f t="shared" si="18"/>
        <v>0</v>
      </c>
      <c r="J58" s="97">
        <f t="shared" si="18"/>
        <v>0</v>
      </c>
      <c r="K58" s="97">
        <f t="shared" si="18"/>
        <v>0</v>
      </c>
      <c r="L58" s="97">
        <f t="shared" si="18"/>
        <v>55988.044999999998</v>
      </c>
      <c r="M58" s="97">
        <f t="shared" si="18"/>
        <v>55988.044999999998</v>
      </c>
      <c r="N58" s="160"/>
    </row>
    <row r="59" spans="1:14" s="172" customFormat="1" ht="15" customHeight="1" thickBot="1" x14ac:dyDescent="0.3">
      <c r="A59" s="98"/>
      <c r="B59" s="99" t="s">
        <v>106</v>
      </c>
      <c r="C59" s="100">
        <f>C57</f>
        <v>111976.09</v>
      </c>
      <c r="D59" s="101"/>
      <c r="E59" s="102" t="s">
        <v>99</v>
      </c>
      <c r="F59" s="103">
        <f>F58</f>
        <v>0</v>
      </c>
      <c r="G59" s="103">
        <f>F59+G58</f>
        <v>0</v>
      </c>
      <c r="H59" s="103">
        <f t="shared" ref="H59:M59" si="19">G59+H58</f>
        <v>0</v>
      </c>
      <c r="I59" s="103">
        <f t="shared" si="19"/>
        <v>0</v>
      </c>
      <c r="J59" s="103">
        <f t="shared" si="19"/>
        <v>0</v>
      </c>
      <c r="K59" s="103">
        <f t="shared" si="19"/>
        <v>0</v>
      </c>
      <c r="L59" s="103">
        <f t="shared" si="19"/>
        <v>55988.044999999998</v>
      </c>
      <c r="M59" s="103">
        <f t="shared" si="19"/>
        <v>111976.09</v>
      </c>
      <c r="N59" s="161">
        <f>M59/C59</f>
        <v>1</v>
      </c>
    </row>
    <row r="60" spans="1:14" s="172" customFormat="1" ht="15" customHeight="1" thickBot="1" x14ac:dyDescent="0.3">
      <c r="A60" s="116"/>
      <c r="B60" s="117"/>
      <c r="C60" s="118"/>
      <c r="D60" s="156"/>
      <c r="E60" s="158"/>
      <c r="F60" s="158"/>
      <c r="G60" s="158"/>
      <c r="H60" s="158"/>
      <c r="I60" s="158"/>
      <c r="J60" s="158"/>
      <c r="K60" s="158"/>
      <c r="L60" s="158"/>
      <c r="M60" s="158"/>
      <c r="N60" s="158"/>
    </row>
    <row r="61" spans="1:14" s="172" customFormat="1" ht="15" customHeight="1" x14ac:dyDescent="0.25">
      <c r="A61" s="235" t="s">
        <v>1</v>
      </c>
      <c r="B61" s="237" t="s">
        <v>94</v>
      </c>
      <c r="C61" s="239" t="s">
        <v>51</v>
      </c>
      <c r="D61" s="241" t="s">
        <v>95</v>
      </c>
      <c r="E61" s="87"/>
      <c r="F61" s="231" t="s">
        <v>96</v>
      </c>
      <c r="G61" s="231" t="s">
        <v>102</v>
      </c>
      <c r="H61" s="231" t="s">
        <v>103</v>
      </c>
      <c r="I61" s="231" t="s">
        <v>104</v>
      </c>
      <c r="J61" s="231" t="s">
        <v>105</v>
      </c>
      <c r="K61" s="231" t="s">
        <v>114</v>
      </c>
      <c r="L61" s="231" t="s">
        <v>115</v>
      </c>
      <c r="M61" s="231" t="s">
        <v>116</v>
      </c>
      <c r="N61" s="233" t="s">
        <v>11</v>
      </c>
    </row>
    <row r="62" spans="1:14" s="172" customFormat="1" ht="15" customHeight="1" x14ac:dyDescent="0.25">
      <c r="A62" s="236"/>
      <c r="B62" s="238"/>
      <c r="C62" s="240"/>
      <c r="D62" s="242"/>
      <c r="E62" s="88"/>
      <c r="F62" s="232"/>
      <c r="G62" s="232"/>
      <c r="H62" s="232"/>
      <c r="I62" s="232"/>
      <c r="J62" s="232"/>
      <c r="K62" s="232"/>
      <c r="L62" s="232"/>
      <c r="M62" s="232"/>
      <c r="N62" s="234"/>
    </row>
    <row r="63" spans="1:14" s="172" customFormat="1" ht="32.25" thickBot="1" x14ac:dyDescent="0.3">
      <c r="A63" s="89">
        <v>10</v>
      </c>
      <c r="B63" s="86" t="s">
        <v>127</v>
      </c>
      <c r="C63" s="100">
        <v>71005.320000000007</v>
      </c>
      <c r="D63" s="91">
        <f>C63/$C$94</f>
        <v>2.6024369622274536E-2</v>
      </c>
      <c r="E63" s="92" t="s">
        <v>97</v>
      </c>
      <c r="F63" s="93">
        <v>0</v>
      </c>
      <c r="G63" s="93">
        <v>0</v>
      </c>
      <c r="H63" s="93">
        <v>0</v>
      </c>
      <c r="I63" s="93">
        <v>0</v>
      </c>
      <c r="J63" s="93">
        <v>0</v>
      </c>
      <c r="K63" s="93"/>
      <c r="L63" s="93">
        <v>25</v>
      </c>
      <c r="M63" s="93">
        <v>75</v>
      </c>
      <c r="N63" s="159">
        <f>SUM(F63:M63)</f>
        <v>100</v>
      </c>
    </row>
    <row r="64" spans="1:14" s="172" customFormat="1" ht="15" customHeight="1" x14ac:dyDescent="0.25">
      <c r="A64" s="94"/>
      <c r="B64" s="95"/>
      <c r="C64" s="90"/>
      <c r="D64" s="96"/>
      <c r="E64" s="92" t="s">
        <v>98</v>
      </c>
      <c r="F64" s="97">
        <f>F63*$C$22/100</f>
        <v>0</v>
      </c>
      <c r="G64" s="97">
        <f>G63*$C$65/100</f>
        <v>0</v>
      </c>
      <c r="H64" s="97">
        <f t="shared" ref="H64:M64" si="20">H63*$C$65/100</f>
        <v>0</v>
      </c>
      <c r="I64" s="97">
        <f t="shared" si="20"/>
        <v>0</v>
      </c>
      <c r="J64" s="97">
        <f t="shared" si="20"/>
        <v>0</v>
      </c>
      <c r="K64" s="97">
        <f t="shared" si="20"/>
        <v>0</v>
      </c>
      <c r="L64" s="97">
        <f t="shared" si="20"/>
        <v>17751.330000000002</v>
      </c>
      <c r="M64" s="97">
        <f t="shared" si="20"/>
        <v>53253.990000000013</v>
      </c>
      <c r="N64" s="160"/>
    </row>
    <row r="65" spans="1:14" s="172" customFormat="1" ht="15" customHeight="1" thickBot="1" x14ac:dyDescent="0.3">
      <c r="A65" s="98"/>
      <c r="B65" s="99" t="s">
        <v>106</v>
      </c>
      <c r="C65" s="100">
        <f>C63</f>
        <v>71005.320000000007</v>
      </c>
      <c r="D65" s="101"/>
      <c r="E65" s="102" t="s">
        <v>99</v>
      </c>
      <c r="F65" s="103">
        <f>F64</f>
        <v>0</v>
      </c>
      <c r="G65" s="103">
        <f>F65+G64</f>
        <v>0</v>
      </c>
      <c r="H65" s="103">
        <f t="shared" ref="H65:M65" si="21">G65+H64</f>
        <v>0</v>
      </c>
      <c r="I65" s="103">
        <f t="shared" si="21"/>
        <v>0</v>
      </c>
      <c r="J65" s="103">
        <f t="shared" si="21"/>
        <v>0</v>
      </c>
      <c r="K65" s="103">
        <f t="shared" si="21"/>
        <v>0</v>
      </c>
      <c r="L65" s="103">
        <f t="shared" si="21"/>
        <v>17751.330000000002</v>
      </c>
      <c r="M65" s="103">
        <f t="shared" si="21"/>
        <v>71005.320000000007</v>
      </c>
      <c r="N65" s="161">
        <f>M65/C65</f>
        <v>1</v>
      </c>
    </row>
    <row r="66" spans="1:14" s="172" customFormat="1" ht="15" customHeight="1" thickBot="1" x14ac:dyDescent="0.3">
      <c r="A66" s="116"/>
      <c r="B66" s="117"/>
      <c r="C66" s="118"/>
      <c r="D66" s="156"/>
      <c r="E66" s="158"/>
      <c r="F66" s="158"/>
      <c r="G66" s="158"/>
      <c r="H66" s="158"/>
      <c r="I66" s="158"/>
      <c r="J66" s="158"/>
      <c r="K66" s="158"/>
      <c r="L66" s="158"/>
      <c r="M66" s="158"/>
      <c r="N66" s="158"/>
    </row>
    <row r="67" spans="1:14" s="172" customFormat="1" ht="15" customHeight="1" x14ac:dyDescent="0.25">
      <c r="A67" s="235" t="s">
        <v>1</v>
      </c>
      <c r="B67" s="237" t="s">
        <v>94</v>
      </c>
      <c r="C67" s="239" t="s">
        <v>51</v>
      </c>
      <c r="D67" s="241" t="s">
        <v>95</v>
      </c>
      <c r="E67" s="87"/>
      <c r="F67" s="231" t="s">
        <v>96</v>
      </c>
      <c r="G67" s="231" t="s">
        <v>102</v>
      </c>
      <c r="H67" s="231" t="s">
        <v>103</v>
      </c>
      <c r="I67" s="231" t="s">
        <v>104</v>
      </c>
      <c r="J67" s="231" t="s">
        <v>105</v>
      </c>
      <c r="K67" s="231" t="s">
        <v>114</v>
      </c>
      <c r="L67" s="231" t="s">
        <v>115</v>
      </c>
      <c r="M67" s="231" t="s">
        <v>116</v>
      </c>
      <c r="N67" s="233" t="s">
        <v>11</v>
      </c>
    </row>
    <row r="68" spans="1:14" s="172" customFormat="1" ht="15" customHeight="1" x14ac:dyDescent="0.25">
      <c r="A68" s="236"/>
      <c r="B68" s="238"/>
      <c r="C68" s="240"/>
      <c r="D68" s="242"/>
      <c r="E68" s="88"/>
      <c r="F68" s="232"/>
      <c r="G68" s="232"/>
      <c r="H68" s="232"/>
      <c r="I68" s="232"/>
      <c r="J68" s="232"/>
      <c r="K68" s="232"/>
      <c r="L68" s="232"/>
      <c r="M68" s="232"/>
      <c r="N68" s="234"/>
    </row>
    <row r="69" spans="1:14" s="172" customFormat="1" ht="15" customHeight="1" thickBot="1" x14ac:dyDescent="0.3">
      <c r="A69" s="89">
        <v>11</v>
      </c>
      <c r="B69" s="86" t="s">
        <v>128</v>
      </c>
      <c r="C69" s="100">
        <v>160218.62</v>
      </c>
      <c r="D69" s="91">
        <f>C69/$C$94</f>
        <v>5.872219979081493E-2</v>
      </c>
      <c r="E69" s="92" t="s">
        <v>97</v>
      </c>
      <c r="F69" s="93">
        <v>0</v>
      </c>
      <c r="G69" s="93">
        <v>0</v>
      </c>
      <c r="H69" s="93">
        <v>10</v>
      </c>
      <c r="I69" s="93">
        <v>10</v>
      </c>
      <c r="J69" s="93">
        <v>10</v>
      </c>
      <c r="K69" s="93">
        <v>20</v>
      </c>
      <c r="L69" s="93">
        <v>50</v>
      </c>
      <c r="M69" s="93">
        <v>0</v>
      </c>
      <c r="N69" s="159">
        <f>SUM(F69:M69)</f>
        <v>100</v>
      </c>
    </row>
    <row r="70" spans="1:14" s="172" customFormat="1" ht="15" customHeight="1" x14ac:dyDescent="0.25">
      <c r="A70" s="94"/>
      <c r="B70" s="95"/>
      <c r="C70" s="90"/>
      <c r="D70" s="96"/>
      <c r="E70" s="92" t="s">
        <v>98</v>
      </c>
      <c r="F70" s="97">
        <f>F69*$C$71/100</f>
        <v>0</v>
      </c>
      <c r="G70" s="97">
        <f t="shared" ref="G70:M70" si="22">G69*$C$71/100</f>
        <v>0</v>
      </c>
      <c r="H70" s="97">
        <f>H69*$C$71/100</f>
        <v>16021.861999999999</v>
      </c>
      <c r="I70" s="97">
        <f t="shared" si="22"/>
        <v>16021.861999999999</v>
      </c>
      <c r="J70" s="97">
        <f t="shared" si="22"/>
        <v>16021.861999999999</v>
      </c>
      <c r="K70" s="97">
        <f t="shared" si="22"/>
        <v>32043.723999999998</v>
      </c>
      <c r="L70" s="97">
        <f t="shared" si="22"/>
        <v>80109.31</v>
      </c>
      <c r="M70" s="97">
        <f t="shared" si="22"/>
        <v>0</v>
      </c>
      <c r="N70" s="160"/>
    </row>
    <row r="71" spans="1:14" s="3" customFormat="1" ht="15" customHeight="1" thickBot="1" x14ac:dyDescent="0.3">
      <c r="A71" s="98"/>
      <c r="B71" s="99" t="s">
        <v>106</v>
      </c>
      <c r="C71" s="100">
        <f>C69</f>
        <v>160218.62</v>
      </c>
      <c r="D71" s="101"/>
      <c r="E71" s="102" t="s">
        <v>99</v>
      </c>
      <c r="F71" s="103">
        <f>F70</f>
        <v>0</v>
      </c>
      <c r="G71" s="103">
        <f>F71+G70</f>
        <v>0</v>
      </c>
      <c r="H71" s="103">
        <f t="shared" ref="H71:M71" si="23">G71+H70</f>
        <v>16021.861999999999</v>
      </c>
      <c r="I71" s="103">
        <f t="shared" si="23"/>
        <v>32043.723999999998</v>
      </c>
      <c r="J71" s="103">
        <f t="shared" si="23"/>
        <v>48065.585999999996</v>
      </c>
      <c r="K71" s="103">
        <f t="shared" si="23"/>
        <v>80109.31</v>
      </c>
      <c r="L71" s="103">
        <f t="shared" si="23"/>
        <v>160218.62</v>
      </c>
      <c r="M71" s="103">
        <f t="shared" si="23"/>
        <v>160218.62</v>
      </c>
      <c r="N71" s="161">
        <f>M71/C71</f>
        <v>1</v>
      </c>
    </row>
    <row r="72" spans="1:14" s="3" customFormat="1" ht="15" customHeight="1" thickBot="1" x14ac:dyDescent="0.3">
      <c r="A72" s="116"/>
      <c r="B72" s="117"/>
      <c r="C72" s="118"/>
      <c r="D72" s="155"/>
      <c r="E72" s="158"/>
      <c r="F72" s="158"/>
      <c r="G72" s="158"/>
      <c r="H72" s="158"/>
      <c r="I72" s="158"/>
      <c r="J72" s="158"/>
      <c r="K72" s="158"/>
      <c r="L72" s="158"/>
      <c r="M72" s="158"/>
      <c r="N72" s="158"/>
    </row>
    <row r="73" spans="1:14" s="3" customFormat="1" ht="15" customHeight="1" x14ac:dyDescent="0.25">
      <c r="A73" s="235" t="s">
        <v>1</v>
      </c>
      <c r="B73" s="237" t="s">
        <v>94</v>
      </c>
      <c r="C73" s="239" t="s">
        <v>51</v>
      </c>
      <c r="D73" s="241" t="s">
        <v>95</v>
      </c>
      <c r="E73" s="87"/>
      <c r="F73" s="231" t="s">
        <v>96</v>
      </c>
      <c r="G73" s="231" t="s">
        <v>102</v>
      </c>
      <c r="H73" s="231" t="s">
        <v>103</v>
      </c>
      <c r="I73" s="231" t="s">
        <v>104</v>
      </c>
      <c r="J73" s="231" t="s">
        <v>105</v>
      </c>
      <c r="K73" s="231" t="s">
        <v>114</v>
      </c>
      <c r="L73" s="231" t="s">
        <v>115</v>
      </c>
      <c r="M73" s="231" t="s">
        <v>116</v>
      </c>
      <c r="N73" s="233" t="s">
        <v>11</v>
      </c>
    </row>
    <row r="74" spans="1:14" s="3" customFormat="1" ht="15" customHeight="1" x14ac:dyDescent="0.25">
      <c r="A74" s="236"/>
      <c r="B74" s="238"/>
      <c r="C74" s="240"/>
      <c r="D74" s="242"/>
      <c r="E74" s="88"/>
      <c r="F74" s="232"/>
      <c r="G74" s="232"/>
      <c r="H74" s="232"/>
      <c r="I74" s="232"/>
      <c r="J74" s="232"/>
      <c r="K74" s="232"/>
      <c r="L74" s="232"/>
      <c r="M74" s="232"/>
      <c r="N74" s="234"/>
    </row>
    <row r="75" spans="1:14" s="3" customFormat="1" ht="15" customHeight="1" thickBot="1" x14ac:dyDescent="0.3">
      <c r="A75" s="89">
        <v>12</v>
      </c>
      <c r="B75" s="86" t="s">
        <v>129</v>
      </c>
      <c r="C75" s="100">
        <v>430037.24</v>
      </c>
      <c r="D75" s="91">
        <f>C75/$C$94</f>
        <v>0.15761421940078268</v>
      </c>
      <c r="E75" s="92" t="s">
        <v>97</v>
      </c>
      <c r="F75" s="93">
        <v>0</v>
      </c>
      <c r="G75" s="93">
        <v>12.5</v>
      </c>
      <c r="H75" s="93">
        <v>12.5</v>
      </c>
      <c r="I75" s="93">
        <v>12.5</v>
      </c>
      <c r="J75" s="93">
        <v>12.5</v>
      </c>
      <c r="K75" s="93">
        <v>12.5</v>
      </c>
      <c r="L75" s="93">
        <v>12.5</v>
      </c>
      <c r="M75" s="93">
        <v>25</v>
      </c>
      <c r="N75" s="159">
        <f>SUM(F75:M75)</f>
        <v>100</v>
      </c>
    </row>
    <row r="76" spans="1:14" s="3" customFormat="1" ht="15" customHeight="1" x14ac:dyDescent="0.25">
      <c r="A76" s="94"/>
      <c r="B76" s="95"/>
      <c r="C76" s="90"/>
      <c r="D76" s="96"/>
      <c r="E76" s="92" t="s">
        <v>98</v>
      </c>
      <c r="F76" s="97">
        <f>F75*$C$22/100</f>
        <v>0</v>
      </c>
      <c r="G76" s="97">
        <f>G75*$C$77/100</f>
        <v>53754.654999999999</v>
      </c>
      <c r="H76" s="97">
        <f t="shared" ref="H76:M76" si="24">H75*$C$77/100</f>
        <v>53754.654999999999</v>
      </c>
      <c r="I76" s="97">
        <f t="shared" si="24"/>
        <v>53754.654999999999</v>
      </c>
      <c r="J76" s="97">
        <f t="shared" si="24"/>
        <v>53754.654999999999</v>
      </c>
      <c r="K76" s="97">
        <f t="shared" si="24"/>
        <v>53754.654999999999</v>
      </c>
      <c r="L76" s="97">
        <f t="shared" si="24"/>
        <v>53754.654999999999</v>
      </c>
      <c r="M76" s="97">
        <f t="shared" si="24"/>
        <v>107509.31</v>
      </c>
      <c r="N76" s="160"/>
    </row>
    <row r="77" spans="1:14" s="3" customFormat="1" ht="15" customHeight="1" thickBot="1" x14ac:dyDescent="0.3">
      <c r="A77" s="98"/>
      <c r="B77" s="99" t="s">
        <v>106</v>
      </c>
      <c r="C77" s="100">
        <f>C75</f>
        <v>430037.24</v>
      </c>
      <c r="D77" s="101"/>
      <c r="E77" s="102" t="s">
        <v>99</v>
      </c>
      <c r="F77" s="103">
        <f>F76</f>
        <v>0</v>
      </c>
      <c r="G77" s="103">
        <f t="shared" ref="G77:M77" si="25">F77+G76</f>
        <v>53754.654999999999</v>
      </c>
      <c r="H77" s="103">
        <f t="shared" si="25"/>
        <v>107509.31</v>
      </c>
      <c r="I77" s="103">
        <f t="shared" si="25"/>
        <v>161263.965</v>
      </c>
      <c r="J77" s="103">
        <f t="shared" si="25"/>
        <v>215018.62</v>
      </c>
      <c r="K77" s="103">
        <f t="shared" si="25"/>
        <v>268773.27500000002</v>
      </c>
      <c r="L77" s="103">
        <f t="shared" si="25"/>
        <v>322527.93000000005</v>
      </c>
      <c r="M77" s="103">
        <f t="shared" si="25"/>
        <v>430037.24000000005</v>
      </c>
      <c r="N77" s="161">
        <f>M77/C77</f>
        <v>1.0000000000000002</v>
      </c>
    </row>
    <row r="78" spans="1:14" s="3" customFormat="1" ht="15" customHeight="1" thickBot="1" x14ac:dyDescent="0.3">
      <c r="A78" s="116"/>
      <c r="B78" s="117"/>
      <c r="C78" s="118"/>
      <c r="D78" s="155"/>
      <c r="E78" s="158"/>
      <c r="F78" s="158"/>
      <c r="G78" s="158"/>
      <c r="H78" s="158"/>
      <c r="I78" s="158"/>
      <c r="J78" s="158"/>
      <c r="K78" s="158"/>
      <c r="L78" s="158"/>
      <c r="M78" s="158"/>
      <c r="N78" s="158"/>
    </row>
    <row r="79" spans="1:14" s="3" customFormat="1" ht="15" customHeight="1" x14ac:dyDescent="0.25">
      <c r="A79" s="235" t="s">
        <v>1</v>
      </c>
      <c r="B79" s="237" t="s">
        <v>94</v>
      </c>
      <c r="C79" s="239" t="s">
        <v>51</v>
      </c>
      <c r="D79" s="241" t="s">
        <v>95</v>
      </c>
      <c r="E79" s="87"/>
      <c r="F79" s="231" t="s">
        <v>96</v>
      </c>
      <c r="G79" s="231" t="s">
        <v>102</v>
      </c>
      <c r="H79" s="231" t="s">
        <v>103</v>
      </c>
      <c r="I79" s="231" t="s">
        <v>104</v>
      </c>
      <c r="J79" s="231" t="s">
        <v>105</v>
      </c>
      <c r="K79" s="231" t="s">
        <v>114</v>
      </c>
      <c r="L79" s="231" t="s">
        <v>115</v>
      </c>
      <c r="M79" s="231" t="s">
        <v>116</v>
      </c>
      <c r="N79" s="233" t="s">
        <v>11</v>
      </c>
    </row>
    <row r="80" spans="1:14" s="3" customFormat="1" ht="15" customHeight="1" x14ac:dyDescent="0.25">
      <c r="A80" s="236"/>
      <c r="B80" s="238"/>
      <c r="C80" s="240"/>
      <c r="D80" s="242"/>
      <c r="E80" s="88"/>
      <c r="F80" s="232"/>
      <c r="G80" s="232"/>
      <c r="H80" s="232"/>
      <c r="I80" s="232"/>
      <c r="J80" s="232"/>
      <c r="K80" s="232"/>
      <c r="L80" s="232"/>
      <c r="M80" s="232"/>
      <c r="N80" s="234"/>
    </row>
    <row r="81" spans="1:14" s="3" customFormat="1" ht="15" customHeight="1" thickBot="1" x14ac:dyDescent="0.3">
      <c r="A81" s="89">
        <v>13</v>
      </c>
      <c r="B81" s="86" t="s">
        <v>130</v>
      </c>
      <c r="C81" s="100">
        <v>5390.83</v>
      </c>
      <c r="D81" s="91">
        <f>C81/$C$94</f>
        <v>1.9758090308000333E-3</v>
      </c>
      <c r="E81" s="92" t="s">
        <v>97</v>
      </c>
      <c r="F81" s="93">
        <v>0</v>
      </c>
      <c r="G81" s="93">
        <v>0</v>
      </c>
      <c r="H81" s="93">
        <v>0</v>
      </c>
      <c r="I81" s="93">
        <v>0</v>
      </c>
      <c r="J81" s="93"/>
      <c r="K81" s="93"/>
      <c r="L81" s="93"/>
      <c r="M81" s="93">
        <v>100</v>
      </c>
      <c r="N81" s="159">
        <f>SUM(F81:M81)</f>
        <v>100</v>
      </c>
    </row>
    <row r="82" spans="1:14" s="3" customFormat="1" ht="15" customHeight="1" x14ac:dyDescent="0.25">
      <c r="A82" s="94"/>
      <c r="B82" s="95"/>
      <c r="C82" s="90"/>
      <c r="D82" s="96"/>
      <c r="E82" s="92" t="s">
        <v>98</v>
      </c>
      <c r="F82" s="97">
        <f>F81*$C$83/100</f>
        <v>0</v>
      </c>
      <c r="G82" s="97">
        <f t="shared" ref="G82:M82" si="26">G81*$C$83/100</f>
        <v>0</v>
      </c>
      <c r="H82" s="97">
        <f t="shared" si="26"/>
        <v>0</v>
      </c>
      <c r="I82" s="97">
        <f t="shared" si="26"/>
        <v>0</v>
      </c>
      <c r="J82" s="97">
        <f t="shared" si="26"/>
        <v>0</v>
      </c>
      <c r="K82" s="97">
        <f t="shared" si="26"/>
        <v>0</v>
      </c>
      <c r="L82" s="97">
        <f t="shared" si="26"/>
        <v>0</v>
      </c>
      <c r="M82" s="97">
        <f t="shared" si="26"/>
        <v>5390.83</v>
      </c>
      <c r="N82" s="160"/>
    </row>
    <row r="83" spans="1:14" s="3" customFormat="1" ht="15" customHeight="1" thickBot="1" x14ac:dyDescent="0.3">
      <c r="A83" s="98"/>
      <c r="B83" s="99" t="s">
        <v>106</v>
      </c>
      <c r="C83" s="100">
        <f>C81</f>
        <v>5390.83</v>
      </c>
      <c r="D83" s="101"/>
      <c r="E83" s="102" t="s">
        <v>99</v>
      </c>
      <c r="F83" s="103">
        <f>F82</f>
        <v>0</v>
      </c>
      <c r="G83" s="103">
        <f>F83+G82</f>
        <v>0</v>
      </c>
      <c r="H83" s="103">
        <f t="shared" ref="H83:M83" si="27">G83+H82</f>
        <v>0</v>
      </c>
      <c r="I83" s="103">
        <f t="shared" si="27"/>
        <v>0</v>
      </c>
      <c r="J83" s="103">
        <f t="shared" si="27"/>
        <v>0</v>
      </c>
      <c r="K83" s="103">
        <f t="shared" si="27"/>
        <v>0</v>
      </c>
      <c r="L83" s="103">
        <f t="shared" si="27"/>
        <v>0</v>
      </c>
      <c r="M83" s="103">
        <f t="shared" si="27"/>
        <v>5390.83</v>
      </c>
      <c r="N83" s="161">
        <f>M83/C83</f>
        <v>1</v>
      </c>
    </row>
    <row r="84" spans="1:14" s="3" customFormat="1" ht="15" customHeight="1" thickBot="1" x14ac:dyDescent="0.3">
      <c r="A84" s="116"/>
      <c r="B84" s="117"/>
      <c r="C84" s="118"/>
      <c r="D84" s="155"/>
      <c r="E84" s="158"/>
      <c r="F84" s="158"/>
      <c r="G84" s="158"/>
      <c r="H84" s="158"/>
      <c r="I84" s="158"/>
      <c r="J84" s="158"/>
      <c r="K84" s="158"/>
      <c r="L84" s="158"/>
      <c r="M84" s="158"/>
      <c r="N84" s="158"/>
    </row>
    <row r="85" spans="1:14" s="3" customFormat="1" ht="15" customHeight="1" thickBot="1" x14ac:dyDescent="0.3">
      <c r="A85" s="116"/>
      <c r="B85" s="117"/>
      <c r="C85" s="118"/>
      <c r="D85" s="155"/>
      <c r="E85" s="158"/>
      <c r="F85" s="158"/>
      <c r="G85" s="158"/>
      <c r="H85" s="158"/>
      <c r="I85" s="158"/>
      <c r="J85" s="158"/>
      <c r="K85" s="158"/>
      <c r="L85" s="158"/>
      <c r="M85" s="158"/>
      <c r="N85" s="158"/>
    </row>
    <row r="86" spans="1:14" s="3" customFormat="1" x14ac:dyDescent="0.25">
      <c r="A86" s="235" t="s">
        <v>1</v>
      </c>
      <c r="B86" s="237" t="s">
        <v>94</v>
      </c>
      <c r="C86" s="239" t="s">
        <v>51</v>
      </c>
      <c r="D86" s="241" t="s">
        <v>95</v>
      </c>
      <c r="E86" s="87"/>
      <c r="F86" s="231" t="s">
        <v>96</v>
      </c>
      <c r="G86" s="231" t="s">
        <v>102</v>
      </c>
      <c r="H86" s="231" t="s">
        <v>103</v>
      </c>
      <c r="I86" s="231" t="s">
        <v>104</v>
      </c>
      <c r="J86" s="231" t="s">
        <v>105</v>
      </c>
      <c r="K86" s="231" t="s">
        <v>114</v>
      </c>
      <c r="L86" s="231" t="s">
        <v>115</v>
      </c>
      <c r="M86" s="231" t="s">
        <v>116</v>
      </c>
      <c r="N86" s="233" t="s">
        <v>11</v>
      </c>
    </row>
    <row r="87" spans="1:14" s="3" customFormat="1" x14ac:dyDescent="0.25">
      <c r="A87" s="236"/>
      <c r="B87" s="238"/>
      <c r="C87" s="240"/>
      <c r="D87" s="242"/>
      <c r="E87" s="88"/>
      <c r="F87" s="232"/>
      <c r="G87" s="232"/>
      <c r="H87" s="232"/>
      <c r="I87" s="232"/>
      <c r="J87" s="232"/>
      <c r="K87" s="232"/>
      <c r="L87" s="232"/>
      <c r="M87" s="232"/>
      <c r="N87" s="234"/>
    </row>
    <row r="88" spans="1:14" s="3" customFormat="1" ht="16.5" thickBot="1" x14ac:dyDescent="0.3">
      <c r="A88" s="89">
        <v>14</v>
      </c>
      <c r="B88" s="86" t="s">
        <v>131</v>
      </c>
      <c r="C88" s="100">
        <v>8785.73</v>
      </c>
      <c r="D88" s="91">
        <f>C88/$C$94</f>
        <v>3.2200838602164743E-3</v>
      </c>
      <c r="E88" s="92" t="s">
        <v>97</v>
      </c>
      <c r="F88" s="93">
        <v>0</v>
      </c>
      <c r="G88" s="93">
        <v>0</v>
      </c>
      <c r="H88" s="93">
        <v>0</v>
      </c>
      <c r="I88" s="93">
        <v>0</v>
      </c>
      <c r="J88" s="93">
        <v>0</v>
      </c>
      <c r="K88" s="93">
        <v>0</v>
      </c>
      <c r="L88" s="93">
        <v>0</v>
      </c>
      <c r="M88" s="93">
        <v>100</v>
      </c>
      <c r="N88" s="159">
        <f>SUM(F88:M88)</f>
        <v>100</v>
      </c>
    </row>
    <row r="89" spans="1:14" s="3" customFormat="1" x14ac:dyDescent="0.25">
      <c r="A89" s="94"/>
      <c r="B89" s="95"/>
      <c r="C89" s="90"/>
      <c r="D89" s="96"/>
      <c r="E89" s="92" t="s">
        <v>98</v>
      </c>
      <c r="F89" s="97">
        <f>F88*$C$90/100</f>
        <v>0</v>
      </c>
      <c r="G89" s="97">
        <f t="shared" ref="G89:M89" si="28">G88*$C$90/100</f>
        <v>0</v>
      </c>
      <c r="H89" s="97">
        <f t="shared" si="28"/>
        <v>0</v>
      </c>
      <c r="I89" s="97">
        <f t="shared" si="28"/>
        <v>0</v>
      </c>
      <c r="J89" s="97">
        <f t="shared" si="28"/>
        <v>0</v>
      </c>
      <c r="K89" s="97">
        <f t="shared" si="28"/>
        <v>0</v>
      </c>
      <c r="L89" s="97">
        <f t="shared" si="28"/>
        <v>0</v>
      </c>
      <c r="M89" s="97">
        <f t="shared" si="28"/>
        <v>8785.73</v>
      </c>
      <c r="N89" s="160"/>
    </row>
    <row r="90" spans="1:14" s="3" customFormat="1" ht="15.75" thickBot="1" x14ac:dyDescent="0.3">
      <c r="A90" s="98"/>
      <c r="B90" s="99" t="s">
        <v>106</v>
      </c>
      <c r="C90" s="100">
        <f>C88</f>
        <v>8785.73</v>
      </c>
      <c r="D90" s="101"/>
      <c r="E90" s="102" t="s">
        <v>99</v>
      </c>
      <c r="F90" s="103">
        <f>F89</f>
        <v>0</v>
      </c>
      <c r="G90" s="103">
        <f>F90+G89</f>
        <v>0</v>
      </c>
      <c r="H90" s="103">
        <f t="shared" ref="H90:M90" si="29">G90+H89</f>
        <v>0</v>
      </c>
      <c r="I90" s="103">
        <f t="shared" si="29"/>
        <v>0</v>
      </c>
      <c r="J90" s="103">
        <f t="shared" si="29"/>
        <v>0</v>
      </c>
      <c r="K90" s="103">
        <f t="shared" si="29"/>
        <v>0</v>
      </c>
      <c r="L90" s="103">
        <f t="shared" si="29"/>
        <v>0</v>
      </c>
      <c r="M90" s="103">
        <f t="shared" si="29"/>
        <v>8785.73</v>
      </c>
      <c r="N90" s="161">
        <f>M90/C90</f>
        <v>1</v>
      </c>
    </row>
    <row r="91" spans="1:14" s="3" customFormat="1" ht="15.75" thickBot="1" x14ac:dyDescent="0.3">
      <c r="A91" s="120"/>
      <c r="B91" s="113"/>
      <c r="C91" s="121"/>
      <c r="D91" s="122"/>
      <c r="E91" s="123"/>
      <c r="F91" s="124"/>
      <c r="G91" s="124"/>
      <c r="H91" s="124"/>
      <c r="I91" s="124"/>
      <c r="J91" s="124"/>
      <c r="K91" s="124"/>
      <c r="L91" s="124"/>
      <c r="M91" s="124"/>
      <c r="N91" s="164"/>
    </row>
    <row r="92" spans="1:14" s="3" customFormat="1" x14ac:dyDescent="0.25">
      <c r="A92" s="110"/>
      <c r="B92" s="111"/>
      <c r="C92" s="149" t="s">
        <v>51</v>
      </c>
      <c r="D92" s="87" t="s">
        <v>95</v>
      </c>
      <c r="E92" s="87" t="s">
        <v>100</v>
      </c>
      <c r="F92" s="87" t="s">
        <v>96</v>
      </c>
      <c r="G92" s="87" t="s">
        <v>102</v>
      </c>
      <c r="H92" s="87" t="s">
        <v>108</v>
      </c>
      <c r="I92" s="87" t="s">
        <v>109</v>
      </c>
      <c r="J92" s="87" t="s">
        <v>117</v>
      </c>
      <c r="K92" s="87" t="s">
        <v>118</v>
      </c>
      <c r="L92" s="87" t="s">
        <v>119</v>
      </c>
      <c r="M92" s="87" t="s">
        <v>120</v>
      </c>
      <c r="N92" s="163" t="s">
        <v>11</v>
      </c>
    </row>
    <row r="93" spans="1:14" s="3" customFormat="1" x14ac:dyDescent="0.25">
      <c r="A93" s="112"/>
      <c r="B93" s="113"/>
      <c r="C93" s="114"/>
      <c r="D93" s="92"/>
      <c r="E93" s="92" t="s">
        <v>98</v>
      </c>
      <c r="F93" s="115">
        <f t="shared" ref="F93:K93" si="30">F9+F15+F21+F28+F34+F40+F46+F52+F58+F64+F70+F76+F82+F89</f>
        <v>290334.12199999997</v>
      </c>
      <c r="G93" s="115">
        <f t="shared" si="30"/>
        <v>406979.76150000002</v>
      </c>
      <c r="H93" s="115">
        <f t="shared" si="30"/>
        <v>372586.67550000001</v>
      </c>
      <c r="I93" s="115">
        <f t="shared" si="30"/>
        <v>257758.97199999998</v>
      </c>
      <c r="J93" s="115">
        <f t="shared" si="30"/>
        <v>319150.43400000001</v>
      </c>
      <c r="K93" s="115">
        <f t="shared" si="30"/>
        <v>284491.55099999998</v>
      </c>
      <c r="L93" s="115">
        <f>L9+L15+L21+L28+L34+L40+L46+L52+L58+L64+L76+L82+L89+L70</f>
        <v>427270.467</v>
      </c>
      <c r="M93" s="115">
        <f>M9+M15+M21+M28+M34+M40+M46+M52+M58+M64+M70+M76+M82+M89</f>
        <v>369844.51700000005</v>
      </c>
      <c r="N93" s="165">
        <f>SUM(F93:M93)</f>
        <v>2728416.5</v>
      </c>
    </row>
    <row r="94" spans="1:14" ht="15.75" thickBot="1" x14ac:dyDescent="0.3">
      <c r="A94" s="98"/>
      <c r="B94" s="126" t="s">
        <v>101</v>
      </c>
      <c r="C94" s="127">
        <v>2728416.52</v>
      </c>
      <c r="D94" s="91">
        <f>C94/$C$94</f>
        <v>1</v>
      </c>
      <c r="E94" s="102" t="s">
        <v>99</v>
      </c>
      <c r="F94" s="103">
        <f>F93</f>
        <v>290334.12199999997</v>
      </c>
      <c r="G94" s="103">
        <f>G93+F93</f>
        <v>697313.8835</v>
      </c>
      <c r="H94" s="103">
        <f t="shared" ref="H94:M94" si="31">H93+G93</f>
        <v>779566.43700000003</v>
      </c>
      <c r="I94" s="103">
        <f t="shared" si="31"/>
        <v>630345.64749999996</v>
      </c>
      <c r="J94" s="103">
        <f t="shared" si="31"/>
        <v>576909.40599999996</v>
      </c>
      <c r="K94" s="103">
        <f t="shared" si="31"/>
        <v>603641.98499999999</v>
      </c>
      <c r="L94" s="103">
        <f t="shared" si="31"/>
        <v>711762.01799999992</v>
      </c>
      <c r="M94" s="103">
        <f t="shared" si="31"/>
        <v>797114.98400000005</v>
      </c>
      <c r="N94" s="166">
        <f>C94</f>
        <v>2728416.52</v>
      </c>
    </row>
    <row r="95" spans="1:14" x14ac:dyDescent="0.25">
      <c r="A95" s="112"/>
      <c r="B95" s="113"/>
      <c r="C95" s="128"/>
      <c r="D95" s="129"/>
      <c r="E95" s="130"/>
      <c r="F95" s="131"/>
      <c r="G95" s="131"/>
      <c r="H95" s="131"/>
      <c r="I95" s="131"/>
      <c r="J95" s="131"/>
      <c r="K95" s="131"/>
      <c r="L95" s="131"/>
      <c r="M95" s="131"/>
      <c r="N95" s="167"/>
    </row>
    <row r="96" spans="1:14" x14ac:dyDescent="0.25">
      <c r="A96" s="243" t="s">
        <v>121</v>
      </c>
      <c r="B96" s="244"/>
      <c r="C96" s="128"/>
      <c r="D96" s="129"/>
      <c r="E96" s="130"/>
      <c r="F96" s="131"/>
      <c r="G96" s="131"/>
      <c r="H96" s="131"/>
      <c r="I96" s="131"/>
      <c r="J96" s="131"/>
      <c r="K96" s="131"/>
      <c r="L96" s="131"/>
      <c r="M96" s="131"/>
      <c r="N96" s="167"/>
    </row>
    <row r="97" spans="1:14" ht="45" customHeight="1" x14ac:dyDescent="0.25">
      <c r="A97" s="119"/>
      <c r="B97" s="132"/>
      <c r="C97" s="133"/>
      <c r="D97" s="134"/>
      <c r="E97" s="135"/>
      <c r="F97" s="136"/>
      <c r="G97" s="136"/>
      <c r="H97" s="136"/>
      <c r="I97" s="136"/>
      <c r="J97" s="136"/>
      <c r="K97" s="136"/>
      <c r="L97" s="136"/>
      <c r="M97" s="136"/>
      <c r="N97" s="168"/>
    </row>
    <row r="98" spans="1:14" x14ac:dyDescent="0.25">
      <c r="A98" s="137"/>
      <c r="B98" s="138" t="str">
        <f>[1]PLANILHA!$B$112</f>
        <v>EDIENEZ MÉRCIEN MENDES SILVA - ENG. CIVIL</v>
      </c>
      <c r="C98" s="133"/>
      <c r="D98" s="134"/>
      <c r="E98" s="245"/>
      <c r="F98" s="245"/>
      <c r="G98" s="245"/>
      <c r="H98" s="245"/>
      <c r="I98" s="245"/>
      <c r="J98" s="245"/>
      <c r="K98" s="245"/>
      <c r="L98" s="245"/>
      <c r="M98" s="245"/>
      <c r="N98" s="169"/>
    </row>
    <row r="99" spans="1:14" ht="15.75" thickBot="1" x14ac:dyDescent="0.3">
      <c r="A99" s="139"/>
      <c r="B99" s="140" t="str">
        <f>[1]PLANILHA!$B$113</f>
        <v>CREA MG 199.771/D</v>
      </c>
      <c r="C99" s="141"/>
      <c r="D99" s="142"/>
      <c r="E99" s="248"/>
      <c r="F99" s="248"/>
      <c r="G99" s="248"/>
      <c r="H99" s="248"/>
      <c r="I99" s="248"/>
      <c r="J99" s="248"/>
      <c r="K99" s="248"/>
      <c r="L99" s="248"/>
      <c r="M99" s="248"/>
      <c r="N99" s="170"/>
    </row>
  </sheetData>
  <mergeCells count="190">
    <mergeCell ref="J86:J87"/>
    <mergeCell ref="K86:K87"/>
    <mergeCell ref="L86:L87"/>
    <mergeCell ref="D12:D13"/>
    <mergeCell ref="F12:F13"/>
    <mergeCell ref="G12:G13"/>
    <mergeCell ref="M12:M13"/>
    <mergeCell ref="J12:J13"/>
    <mergeCell ref="K12:K13"/>
    <mergeCell ref="L12:L13"/>
    <mergeCell ref="J18:J19"/>
    <mergeCell ref="K18:K19"/>
    <mergeCell ref="L18:L19"/>
    <mergeCell ref="H12:H13"/>
    <mergeCell ref="I12:I13"/>
    <mergeCell ref="H18:H19"/>
    <mergeCell ref="I18:I19"/>
    <mergeCell ref="F31:F32"/>
    <mergeCell ref="G31:G32"/>
    <mergeCell ref="H31:H32"/>
    <mergeCell ref="I31:I32"/>
    <mergeCell ref="M31:M32"/>
    <mergeCell ref="G43:G44"/>
    <mergeCell ref="H43:H44"/>
    <mergeCell ref="A1:N1"/>
    <mergeCell ref="A2:N2"/>
    <mergeCell ref="A3:N3"/>
    <mergeCell ref="A4:N4"/>
    <mergeCell ref="A5:N5"/>
    <mergeCell ref="A6:A7"/>
    <mergeCell ref="B6:B7"/>
    <mergeCell ref="C6:C7"/>
    <mergeCell ref="D6:D7"/>
    <mergeCell ref="F6:F7"/>
    <mergeCell ref="H6:H7"/>
    <mergeCell ref="I6:I7"/>
    <mergeCell ref="J6:J7"/>
    <mergeCell ref="K6:K7"/>
    <mergeCell ref="L6:L7"/>
    <mergeCell ref="E99:M99"/>
    <mergeCell ref="G86:G87"/>
    <mergeCell ref="M86:M87"/>
    <mergeCell ref="H86:H87"/>
    <mergeCell ref="I86:I87"/>
    <mergeCell ref="A25:A26"/>
    <mergeCell ref="B25:B26"/>
    <mergeCell ref="C25:C26"/>
    <mergeCell ref="D25:D26"/>
    <mergeCell ref="F25:F26"/>
    <mergeCell ref="G25:G26"/>
    <mergeCell ref="H25:H26"/>
    <mergeCell ref="I25:I26"/>
    <mergeCell ref="A86:A87"/>
    <mergeCell ref="B86:B87"/>
    <mergeCell ref="C86:C87"/>
    <mergeCell ref="D86:D87"/>
    <mergeCell ref="F86:F87"/>
    <mergeCell ref="J25:J26"/>
    <mergeCell ref="K25:K26"/>
    <mergeCell ref="L25:L26"/>
    <mergeCell ref="J31:J32"/>
    <mergeCell ref="K31:K32"/>
    <mergeCell ref="L31:L32"/>
    <mergeCell ref="N18:N19"/>
    <mergeCell ref="A96:B96"/>
    <mergeCell ref="E98:M98"/>
    <mergeCell ref="G6:G7"/>
    <mergeCell ref="M6:M7"/>
    <mergeCell ref="N6:N7"/>
    <mergeCell ref="G18:G19"/>
    <mergeCell ref="A18:A19"/>
    <mergeCell ref="B18:B19"/>
    <mergeCell ref="C18:C19"/>
    <mergeCell ref="D18:D19"/>
    <mergeCell ref="F18:F19"/>
    <mergeCell ref="N86:N87"/>
    <mergeCell ref="M18:M19"/>
    <mergeCell ref="N12:N13"/>
    <mergeCell ref="A12:A13"/>
    <mergeCell ref="B12:B13"/>
    <mergeCell ref="C12:C13"/>
    <mergeCell ref="M25:M26"/>
    <mergeCell ref="N25:N26"/>
    <mergeCell ref="A31:A32"/>
    <mergeCell ref="B31:B32"/>
    <mergeCell ref="C31:C32"/>
    <mergeCell ref="D31:D32"/>
    <mergeCell ref="N31:N32"/>
    <mergeCell ref="G37:G38"/>
    <mergeCell ref="H37:H38"/>
    <mergeCell ref="I37:I38"/>
    <mergeCell ref="M37:M38"/>
    <mergeCell ref="N37:N38"/>
    <mergeCell ref="A37:A38"/>
    <mergeCell ref="B37:B38"/>
    <mergeCell ref="C37:C38"/>
    <mergeCell ref="D37:D38"/>
    <mergeCell ref="F37:F38"/>
    <mergeCell ref="J37:J38"/>
    <mergeCell ref="K37:K38"/>
    <mergeCell ref="L37:L38"/>
    <mergeCell ref="I43:I44"/>
    <mergeCell ref="M43:M44"/>
    <mergeCell ref="N43:N44"/>
    <mergeCell ref="A43:A44"/>
    <mergeCell ref="B43:B44"/>
    <mergeCell ref="C43:C44"/>
    <mergeCell ref="D43:D44"/>
    <mergeCell ref="F43:F44"/>
    <mergeCell ref="J43:J44"/>
    <mergeCell ref="K43:K44"/>
    <mergeCell ref="L43:L44"/>
    <mergeCell ref="G49:G50"/>
    <mergeCell ref="H49:H50"/>
    <mergeCell ref="I49:I50"/>
    <mergeCell ref="M49:M50"/>
    <mergeCell ref="N49:N50"/>
    <mergeCell ref="A49:A50"/>
    <mergeCell ref="B49:B50"/>
    <mergeCell ref="C49:C50"/>
    <mergeCell ref="D49:D50"/>
    <mergeCell ref="F49:F50"/>
    <mergeCell ref="J49:J50"/>
    <mergeCell ref="K49:K50"/>
    <mergeCell ref="L49:L50"/>
    <mergeCell ref="G55:G56"/>
    <mergeCell ref="H55:H56"/>
    <mergeCell ref="I55:I56"/>
    <mergeCell ref="M55:M56"/>
    <mergeCell ref="N55:N56"/>
    <mergeCell ref="A55:A56"/>
    <mergeCell ref="B55:B56"/>
    <mergeCell ref="C55:C56"/>
    <mergeCell ref="D55:D56"/>
    <mergeCell ref="F55:F56"/>
    <mergeCell ref="J55:J56"/>
    <mergeCell ref="K55:K56"/>
    <mergeCell ref="L55:L56"/>
    <mergeCell ref="G61:G62"/>
    <mergeCell ref="H61:H62"/>
    <mergeCell ref="I61:I62"/>
    <mergeCell ref="M61:M62"/>
    <mergeCell ref="N61:N62"/>
    <mergeCell ref="A61:A62"/>
    <mergeCell ref="B61:B62"/>
    <mergeCell ref="C61:C62"/>
    <mergeCell ref="D61:D62"/>
    <mergeCell ref="F61:F62"/>
    <mergeCell ref="J61:J62"/>
    <mergeCell ref="K61:K62"/>
    <mergeCell ref="L61:L62"/>
    <mergeCell ref="H67:H68"/>
    <mergeCell ref="I67:I68"/>
    <mergeCell ref="M67:M68"/>
    <mergeCell ref="N67:N68"/>
    <mergeCell ref="A67:A68"/>
    <mergeCell ref="B67:B68"/>
    <mergeCell ref="C67:C68"/>
    <mergeCell ref="D67:D68"/>
    <mergeCell ref="F67:F68"/>
    <mergeCell ref="J67:J68"/>
    <mergeCell ref="K67:K68"/>
    <mergeCell ref="L67:L68"/>
    <mergeCell ref="G67:G68"/>
    <mergeCell ref="G79:G80"/>
    <mergeCell ref="H79:H80"/>
    <mergeCell ref="I79:I80"/>
    <mergeCell ref="M79:M80"/>
    <mergeCell ref="N79:N80"/>
    <mergeCell ref="A79:A80"/>
    <mergeCell ref="B79:B80"/>
    <mergeCell ref="C79:C80"/>
    <mergeCell ref="D79:D80"/>
    <mergeCell ref="F79:F80"/>
    <mergeCell ref="J79:J80"/>
    <mergeCell ref="K79:K80"/>
    <mergeCell ref="L79:L80"/>
    <mergeCell ref="G73:G74"/>
    <mergeCell ref="H73:H74"/>
    <mergeCell ref="I73:I74"/>
    <mergeCell ref="M73:M74"/>
    <mergeCell ref="N73:N74"/>
    <mergeCell ref="A73:A74"/>
    <mergeCell ref="B73:B74"/>
    <mergeCell ref="C73:C74"/>
    <mergeCell ref="D73:D74"/>
    <mergeCell ref="F73:F74"/>
    <mergeCell ref="J73:J74"/>
    <mergeCell ref="K73:K74"/>
    <mergeCell ref="L73:L74"/>
  </mergeCells>
  <pageMargins left="0.511811024" right="0.511811024" top="0.78740157499999996" bottom="0.78740157499999996" header="0.31496062000000002" footer="0.31496062000000002"/>
  <pageSetup paperSize="9"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2</vt:i4>
      </vt:variant>
    </vt:vector>
  </HeadingPairs>
  <TitlesOfParts>
    <vt:vector size="7" baseType="lpstr">
      <vt:lpstr>BDI</vt:lpstr>
      <vt:lpstr>QCI</vt:lpstr>
      <vt:lpstr>COMP. RAMPA</vt:lpstr>
      <vt:lpstr>MÉDIAS</vt:lpstr>
      <vt:lpstr>CFF UBS VEREDAS</vt:lpstr>
      <vt:lpstr>'CFF UBS VEREDAS'!Area_de_impressao</vt:lpstr>
      <vt:lpstr>QCI!Area_de_impressao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Edienez Mercien</dc:creator>
  <cp:lastModifiedBy>Usuario</cp:lastModifiedBy>
  <cp:lastPrinted>2025-01-14T18:55:18Z</cp:lastPrinted>
  <dcterms:created xsi:type="dcterms:W3CDTF">2017-03-28T12:39:22Z</dcterms:created>
  <dcterms:modified xsi:type="dcterms:W3CDTF">2025-01-14T19:00:44Z</dcterms:modified>
</cp:coreProperties>
</file>