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vmlDrawing1.vml" ContentType="application/vnd.openxmlformats-officedocument.vmlDrawing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Orçamentária (deso)" sheetId="1" state="visible" r:id="rId3"/>
  </sheets>
  <definedNames>
    <definedName function="false" hidden="false" localSheetId="0" name="_xlnm.Print_Area" vbProcedure="false">'Planilha Orçamentária (deso)'!$A$1:$L$85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RAFAEL MARUCH DE CARVALHO</author>
  </authors>
  <commentList>
    <comment ref="D7" authorId="0">
      <text>
        <r>
          <rPr>
            <sz val="10"/>
            <rFont val="Arial"/>
            <family val="2"/>
          </rPr>
          <t xml:space="preserve">SIM ou NÃO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80</xdr:colOff>
                <xdr:row>5</xdr:row>
                <xdr:rowOff>16</xdr:rowOff>
              </xdr:from>
              <xdr:to>
                <xdr:col>4</xdr:col>
                <xdr:colOff>9</xdr:colOff>
                <xdr:row>6</xdr:row>
                <xdr:rowOff>19</xdr:rowOff>
              </xdr:to>
            </anchor>
          </commentPr>
        </mc:Choice>
        <mc:Fallback/>
      </mc:AlternateContent>
    </comment>
    <comment ref="H6" authorId="0">
      <text>
        <r>
          <rPr>
            <sz val="10"/>
            <rFont val="Arial"/>
            <family val="2"/>
          </rPr>
          <t xml:space="preserve">Preenchimento Automático - Aba "Detalhamento do BDI"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104</xdr:colOff>
                <xdr:row>4</xdr:row>
                <xdr:rowOff>7</xdr:rowOff>
              </xdr:from>
              <xdr:to>
                <xdr:col>7</xdr:col>
                <xdr:colOff>60</xdr:colOff>
                <xdr:row>11</xdr:row>
                <xdr:rowOff>9</xdr:rowOff>
              </xdr:to>
            </anchor>
          </commentPr>
        </mc:Choice>
        <mc:Fallback/>
      </mc:AlternateContent>
    </comment>
    <comment ref="I6" authorId="0">
      <text>
        <r>
          <rPr>
            <sz val="10"/>
            <rFont val="Arial"/>
            <family val="2"/>
          </rPr>
          <t xml:space="preserve">Preencher caso exista BDI diferenciado aplicado em algum(ns) item(ns)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144</xdr:colOff>
                <xdr:row>4</xdr:row>
                <xdr:rowOff>15</xdr:rowOff>
              </xdr:from>
              <xdr:to>
                <xdr:col>8</xdr:col>
                <xdr:colOff>120</xdr:colOff>
                <xdr:row>7</xdr:row>
                <xdr:rowOff>7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<sst xmlns="http://schemas.openxmlformats.org/spreadsheetml/2006/main" count="185" uniqueCount="141">
  <si>
    <t xml:space="preserve">PLANILHA ORÇAMENTÁRIA</t>
  </si>
  <si>
    <t xml:space="preserve">LICITAÇÃO Nº</t>
  </si>
  <si>
    <t xml:space="preserve">EDITAL Nº</t>
  </si>
  <si>
    <t xml:space="preserve">ÓRGÃO</t>
  </si>
  <si>
    <t xml:space="preserve">ADMINISTRAÇÃO MUNICIPAL DE SENHORA DE OLIVEIRA</t>
  </si>
  <si>
    <t xml:space="preserve">DATA DO ORÇAMENTO</t>
  </si>
  <si>
    <t xml:space="preserve">OBJETO</t>
  </si>
  <si>
    <t xml:space="preserve">REVITALIZAÇÃO DA PRAÇA - BAIRRO SÃO GERALDO</t>
  </si>
  <si>
    <t xml:space="preserve">LOTE</t>
  </si>
  <si>
    <t xml:space="preserve">MODALIDADE</t>
  </si>
  <si>
    <t xml:space="preserve">REGIME DE EXECUÇÃO</t>
  </si>
  <si>
    <t xml:space="preserve">1 – Empreitada por Preço Global</t>
  </si>
  <si>
    <t xml:space="preserve">CIDADE</t>
  </si>
  <si>
    <t xml:space="preserve">UF</t>
  </si>
  <si>
    <t xml:space="preserve">MG</t>
  </si>
  <si>
    <r>
      <rPr>
        <b val="true"/>
        <sz val="11"/>
        <color rgb="FF000000"/>
        <rFont val="Calibri"/>
        <family val="2"/>
        <charset val="1"/>
      </rPr>
      <t xml:space="preserve">DATA BASE DO ORÇAMENTO </t>
    </r>
    <r>
      <rPr>
        <sz val="11"/>
        <color rgb="FF000000"/>
        <rFont val="Calibri"/>
        <family val="2"/>
        <charset val="1"/>
      </rPr>
      <t xml:space="preserve">(mês/ano)</t>
    </r>
  </si>
  <si>
    <t xml:space="preserve">DESONERAÇÃO</t>
  </si>
  <si>
    <t xml:space="preserve">ENCARGOS SOCIAIS - HORISTAS (%)</t>
  </si>
  <si>
    <t xml:space="preserve">BDI 1</t>
  </si>
  <si>
    <t xml:space="preserve">BDI 2</t>
  </si>
  <si>
    <t xml:space="preserve">Sim</t>
  </si>
  <si>
    <t xml:space="preserve">ENCARGOS SOCIAIS - MENSALISTAS (%)</t>
  </si>
  <si>
    <t xml:space="preserve">LEGENDA</t>
  </si>
  <si>
    <t xml:space="preserve">PREENCHIMENTO OBRIGATÓRIO</t>
  </si>
  <si>
    <t xml:space="preserve">PREENCHIIMENTO FACULTATIVO</t>
  </si>
  <si>
    <t xml:space="preserve">PREENCHIMENTO AUTOMÁTICO</t>
  </si>
  <si>
    <t xml:space="preserve">TIPO DE VALOR</t>
  </si>
  <si>
    <t xml:space="preserve">TOTAL GERAL</t>
  </si>
  <si>
    <t xml:space="preserve">CUSTO (SEM BDI)</t>
  </si>
  <si>
    <t xml:space="preserve">ITEM</t>
  </si>
  <si>
    <t xml:space="preserve">CÓDIGO</t>
  </si>
  <si>
    <t xml:space="preserve">REFERÊNCIA</t>
  </si>
  <si>
    <t xml:space="preserve">DESCRIÇÃO DOS SERVIÇOS</t>
  </si>
  <si>
    <t xml:space="preserve">UNIDADE</t>
  </si>
  <si>
    <t xml:space="preserve">QUANTIDADE</t>
  </si>
  <si>
    <t xml:space="preserve">VALOR UNITÁRIO (R$)</t>
  </si>
  <si>
    <t xml:space="preserve">BDI</t>
  </si>
  <si>
    <t xml:space="preserve">CUSTO UNITÁRIO (SEM BDI)</t>
  </si>
  <si>
    <t xml:space="preserve">PREÇO UNITÁRIO (COM BDI)</t>
  </si>
  <si>
    <t xml:space="preserve">PREÇO TOTAL</t>
  </si>
  <si>
    <t xml:space="preserve">INSTALAÇÕES INICIAIS</t>
  </si>
  <si>
    <t xml:space="preserve">1.2</t>
  </si>
  <si>
    <t xml:space="preserve">ED-28427</t>
  </si>
  <si>
    <t xml:space="preserve">SEINFRA/SETOP</t>
  </si>
  <si>
    <t xml:space="preserve"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</si>
  <si>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 xml:space="preserve">UN</t>
  </si>
  <si>
    <t xml:space="preserve">ED-50155</t>
  </si>
  <si>
    <t xml:space="preserve">LOCAÇÃO DE BANHEIRO QUÍMICO, DIMENSÃO (110X120X230)CM, LINHA PADRÃO, CONTENDO UMA (1) PIA/HIGIENIZADOR DE MÃOS, INCLUSIVE MANUTENÇÃO E MOBILIZAÇÃO/DESMOBILIZAÇÃO</t>
  </si>
  <si>
    <t xml:space="preserve">MÊS</t>
  </si>
  <si>
    <t xml:space="preserve">1.3</t>
  </si>
  <si>
    <t xml:space="preserve">SINAPI</t>
  </si>
  <si>
    <t xml:space="preserve">TELA PLÁSTICA LARANJA, TIPO TAPUME PARA SINALIZAÇÃO, MALHA RETANGULAR, ROLO 1.20 X 50 M (L X C)</t>
  </si>
  <si>
    <t xml:space="preserve">M</t>
  </si>
  <si>
    <t xml:space="preserve">2</t>
  </si>
  <si>
    <t xml:space="preserve">ADMINISTRAÇÃO DE OBRA</t>
  </si>
  <si>
    <t xml:space="preserve">2.1</t>
  </si>
  <si>
    <t xml:space="preserve">ENCARREGADO GERAL COM ENCARGOS COMPLEMENTARES</t>
  </si>
  <si>
    <t xml:space="preserve">H</t>
  </si>
  <si>
    <t xml:space="preserve">3</t>
  </si>
  <si>
    <t xml:space="preserve">DEMOLIÇÃO E REMOÇÃO DE PISO</t>
  </si>
  <si>
    <t xml:space="preserve">3.1</t>
  </si>
  <si>
    <t xml:space="preserve">DEMOLIÇÃO DE PISO DE CONCRETO SIMPLES, DE FORMA MECANIZADA COM MARTELETE, SEM REAPROVEITAMENTO. AF_09/2023</t>
  </si>
  <si>
    <t xml:space="preserve">M³</t>
  </si>
  <si>
    <t xml:space="preserve">4</t>
  </si>
  <si>
    <t xml:space="preserve">PAVIMENTO INTERTRAVADO</t>
  </si>
  <si>
    <t xml:space="preserve">4.1</t>
  </si>
  <si>
    <t xml:space="preserve">ED-51141</t>
  </si>
  <si>
    <t xml:space="preserve">GUIA DE MEIO-FIO, EM CONCRETO COM FCK 15MPA, MOLDADA INLOCO, SEÇÃO 15X45CM, FORMA EM MADEIRA, EXCLUSIVE SARJETA, INCLUSIVE ESCAVAÇÃO, APILOAMENTO E TRANSPORTE COM RETIRADA DO MATERIAL ESCAVADO (EM CAÇAMBA)</t>
  </si>
  <si>
    <t xml:space="preserve">4.2</t>
  </si>
  <si>
    <t xml:space="preserve">ASSENTAMENTO DE GUIA (MEIO-FIO) EM TRECHO RETO, CONFECCIONADA EM CONCRETO PRÉ-FABRICADO, DIMENSÕES 100X15X13X20 CM (COMPRIMENTO X BASE INFERIOR X BASE SUPERIOR X ALTURA). AF_01/2024</t>
  </si>
  <si>
    <t xml:space="preserve">4.3</t>
  </si>
  <si>
    <t xml:space="preserve">ED-8915</t>
  </si>
  <si>
    <t xml:space="preserve">EXECUÇÃO DE PAVIMENTO COM PISO INTERTRAVADO, TIPO RETANGULAR, ESP. 6CM, COM FCK DE 35MPA, INCLUSIVE COLCHÃO DE AREIA, ESP. 6CM, PARA ASSENTAMENTO, COMPACTAÇÃO MECANIZADA, CARGA E DESCARGA MECÂNICA EM CAMINHÃO, EXCLUSIVE TRANSPORTE DE PISO INTERTRAVADO</t>
  </si>
  <si>
    <t xml:space="preserve">M²</t>
  </si>
  <si>
    <t xml:space="preserve">4.4</t>
  </si>
  <si>
    <t xml:space="preserve">COMPACTAÇÃO MECÂNICA DE SOLO PARA EXECUÇÃO DE RADIER, PISO DE CONCRETO OU LAJE SOBRE SOLO, COM COMPACTADOR DE SOLOS TIPO PLACA VIBRATÓRIA. AF_09/2021</t>
  </si>
  <si>
    <t xml:space="preserve">4.5</t>
  </si>
  <si>
    <t xml:space="preserve">PINTURA DE MEIO-FIO COM TINTA BRANCA A BASE DE CAL (CAIAÇÃO). AF_05/2021</t>
  </si>
  <si>
    <t xml:space="preserve"> </t>
  </si>
  <si>
    <t xml:space="preserve">5</t>
  </si>
  <si>
    <t xml:space="preserve">PISO EM CONCRETO (QUADRA)</t>
  </si>
  <si>
    <t xml:space="preserve">5.1</t>
  </si>
  <si>
    <t xml:space="preserve">101747</t>
  </si>
  <si>
    <t xml:space="preserve">PISO EM CONCRETO 20 MPA PREPARO MECÂNICO, ESPESSURA 7CM. AF-09/2020</t>
  </si>
  <si>
    <t xml:space="preserve">5.2</t>
  </si>
  <si>
    <t xml:space="preserve">102491</t>
  </si>
  <si>
    <t xml:space="preserve">PINTURA DE PISO COM TINTA ACRÍLICA, APLICAÇÃO MANUAL, 2 DEMÃOS, INCLUSO FUNDO PREPARADOR. AF_05/2021</t>
  </si>
  <si>
    <t xml:space="preserve">m²</t>
  </si>
  <si>
    <t xml:space="preserve">5.3</t>
  </si>
  <si>
    <t xml:space="preserve">ED-50619</t>
  </si>
  <si>
    <t xml:space="preserve">POLIMENTO MECANIZADO DE SUPERFÍCIE EM CONCRETO, INCLUSIVE ACABAMENTO DE CONCRETAGEM EM NIVELAMENTO A LASER (NÍVEL ZERO)</t>
  </si>
  <si>
    <t xml:space="preserve">5.4</t>
  </si>
  <si>
    <t xml:space="preserve">102505</t>
  </si>
  <si>
    <t xml:space="preserve">PINTURA DE DEMARCAÇÃO DE QUADRA POLIESPORTIVA COM BORRACHA CLORADA, E = 5 CM, APLICAÇÃO MANUAL. AF_05/2021</t>
  </si>
  <si>
    <t xml:space="preserve">5.5</t>
  </si>
  <si>
    <t xml:space="preserve">003671</t>
  </si>
  <si>
    <t xml:space="preserve">SINAPI-I</t>
  </si>
  <si>
    <t xml:space="preserve">JUNTA PLASTICA DE DILATACAO PARA PISOS, COR CINZA, 17 X 3 MM (ALTURA X ESPESSURA)</t>
  </si>
  <si>
    <t xml:space="preserve">6</t>
  </si>
  <si>
    <t xml:space="preserve">MURETA</t>
  </si>
  <si>
    <t xml:space="preserve">6.1</t>
  </si>
  <si>
    <t xml:space="preserve">103336</t>
  </si>
  <si>
    <t xml:space="preserve">ALVENARIA DE VEDAÇÃO DE BLOCOS VAZADOS DE CONCRETO APARENTE DE 9X19X39 CM (ESPESSURA 9 CM) E ARGAMASSA DE ASSENTAMENTO COM PREPARO EM BETONEIRA. AF_12/2021</t>
  </si>
  <si>
    <t xml:space="preserve">6.2</t>
  </si>
  <si>
    <t xml:space="preserve">100341</t>
  </si>
  <si>
    <t xml:space="preserve">FORNECIMENTO DE CONCRETO ESTRUTURAL, PREPARADO EM OBRA, COM FCK 20MPA, INCLUSIVE LANÇAMENTO, ADENSAMENTO E ACABAMENTO</t>
  </si>
  <si>
    <t xml:space="preserve">6.3</t>
  </si>
  <si>
    <t xml:space="preserve">ED-50727</t>
  </si>
  <si>
    <t xml:space="preserve">CHAPISCO COM ARGAMASSA, TRAÇO 1:3 (CIMENTO E AREIA), ESP . 5MM, APLICADO EM ALVENARIA/ESTRUTURA DE CONCRETO COM COLHER, INCLUSIVE ARGAMASSA COM PREPARO MECANIZADO</t>
  </si>
  <si>
    <t xml:space="preserve">6.4</t>
  </si>
  <si>
    <t xml:space="preserve">ED-50762</t>
  </si>
  <si>
    <t xml:space="preserve">REVESTIMENTO COM ARGAMASSA EM CAMADA ÚNICA, APLICADO EM PAREDE, TRAÇO 1:3 (CIMENTO E AREIA), ESP. 20MM, APLICAÇÃO MANUAL, INCLUSIVE ARGAMASSA COM PREPARO MECANIZADO, EXCLUSIVE CHAPISCO</t>
  </si>
  <si>
    <t xml:space="preserve">6.5</t>
  </si>
  <si>
    <t xml:space="preserve">FABRICAÇÃO, MONTAGEM E DESMONTAGEM DE FÔRMA PARA CORTINA DE CONTENÇÃO, EM CHAPA DE MADEIRA COMPENSADA PLASTIFICADA, E = 18 MM, 10 UTILIZAÇÕES. AF_11/2024</t>
  </si>
  <si>
    <t xml:space="preserve">7</t>
  </si>
  <si>
    <t xml:space="preserve">MOBILIÁRIO URBANO</t>
  </si>
  <si>
    <t xml:space="preserve">7.1</t>
  </si>
  <si>
    <t xml:space="preserve">CT-01</t>
  </si>
  <si>
    <t xml:space="preserve">COTAÇÃO</t>
  </si>
  <si>
    <t xml:space="preserve">BANCO DE MADEIRA (ARGELIM OU SIMILAR) JARDIM, 150X60CM, ALTURA 70 CM, COR BRANCA, 3 LUGARES, ESTRUTURA DE FERRO</t>
  </si>
  <si>
    <t xml:space="preserve">7.2</t>
  </si>
  <si>
    <t xml:space="preserve">INSTALAÇÃO DE LIXEIRA METÁLICA DUPLA, CAPACIDADE DE 60 L, EM TUBO DE AÇO CARBONO E CESTOS EM CHAPA DE AÇO COM PINTURA ELETROSTÁTICA, SOBRE PISO DE CONCRETO EXISTENTE. AF_11/2021</t>
  </si>
  <si>
    <t xml:space="preserve">7.3</t>
  </si>
  <si>
    <t xml:space="preserve">PINTURA LÁTEX ACRÍLICA STANDARD, APLICAÇÃO MANUAL EM PAREDES, DUAS DEMÃOS. AF_04/2023</t>
  </si>
  <si>
    <t xml:space="preserve">7.4</t>
  </si>
  <si>
    <t xml:space="preserve">PINTURA COM TINTA ALQUÍDICA DE ACABAMENTO (ESMALTE SINTÉTICO ACETINADO) APLICADA A ROLO OU PINCEL SOBRE PERFIL METÁLICO EXECUTADO EM FÁBRICA (POR DEMÃO). AF_01/2020</t>
  </si>
  <si>
    <t xml:space="preserve">7.5</t>
  </si>
  <si>
    <t xml:space="preserve">CP-01</t>
  </si>
  <si>
    <t xml:space="preserve">CP</t>
  </si>
  <si>
    <t xml:space="preserve">PINTURA DE TINTA ACRÍLICA DE ACABAMENTO PULVERIZADA SOBRE TELHA CERÂMICA (02 DEMÃOS)</t>
  </si>
  <si>
    <t xml:space="preserve">8</t>
  </si>
  <si>
    <t xml:space="preserve">ALAMBRADO</t>
  </si>
  <si>
    <t xml:space="preserve">8.1</t>
  </si>
  <si>
    <t xml:space="preserve">CP-02</t>
  </si>
  <si>
    <t xml:space="preserve">REDE DE PROTEÇÃO HORIZONTAL PARA QUADRA POLIESPORTIVA - FORNECIMENTO E INSTALAÇÃO. AF_03/2022</t>
  </si>
  <si>
    <t xml:space="preserve">8.2</t>
  </si>
  <si>
    <t xml:space="preserve">ED-9100</t>
  </si>
  <si>
    <t xml:space="preserve">ALAMBRADO PARA QUADRA ESPORTIVA, EM TELA DE ARAME GALVANIZADO COM TRAMA LOSANGULAR DE 2" (50,8MM) E FIO BWG12 (2,77MM), EXCLUSIVE PINTURA, INCLUSIVE FIXAÇÃO E FORNECIMENTO EM QUADROS DE TUBOS DE AÇO CARBONO GALVANIZADO DIÂMETRO DE 50MM (2")</t>
  </si>
  <si>
    <t xml:space="preserve">SENHORA DE OLIVEIRA, 20 DE JULHO 2026</t>
  </si>
  <si>
    <t xml:space="preserve">LUÍS AUGUSTO DE PAULA</t>
  </si>
  <si>
    <t xml:space="preserve">ENGENHEIRO CIVIL/ CREA-MG:208.859/D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</si>
</sst>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_-&quot;R$&quot;* #,##0.00_-;&quot;-R$&quot;* #,##0.00_-;_-&quot;R$&quot;* \-??_-;_-@_-"/>
    <numFmt numFmtId="166" formatCode="@"/>
    <numFmt numFmtId="167" formatCode="d/m/yyyy"/>
    <numFmt numFmtId="168" formatCode="[$-416]mmm/yyyy;@"/>
    <numFmt numFmtId="169" formatCode="0%"/>
    <numFmt numFmtId="170" formatCode="0.00%"/>
    <numFmt numFmtId="171" formatCode="_-&quot;R$ &quot;* #,##0.0000_-;&quot;-R$ &quot;* #,##0.0000_-;_-&quot;R$ &quot;* \-????_-;_-@_-"/>
    <numFmt numFmtId="172" formatCode="_-&quot;R$ &quot;* #,##0.00_-;&quot;-R$ &quot;* #,##0.00_-;_-&quot;R$ &quot;* \-??_-;_-@_-"/>
    <numFmt numFmtId="173" formatCode="#,##0.0000"/>
    <numFmt numFmtId="174" formatCode="#,##0.00"/>
    <numFmt numFmtId="175" formatCode="0.00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 val="true"/>
      <sz val="10"/>
      <color theme="1"/>
      <name val="Calibri"/>
      <family val="2"/>
      <charset val="1"/>
    </font>
    <font>
      <sz val="10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b val="true"/>
      <sz val="12"/>
      <color theme="1"/>
      <name val="Calibri"/>
      <family val="2"/>
      <charset val="1"/>
    </font>
    <font>
      <sz val="12"/>
      <name val="Calibri"/>
      <family val="2"/>
      <charset val="1"/>
    </font>
    <font>
      <b val="true"/>
      <sz val="12"/>
      <name val="Calibri"/>
      <family val="2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rgb="FFFFFF96"/>
        <bgColor rgb="FFF2F2F2"/>
      </patternFill>
    </fill>
    <fill>
      <patternFill patternType="solid">
        <fgColor theme="9" tint="0.5999"/>
        <bgColor rgb="FFD9D9D9"/>
      </patternFill>
    </fill>
    <fill>
      <patternFill patternType="solid">
        <fgColor theme="6" tint="0.3999"/>
        <bgColor rgb="FFD9D9D9"/>
      </patternFill>
    </fill>
    <fill>
      <patternFill patternType="solid">
        <fgColor theme="0" tint="-0.05"/>
        <bgColor rgb="FFFFFFFF"/>
      </patternFill>
    </fill>
    <fill>
      <patternFill patternType="solid">
        <fgColor theme="0" tint="-0.15"/>
        <bgColor rgb="FFC9C9C9"/>
      </patternFill>
    </fill>
  </fills>
  <borders count="33">
    <border diagonalUp="false" diagonalDown="false">
      <left/>
      <right/>
      <top/>
      <bottom/>
      <diagonal/>
    </border>
    <border diagonalUp="false" diagonalDown="false">
      <left style="thick"/>
      <right style="medium"/>
      <top style="thick"/>
      <bottom style="medium"/>
      <diagonal/>
    </border>
    <border diagonalUp="false" diagonalDown="false">
      <left style="medium"/>
      <right/>
      <top style="thick"/>
      <bottom style="medium"/>
      <diagonal/>
    </border>
    <border diagonalUp="false" diagonalDown="false">
      <left/>
      <right style="medium"/>
      <top style="thick"/>
      <bottom style="medium"/>
      <diagonal/>
    </border>
    <border diagonalUp="false" diagonalDown="false">
      <left/>
      <right style="thick"/>
      <top style="thick"/>
      <bottom style="medium"/>
      <diagonal/>
    </border>
    <border diagonalUp="false" diagonalDown="false">
      <left style="thick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thick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ck"/>
      <right/>
      <top style="medium"/>
      <bottom style="thick"/>
      <diagonal/>
    </border>
    <border diagonalUp="false" diagonalDown="false">
      <left/>
      <right/>
      <top style="medium"/>
      <bottom style="thick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/>
      <top style="medium"/>
      <bottom style="thick"/>
      <diagonal/>
    </border>
    <border diagonalUp="false" diagonalDown="false">
      <left/>
      <right style="medium"/>
      <top style="medium"/>
      <bottom style="thick"/>
      <diagonal/>
    </border>
    <border diagonalUp="false" diagonalDown="false">
      <left/>
      <right style="thick"/>
      <top style="medium"/>
      <bottom style="thick"/>
      <diagonal/>
    </border>
    <border diagonalUp="false" diagonalDown="false">
      <left style="medium"/>
      <right style="medium"/>
      <top/>
      <bottom style="thick"/>
      <diagonal/>
    </border>
    <border diagonalUp="false" diagonalDown="false">
      <left style="medium"/>
      <right/>
      <top style="thin"/>
      <bottom style="thick"/>
      <diagonal/>
    </border>
    <border diagonalUp="false" diagonalDown="false">
      <left/>
      <right style="medium"/>
      <top style="thin"/>
      <bottom style="thick"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2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3" borderId="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3" borderId="4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3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0" fillId="4" borderId="8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4" borderId="8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4" borderId="9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3" borderId="9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3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5" fillId="3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0" fillId="4" borderId="14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0" fillId="5" borderId="16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4" borderId="17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0" fillId="4" borderId="2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6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3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5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0" fillId="2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6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3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5" fillId="7" borderId="22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6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10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0" fillId="0" borderId="26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0" fillId="0" borderId="24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0" fillId="0" borderId="27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0" fillId="0" borderId="23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0" fillId="0" borderId="25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3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3" borderId="2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3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0" fillId="3" borderId="3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0" fillId="3" borderId="29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0" fillId="5" borderId="31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0" fillId="5" borderId="28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0" fillId="5" borderId="29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0" fillId="0" borderId="3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0" fillId="0" borderId="29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0" fillId="0" borderId="31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0" fillId="0" borderId="28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0" fillId="0" borderId="29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10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3" borderId="2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12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3" borderId="2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2" fillId="0" borderId="3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2" fillId="0" borderId="29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2" fillId="0" borderId="31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2" fillId="0" borderId="28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2" fillId="0" borderId="29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3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3" borderId="28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2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3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0" fillId="3" borderId="28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0" fillId="3" borderId="3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0" fillId="3" borderId="29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0" fillId="5" borderId="31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0" fillId="5" borderId="28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0" fillId="5" borderId="29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2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5" fontId="0" fillId="3" borderId="3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3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S148"/>
  <sheetViews>
    <sheetView showFormulas="false" showGridLines="false" showRowColHeaders="true" showZeros="true" rightToLeft="false" tabSelected="true" showOutlineSymbols="true" defaultGridColor="true" view="normal" topLeftCell="B1" colorId="64" zoomScale="60" zoomScaleNormal="60" zoomScalePageLayoutView="100" workbookViewId="0">
      <pane xSplit="0" ySplit="14" topLeftCell="A15" activePane="bottomLeft" state="frozen"/>
      <selection pane="topLeft" activeCell="B1" activeCellId="0" sqref="B1"/>
      <selection pane="bottomLeft" activeCell="L40" activeCellId="0" sqref="L40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2.42"/>
    <col collapsed="false" customWidth="true" hidden="false" outlineLevel="0" max="2" min="2" style="1" width="22.15"/>
    <col collapsed="false" customWidth="true" hidden="false" outlineLevel="0" max="3" min="3" style="1" width="12.86"/>
    <col collapsed="false" customWidth="true" hidden="false" outlineLevel="0" max="4" min="4" style="1" width="28.71"/>
    <col collapsed="false" customWidth="true" hidden="false" outlineLevel="0" max="5" min="5" style="2" width="72"/>
    <col collapsed="false" customWidth="true" hidden="false" outlineLevel="0" max="6" min="6" style="1" width="14.42"/>
    <col collapsed="false" customWidth="true" hidden="false" outlineLevel="0" max="7" min="7" style="1" width="24.14"/>
    <col collapsed="false" customWidth="true" hidden="false" outlineLevel="0" max="8" min="8" style="1" width="18.57"/>
    <col collapsed="false" customWidth="true" hidden="false" outlineLevel="0" max="9" min="9" style="1" width="22.42"/>
    <col collapsed="false" customWidth="true" hidden="false" outlineLevel="0" max="11" min="10" style="1" width="18.57"/>
    <col collapsed="false" customWidth="true" hidden="false" outlineLevel="0" max="12" min="12" style="1" width="26.42"/>
    <col collapsed="false" customWidth="true" hidden="false" outlineLevel="0" max="13" min="13" style="1" width="9.57"/>
    <col collapsed="false" customWidth="true" hidden="false" outlineLevel="0" max="14" min="14" style="1" width="29.14"/>
    <col collapsed="false" customWidth="true" hidden="false" outlineLevel="0" max="15" min="15" style="1" width="8.15"/>
    <col collapsed="false" customWidth="true" hidden="false" outlineLevel="0" max="16" min="16" style="1" width="13"/>
    <col collapsed="false" customWidth="true" hidden="false" outlineLevel="0" max="17" min="17" style="1" width="13.42"/>
    <col collapsed="false" customWidth="true" hidden="false" outlineLevel="0" max="18" min="18" style="1" width="13.71"/>
    <col collapsed="false" customWidth="true" hidden="false" outlineLevel="0" max="19" min="19" style="1" width="14.42"/>
    <col collapsed="false" customWidth="true" hidden="false" outlineLevel="0" max="20" min="20" style="1" width="10.85"/>
    <col collapsed="false" customWidth="true" hidden="false" outlineLevel="0" max="21" min="21" style="1" width="11.57"/>
    <col collapsed="false" customWidth="true" hidden="false" outlineLevel="0" max="22" min="22" style="1" width="14"/>
    <col collapsed="false" customWidth="true" hidden="false" outlineLevel="0" max="23" min="23" style="1" width="9.14"/>
    <col collapsed="false" customWidth="true" hidden="false" outlineLevel="0" max="25" min="25" style="1" width="12.42"/>
  </cols>
  <sheetData>
    <row r="1" customFormat="false" ht="15" hidden="false" customHeight="false" outlineLevel="0" collapsed="false"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customFormat="false" ht="19.7" hidden="false" customHeight="false" outlineLevel="0" collapsed="false">
      <c r="B2" s="4" t="s">
        <v>0</v>
      </c>
      <c r="C2" s="4"/>
      <c r="D2" s="4"/>
      <c r="E2" s="4"/>
      <c r="F2" s="4"/>
      <c r="G2" s="5" t="s">
        <v>1</v>
      </c>
      <c r="H2" s="6"/>
      <c r="I2" s="5" t="s">
        <v>2</v>
      </c>
      <c r="J2" s="7"/>
      <c r="K2" s="3"/>
      <c r="W2" s="3"/>
      <c r="X2" s="3"/>
    </row>
    <row r="3" customFormat="false" ht="15" hidden="false" customHeight="false" outlineLevel="0" collapsed="false">
      <c r="B3" s="8" t="s">
        <v>3</v>
      </c>
      <c r="C3" s="9" t="s">
        <v>4</v>
      </c>
      <c r="D3" s="9"/>
      <c r="E3" s="9"/>
      <c r="F3" s="9"/>
      <c r="G3" s="9"/>
      <c r="H3" s="9"/>
      <c r="I3" s="10" t="s">
        <v>5</v>
      </c>
      <c r="J3" s="11" t="n">
        <v>46223</v>
      </c>
      <c r="K3" s="12"/>
      <c r="X3" s="3"/>
    </row>
    <row r="4" customFormat="false" ht="15" hidden="false" customHeight="false" outlineLevel="0" collapsed="false">
      <c r="B4" s="8" t="s">
        <v>6</v>
      </c>
      <c r="C4" s="9" t="s">
        <v>7</v>
      </c>
      <c r="D4" s="9"/>
      <c r="E4" s="9"/>
      <c r="F4" s="9"/>
      <c r="G4" s="9"/>
      <c r="H4" s="9"/>
      <c r="I4" s="10" t="s">
        <v>8</v>
      </c>
      <c r="J4" s="13"/>
      <c r="K4" s="3"/>
      <c r="X4" s="3"/>
    </row>
    <row r="5" customFormat="false" ht="15" hidden="false" customHeight="false" outlineLevel="0" collapsed="false">
      <c r="B5" s="8" t="s">
        <v>9</v>
      </c>
      <c r="C5" s="14"/>
      <c r="D5" s="10" t="s">
        <v>10</v>
      </c>
      <c r="E5" s="15" t="s">
        <v>11</v>
      </c>
      <c r="F5" s="15"/>
      <c r="G5" s="10" t="s">
        <v>12</v>
      </c>
      <c r="H5" s="16"/>
      <c r="I5" s="10" t="s">
        <v>13</v>
      </c>
      <c r="J5" s="17" t="s">
        <v>14</v>
      </c>
    </row>
    <row r="6" customFormat="false" ht="15" hidden="false" customHeight="true" outlineLevel="0" collapsed="false">
      <c r="B6" s="18" t="s">
        <v>15</v>
      </c>
      <c r="C6" s="19" t="n">
        <v>46177</v>
      </c>
      <c r="D6" s="20" t="s">
        <v>16</v>
      </c>
      <c r="E6" s="21" t="s">
        <v>17</v>
      </c>
      <c r="F6" s="22"/>
      <c r="G6" s="23" t="s">
        <v>18</v>
      </c>
      <c r="H6" s="24" t="n">
        <v>0.2536</v>
      </c>
      <c r="I6" s="23" t="s">
        <v>19</v>
      </c>
      <c r="J6" s="25"/>
    </row>
    <row r="7" customFormat="false" ht="15" hidden="false" customHeight="false" outlineLevel="0" collapsed="false">
      <c r="B7" s="18"/>
      <c r="C7" s="19"/>
      <c r="D7" s="26" t="s">
        <v>20</v>
      </c>
      <c r="E7" s="27" t="s">
        <v>21</v>
      </c>
      <c r="F7" s="28"/>
      <c r="G7" s="23"/>
      <c r="H7" s="24"/>
      <c r="I7" s="23"/>
      <c r="J7" s="25"/>
    </row>
    <row r="9" customFormat="false" ht="15" hidden="true" customHeight="true" outlineLevel="0" collapsed="false">
      <c r="B9" s="29" t="s">
        <v>22</v>
      </c>
      <c r="C9" s="30" t="s">
        <v>23</v>
      </c>
      <c r="D9" s="30"/>
    </row>
    <row r="10" customFormat="false" ht="15.75" hidden="true" customHeight="true" outlineLevel="0" collapsed="false">
      <c r="B10" s="29"/>
      <c r="C10" s="31" t="s">
        <v>24</v>
      </c>
      <c r="D10" s="31"/>
    </row>
    <row r="11" customFormat="false" ht="15" hidden="true" customHeight="false" outlineLevel="0" collapsed="false">
      <c r="B11" s="29"/>
      <c r="C11" s="32" t="s">
        <v>25</v>
      </c>
      <c r="D11" s="32"/>
      <c r="K11" s="33"/>
      <c r="AR11" s="34"/>
      <c r="AS11" s="35"/>
    </row>
    <row r="12" customFormat="false" ht="30" hidden="false" customHeight="true" outlineLevel="0" collapsed="false">
      <c r="H12" s="36" t="s">
        <v>26</v>
      </c>
      <c r="L12" s="36" t="s">
        <v>27</v>
      </c>
    </row>
    <row r="13" customFormat="false" ht="21" hidden="false" customHeight="true" outlineLevel="0" collapsed="false">
      <c r="H13" s="37" t="s">
        <v>28</v>
      </c>
      <c r="L13" s="38" t="n">
        <f aca="false">SUM(L15:L78)</f>
        <v>170052.362493439</v>
      </c>
    </row>
    <row r="14" customFormat="false" ht="45" hidden="false" customHeight="true" outlineLevel="0" collapsed="false">
      <c r="A14" s="3"/>
      <c r="B14" s="36" t="s">
        <v>29</v>
      </c>
      <c r="C14" s="36" t="s">
        <v>30</v>
      </c>
      <c r="D14" s="36" t="s">
        <v>31</v>
      </c>
      <c r="E14" s="39" t="s">
        <v>32</v>
      </c>
      <c r="F14" s="36" t="s">
        <v>33</v>
      </c>
      <c r="G14" s="36" t="s">
        <v>34</v>
      </c>
      <c r="H14" s="36" t="s">
        <v>35</v>
      </c>
      <c r="I14" s="36" t="s">
        <v>36</v>
      </c>
      <c r="J14" s="36" t="s">
        <v>37</v>
      </c>
      <c r="K14" s="39" t="s">
        <v>38</v>
      </c>
      <c r="L14" s="36" t="s">
        <v>39</v>
      </c>
      <c r="X14" s="40"/>
    </row>
    <row r="15" customFormat="false" ht="22.5" hidden="false" customHeight="true" outlineLevel="0" collapsed="false">
      <c r="A15" s="3"/>
      <c r="B15" s="41" t="n">
        <v>1</v>
      </c>
      <c r="C15" s="42"/>
      <c r="D15" s="43"/>
      <c r="E15" s="44" t="s">
        <v>40</v>
      </c>
      <c r="F15" s="45"/>
      <c r="G15" s="41"/>
      <c r="H15" s="46"/>
      <c r="I15" s="47"/>
      <c r="J15" s="48"/>
      <c r="K15" s="49"/>
      <c r="L15" s="50"/>
    </row>
    <row r="16" customFormat="false" ht="74.6" hidden="false" customHeight="true" outlineLevel="0" collapsed="false">
      <c r="A16" s="3"/>
      <c r="B16" s="51" t="s">
        <v>41</v>
      </c>
      <c r="C16" s="52" t="s">
        <v>42</v>
      </c>
      <c r="D16" s="53" t="s">
        <v>43</v>
      </c>
      <c r="E16" s="54" t="s">
        <v>44</v>
      </c>
      <c r="F16" s="55" t="s">
        <v>45</v>
      </c>
      <c r="G16" s="53" t="n">
        <v>1</v>
      </c>
      <c r="H16" s="56" t="n">
        <v>1197.99</v>
      </c>
      <c r="I16" s="57" t="n">
        <f aca="false">$H$6</f>
        <v>0.2536</v>
      </c>
      <c r="J16" s="58" t="n">
        <f aca="false">IF(LEFT($H$13,5)="CUSTO",H16,H16/(1+I16))</f>
        <v>1197.99</v>
      </c>
      <c r="K16" s="59" t="n">
        <f aca="false">J16*(1+I16)</f>
        <v>1501.800264</v>
      </c>
      <c r="L16" s="60" t="n">
        <f aca="false">K16*G16</f>
        <v>1501.800264</v>
      </c>
    </row>
    <row r="17" customFormat="false" ht="46.75" hidden="false" customHeight="true" outlineLevel="0" collapsed="false">
      <c r="A17" s="3"/>
      <c r="B17" s="51" t="s">
        <v>41</v>
      </c>
      <c r="C17" s="52" t="s">
        <v>46</v>
      </c>
      <c r="D17" s="53" t="s">
        <v>43</v>
      </c>
      <c r="E17" s="54" t="s">
        <v>47</v>
      </c>
      <c r="F17" s="55" t="s">
        <v>48</v>
      </c>
      <c r="G17" s="53" t="n">
        <v>2</v>
      </c>
      <c r="H17" s="56" t="n">
        <v>980</v>
      </c>
      <c r="I17" s="57" t="n">
        <f aca="false">$H$6</f>
        <v>0.2536</v>
      </c>
      <c r="J17" s="58" t="n">
        <f aca="false">IF(LEFT($H$13,5)="CUSTO",H17,H17/(1+I17))</f>
        <v>980</v>
      </c>
      <c r="K17" s="59" t="n">
        <f aca="false">J17*(1+I17)</f>
        <v>1228.528</v>
      </c>
      <c r="L17" s="60" t="n">
        <f aca="false">K17*G17</f>
        <v>2457.056</v>
      </c>
    </row>
    <row r="18" customFormat="false" ht="29.85" hidden="false" customHeight="true" outlineLevel="0" collapsed="false">
      <c r="A18" s="3"/>
      <c r="B18" s="51" t="s">
        <v>49</v>
      </c>
      <c r="C18" s="52" t="n">
        <v>37524</v>
      </c>
      <c r="D18" s="53" t="s">
        <v>50</v>
      </c>
      <c r="E18" s="54" t="s">
        <v>51</v>
      </c>
      <c r="F18" s="55" t="s">
        <v>52</v>
      </c>
      <c r="G18" s="53" t="n">
        <v>142</v>
      </c>
      <c r="H18" s="56" t="n">
        <v>1.79</v>
      </c>
      <c r="I18" s="57" t="n">
        <f aca="false">$H$6</f>
        <v>0.2536</v>
      </c>
      <c r="J18" s="58" t="n">
        <f aca="false">IF(LEFT($H$13,5)="CUSTO",H18,H18/(1+I18))</f>
        <v>1.79</v>
      </c>
      <c r="K18" s="59" t="n">
        <f aca="false">J18*(1+I18)</f>
        <v>2.243944</v>
      </c>
      <c r="L18" s="60" t="n">
        <f aca="false">K18*G18</f>
        <v>318.640048</v>
      </c>
    </row>
    <row r="19" customFormat="false" ht="15" hidden="false" customHeight="false" outlineLevel="0" collapsed="false">
      <c r="A19" s="3"/>
      <c r="B19" s="61" t="s">
        <v>53</v>
      </c>
      <c r="C19" s="41"/>
      <c r="D19" s="62"/>
      <c r="E19" s="63" t="s">
        <v>54</v>
      </c>
      <c r="F19" s="64"/>
      <c r="G19" s="62"/>
      <c r="H19" s="65"/>
      <c r="I19" s="66"/>
      <c r="J19" s="67"/>
      <c r="K19" s="68"/>
      <c r="L19" s="69"/>
    </row>
    <row r="20" customFormat="false" ht="15" hidden="false" customHeight="false" outlineLevel="0" collapsed="false">
      <c r="A20" s="3"/>
      <c r="B20" s="51" t="s">
        <v>55</v>
      </c>
      <c r="C20" s="52" t="n">
        <v>90776</v>
      </c>
      <c r="D20" s="53" t="s">
        <v>50</v>
      </c>
      <c r="E20" s="54" t="s">
        <v>56</v>
      </c>
      <c r="F20" s="55" t="s">
        <v>57</v>
      </c>
      <c r="G20" s="53" t="n">
        <v>56</v>
      </c>
      <c r="H20" s="56" t="n">
        <v>60.3</v>
      </c>
      <c r="I20" s="57" t="n">
        <f aca="false">H6</f>
        <v>0.2536</v>
      </c>
      <c r="J20" s="58" t="n">
        <f aca="false">IF(LEFT($H$13,5)="CUSTO",H20,H20/(1+I20))</f>
        <v>60.3</v>
      </c>
      <c r="K20" s="59" t="n">
        <f aca="false">J20*(1+I20)</f>
        <v>75.59208</v>
      </c>
      <c r="L20" s="60" t="n">
        <f aca="false">K20*G20</f>
        <v>4233.15648</v>
      </c>
    </row>
    <row r="21" customFormat="false" ht="24" hidden="false" customHeight="true" outlineLevel="0" collapsed="false">
      <c r="A21" s="3"/>
      <c r="B21" s="61" t="s">
        <v>58</v>
      </c>
      <c r="C21" s="62"/>
      <c r="D21" s="70" t="n">
        <v>2</v>
      </c>
      <c r="E21" s="63" t="s">
        <v>59</v>
      </c>
      <c r="F21" s="64"/>
      <c r="G21" s="62"/>
      <c r="H21" s="65"/>
      <c r="I21" s="66"/>
      <c r="J21" s="67"/>
      <c r="K21" s="68"/>
      <c r="L21" s="69"/>
    </row>
    <row r="22" customFormat="false" ht="25.35" hidden="false" customHeight="false" outlineLevel="0" collapsed="false">
      <c r="A22" s="3"/>
      <c r="B22" s="51" t="s">
        <v>60</v>
      </c>
      <c r="C22" s="53" t="n">
        <v>104790</v>
      </c>
      <c r="D22" s="53" t="s">
        <v>50</v>
      </c>
      <c r="E22" s="54" t="s">
        <v>61</v>
      </c>
      <c r="F22" s="55" t="s">
        <v>62</v>
      </c>
      <c r="G22" s="71" t="n">
        <f aca="false">(492.81+142.33)*0.07</f>
        <v>44.4598</v>
      </c>
      <c r="H22" s="56" t="n">
        <v>125.24</v>
      </c>
      <c r="I22" s="57" t="n">
        <f aca="false">$H$6</f>
        <v>0.2536</v>
      </c>
      <c r="J22" s="58" t="n">
        <f aca="false">IF(LEFT($H$13,5)="CUSTO",H22,H22/(1+I22))</f>
        <v>125.24</v>
      </c>
      <c r="K22" s="59" t="n">
        <f aca="false">J22*(1+I22)</f>
        <v>157.000864</v>
      </c>
      <c r="L22" s="60" t="n">
        <f aca="false">K22*G22</f>
        <v>6980.2270132672</v>
      </c>
    </row>
    <row r="23" customFormat="false" ht="24" hidden="false" customHeight="true" outlineLevel="0" collapsed="false">
      <c r="A23" s="3"/>
      <c r="B23" s="61" t="s">
        <v>63</v>
      </c>
      <c r="C23" s="62"/>
      <c r="D23" s="70" t="n">
        <v>3</v>
      </c>
      <c r="E23" s="63" t="s">
        <v>64</v>
      </c>
      <c r="F23" s="64"/>
      <c r="G23" s="62"/>
      <c r="H23" s="65"/>
      <c r="I23" s="66"/>
      <c r="J23" s="67"/>
      <c r="K23" s="68"/>
      <c r="L23" s="69"/>
    </row>
    <row r="24" customFormat="false" ht="49.25" hidden="false" customHeight="false" outlineLevel="0" collapsed="false">
      <c r="A24" s="3"/>
      <c r="B24" s="51" t="s">
        <v>65</v>
      </c>
      <c r="C24" s="53" t="s">
        <v>66</v>
      </c>
      <c r="D24" s="53" t="s">
        <v>43</v>
      </c>
      <c r="E24" s="54" t="s">
        <v>67</v>
      </c>
      <c r="F24" s="55" t="s">
        <v>52</v>
      </c>
      <c r="G24" s="53" t="n">
        <f aca="false">20+4.56+6.81+14.19</f>
        <v>45.56</v>
      </c>
      <c r="H24" s="56" t="n">
        <v>147.61</v>
      </c>
      <c r="I24" s="57" t="n">
        <f aca="false">H6</f>
        <v>0.2536</v>
      </c>
      <c r="J24" s="58" t="n">
        <f aca="false">IF(LEFT($H$13,5)="CUSTO",H24,H24/(1+I24))</f>
        <v>147.61</v>
      </c>
      <c r="K24" s="59" t="n">
        <f aca="false">J24*(1+I24)</f>
        <v>185.043896</v>
      </c>
      <c r="L24" s="60" t="n">
        <f aca="false">K24*G24</f>
        <v>8430.59990176</v>
      </c>
    </row>
    <row r="25" customFormat="false" ht="37.3" hidden="false" customHeight="false" outlineLevel="0" collapsed="false">
      <c r="A25" s="3"/>
      <c r="B25" s="51" t="s">
        <v>68</v>
      </c>
      <c r="C25" s="53" t="n">
        <v>94275</v>
      </c>
      <c r="D25" s="53" t="s">
        <v>50</v>
      </c>
      <c r="E25" s="54" t="s">
        <v>69</v>
      </c>
      <c r="F25" s="55" t="s">
        <v>52</v>
      </c>
      <c r="G25" s="53" t="n">
        <v>125.14</v>
      </c>
      <c r="H25" s="56" t="n">
        <v>62.19</v>
      </c>
      <c r="I25" s="57" t="n">
        <f aca="false">H6</f>
        <v>0.2536</v>
      </c>
      <c r="J25" s="58" t="n">
        <f aca="false">IF(LEFT($H$13,5)="CUSTO",H25,H25/(1+I25))</f>
        <v>62.19</v>
      </c>
      <c r="K25" s="59" t="n">
        <f aca="false">J25*(1+I25)</f>
        <v>77.961384</v>
      </c>
      <c r="L25" s="60" t="n">
        <f aca="false">K25*G25</f>
        <v>9756.08759376</v>
      </c>
    </row>
    <row r="26" customFormat="false" ht="49.25" hidden="false" customHeight="false" outlineLevel="0" collapsed="false">
      <c r="A26" s="3"/>
      <c r="B26" s="51" t="s">
        <v>70</v>
      </c>
      <c r="C26" s="53" t="s">
        <v>71</v>
      </c>
      <c r="D26" s="53" t="s">
        <v>43</v>
      </c>
      <c r="E26" s="54" t="s">
        <v>72</v>
      </c>
      <c r="F26" s="55" t="s">
        <v>73</v>
      </c>
      <c r="G26" s="53" t="n">
        <f aca="false">224.22+137.3+142.33</f>
        <v>503.85</v>
      </c>
      <c r="H26" s="56" t="n">
        <v>91.16</v>
      </c>
      <c r="I26" s="57" t="n">
        <f aca="false">$H$6</f>
        <v>0.2536</v>
      </c>
      <c r="J26" s="58" t="n">
        <f aca="false">IF(LEFT($H$13,5)="CUSTO",H26,H26/(1+I26))</f>
        <v>91.16</v>
      </c>
      <c r="K26" s="59" t="n">
        <f aca="false">J26*(1+I26)</f>
        <v>114.278176</v>
      </c>
      <c r="L26" s="60" t="n">
        <f aca="false">K26*G26</f>
        <v>57579.0589776</v>
      </c>
    </row>
    <row r="27" customFormat="false" ht="37.3" hidden="false" customHeight="false" outlineLevel="0" collapsed="false">
      <c r="A27" s="3"/>
      <c r="B27" s="51" t="s">
        <v>74</v>
      </c>
      <c r="C27" s="53" t="n">
        <v>97084</v>
      </c>
      <c r="D27" s="53" t="s">
        <v>50</v>
      </c>
      <c r="E27" s="72" t="s">
        <v>75</v>
      </c>
      <c r="F27" s="55" t="s">
        <v>73</v>
      </c>
      <c r="G27" s="53" t="n">
        <f aca="false">492.81+142.33</f>
        <v>635.14</v>
      </c>
      <c r="H27" s="56" t="n">
        <v>0.82</v>
      </c>
      <c r="I27" s="57" t="n">
        <f aca="false">$H$6</f>
        <v>0.2536</v>
      </c>
      <c r="J27" s="58" t="n">
        <f aca="false">IF(LEFT($H$13,5)="CUSTO",H27,H27/(1+I27))</f>
        <v>0.82</v>
      </c>
      <c r="K27" s="59" t="n">
        <f aca="false">J27*(1+I27)</f>
        <v>1.027952</v>
      </c>
      <c r="L27" s="60" t="n">
        <f aca="false">K27*G27</f>
        <v>652.89343328</v>
      </c>
    </row>
    <row r="28" customFormat="false" ht="25.35" hidden="false" customHeight="false" outlineLevel="0" collapsed="false">
      <c r="A28" s="3"/>
      <c r="B28" s="51" t="s">
        <v>76</v>
      </c>
      <c r="C28" s="53" t="n">
        <v>102498</v>
      </c>
      <c r="D28" s="53" t="s">
        <v>50</v>
      </c>
      <c r="E28" s="72" t="s">
        <v>77</v>
      </c>
      <c r="F28" s="55" t="s">
        <v>52</v>
      </c>
      <c r="G28" s="53" t="n">
        <f aca="false">G25+G24</f>
        <v>170.7</v>
      </c>
      <c r="H28" s="56" t="n">
        <v>1.941</v>
      </c>
      <c r="I28" s="57" t="n">
        <v>0.2536</v>
      </c>
      <c r="J28" s="58" t="n">
        <f aca="false">IF(LEFT($H$13,5)="CUSTO",H28,H28/(1+I28))</f>
        <v>1.941</v>
      </c>
      <c r="K28" s="59" t="n">
        <f aca="false">J28*(1+I28)</f>
        <v>2.4332376</v>
      </c>
      <c r="L28" s="60" t="n">
        <f aca="false">K28*G28</f>
        <v>415.35365832</v>
      </c>
    </row>
    <row r="29" customFormat="false" ht="27" hidden="false" customHeight="true" outlineLevel="0" collapsed="false">
      <c r="A29" s="3" t="s">
        <v>78</v>
      </c>
      <c r="B29" s="61" t="s">
        <v>79</v>
      </c>
      <c r="C29" s="61"/>
      <c r="D29" s="70" t="n">
        <v>4</v>
      </c>
      <c r="E29" s="63" t="s">
        <v>80</v>
      </c>
      <c r="F29" s="64"/>
      <c r="G29" s="62"/>
      <c r="H29" s="65"/>
      <c r="I29" s="66"/>
      <c r="J29" s="67"/>
      <c r="K29" s="68"/>
      <c r="L29" s="69"/>
    </row>
    <row r="30" customFormat="false" ht="25.35" hidden="false" customHeight="false" outlineLevel="0" collapsed="false">
      <c r="A30" s="3"/>
      <c r="B30" s="51" t="s">
        <v>81</v>
      </c>
      <c r="C30" s="51" t="s">
        <v>82</v>
      </c>
      <c r="D30" s="53" t="s">
        <v>50</v>
      </c>
      <c r="E30" s="54" t="s">
        <v>83</v>
      </c>
      <c r="F30" s="55" t="s">
        <v>73</v>
      </c>
      <c r="G30" s="53" t="n">
        <v>97.3</v>
      </c>
      <c r="H30" s="56" t="n">
        <v>78.61</v>
      </c>
      <c r="I30" s="57" t="n">
        <f aca="false">$H$6</f>
        <v>0.2536</v>
      </c>
      <c r="J30" s="58" t="n">
        <f aca="false">IF(LEFT($H$13,5)="CUSTO",H30,H30/(1+I30))</f>
        <v>78.61</v>
      </c>
      <c r="K30" s="59" t="n">
        <f aca="false">J30*(1+I30)</f>
        <v>98.545496</v>
      </c>
      <c r="L30" s="60" t="n">
        <f aca="false">K30*G30</f>
        <v>9588.4767608</v>
      </c>
    </row>
    <row r="31" customFormat="false" ht="29.85" hidden="false" customHeight="true" outlineLevel="0" collapsed="false">
      <c r="A31" s="3"/>
      <c r="B31" s="51" t="s">
        <v>84</v>
      </c>
      <c r="C31" s="51" t="s">
        <v>85</v>
      </c>
      <c r="D31" s="53" t="s">
        <v>50</v>
      </c>
      <c r="E31" s="54" t="s">
        <v>86</v>
      </c>
      <c r="F31" s="55" t="s">
        <v>87</v>
      </c>
      <c r="G31" s="53" t="n">
        <v>97.73</v>
      </c>
      <c r="H31" s="56" t="n">
        <v>22.25</v>
      </c>
      <c r="I31" s="57" t="n">
        <f aca="false">H6</f>
        <v>0.2536</v>
      </c>
      <c r="J31" s="58" t="n">
        <f aca="false">IF(LEFT($H$13,5)="CUSTO",H31,H31/(1+I31))</f>
        <v>22.25</v>
      </c>
      <c r="K31" s="59" t="n">
        <f aca="false">J31*(1+I31)</f>
        <v>27.8926</v>
      </c>
      <c r="L31" s="60" t="n">
        <f aca="false">K31*G31</f>
        <v>2725.943798</v>
      </c>
    </row>
    <row r="32" customFormat="false" ht="25.35" hidden="false" customHeight="false" outlineLevel="0" collapsed="false">
      <c r="A32" s="3"/>
      <c r="B32" s="51" t="s">
        <v>88</v>
      </c>
      <c r="C32" s="51" t="s">
        <v>89</v>
      </c>
      <c r="D32" s="53" t="s">
        <v>43</v>
      </c>
      <c r="E32" s="54" t="s">
        <v>90</v>
      </c>
      <c r="F32" s="55" t="s">
        <v>73</v>
      </c>
      <c r="G32" s="53" t="n">
        <v>97.73</v>
      </c>
      <c r="H32" s="56" t="n">
        <v>15.16</v>
      </c>
      <c r="I32" s="57" t="n">
        <f aca="false">H6</f>
        <v>0.2536</v>
      </c>
      <c r="J32" s="58" t="n">
        <f aca="false">IF(LEFT($H$13,5)="CUSTO",H32,H32/(1+I32))</f>
        <v>15.16</v>
      </c>
      <c r="K32" s="59" t="n">
        <f aca="false">J32*(1+I32)</f>
        <v>19.004576</v>
      </c>
      <c r="L32" s="60" t="n">
        <f aca="false">K32*G32</f>
        <v>1857.31721248</v>
      </c>
    </row>
    <row r="33" customFormat="false" ht="25.35" hidden="false" customHeight="false" outlineLevel="0" collapsed="false">
      <c r="A33" s="3"/>
      <c r="B33" s="51" t="s">
        <v>91</v>
      </c>
      <c r="C33" s="51" t="s">
        <v>92</v>
      </c>
      <c r="D33" s="53" t="s">
        <v>50</v>
      </c>
      <c r="E33" s="54" t="s">
        <v>93</v>
      </c>
      <c r="F33" s="55" t="s">
        <v>52</v>
      </c>
      <c r="G33" s="53" t="n">
        <f aca="false">(4*(3.29+2.4)+2*(19.38)+7.71+2*(11.43+3.29)+4.66+7+4.27)</f>
        <v>114.6</v>
      </c>
      <c r="H33" s="56" t="n">
        <v>11.8</v>
      </c>
      <c r="I33" s="57" t="n">
        <f aca="false">H6</f>
        <v>0.2536</v>
      </c>
      <c r="J33" s="58" t="n">
        <f aca="false">IF(LEFT($H$13,5)="CUSTO",H33,H33/(1+I33))</f>
        <v>11.8</v>
      </c>
      <c r="K33" s="59" t="n">
        <f aca="false">J33*(1+I33)</f>
        <v>14.79248</v>
      </c>
      <c r="L33" s="60" t="n">
        <f aca="false">K33*G33</f>
        <v>1695.218208</v>
      </c>
    </row>
    <row r="34" customFormat="false" ht="25.35" hidden="false" customHeight="false" outlineLevel="0" collapsed="false">
      <c r="A34" s="3"/>
      <c r="B34" s="51" t="s">
        <v>94</v>
      </c>
      <c r="C34" s="51" t="s">
        <v>95</v>
      </c>
      <c r="D34" s="53" t="s">
        <v>96</v>
      </c>
      <c r="E34" s="54" t="s">
        <v>97</v>
      </c>
      <c r="F34" s="55" t="s">
        <v>52</v>
      </c>
      <c r="G34" s="53" t="n">
        <v>42</v>
      </c>
      <c r="H34" s="56" t="n">
        <v>3.8</v>
      </c>
      <c r="I34" s="57" t="n">
        <f aca="false">H6</f>
        <v>0.2536</v>
      </c>
      <c r="J34" s="58" t="n">
        <f aca="false">IF(LEFT($H$13,5)="CUSTO",H34,H34/(1+I34))</f>
        <v>3.8</v>
      </c>
      <c r="K34" s="59" t="n">
        <f aca="false">J34*(1+I34)</f>
        <v>4.76368</v>
      </c>
      <c r="L34" s="60" t="n">
        <f aca="false">K34*G34</f>
        <v>200.07456</v>
      </c>
    </row>
    <row r="35" customFormat="false" ht="23.85" hidden="false" customHeight="true" outlineLevel="0" collapsed="false">
      <c r="A35" s="3"/>
      <c r="B35" s="61" t="s">
        <v>98</v>
      </c>
      <c r="C35" s="61"/>
      <c r="D35" s="62"/>
      <c r="E35" s="63" t="s">
        <v>99</v>
      </c>
      <c r="F35" s="64"/>
      <c r="G35" s="62"/>
      <c r="H35" s="65"/>
      <c r="I35" s="66"/>
      <c r="J35" s="67"/>
      <c r="K35" s="68"/>
      <c r="L35" s="69"/>
    </row>
    <row r="36" customFormat="false" ht="37.3" hidden="false" customHeight="false" outlineLevel="0" collapsed="false">
      <c r="A36" s="3"/>
      <c r="B36" s="51" t="s">
        <v>100</v>
      </c>
      <c r="C36" s="73" t="s">
        <v>101</v>
      </c>
      <c r="D36" s="53" t="s">
        <v>50</v>
      </c>
      <c r="E36" s="54" t="s">
        <v>102</v>
      </c>
      <c r="F36" s="55" t="s">
        <v>73</v>
      </c>
      <c r="G36" s="53" t="n">
        <f aca="false">(0.65*2*(4.56+0.6))+(0.4*2*(0.4+4.56))</f>
        <v>10.676</v>
      </c>
      <c r="H36" s="56" t="n">
        <v>98.29</v>
      </c>
      <c r="I36" s="57" t="n">
        <f aca="false">H6</f>
        <v>0.2536</v>
      </c>
      <c r="J36" s="58" t="n">
        <f aca="false">IF(LEFT($H$13,5)="CUSTO",H36,H36/(1+I36))</f>
        <v>98.29</v>
      </c>
      <c r="K36" s="59" t="n">
        <f aca="false">J36*(1+I36)</f>
        <v>123.216344</v>
      </c>
      <c r="L36" s="60" t="n">
        <f aca="false">K36*G36</f>
        <v>1315.457688544</v>
      </c>
    </row>
    <row r="37" customFormat="false" ht="25.35" hidden="false" customHeight="false" outlineLevel="0" collapsed="false">
      <c r="A37" s="3"/>
      <c r="B37" s="51" t="s">
        <v>103</v>
      </c>
      <c r="C37" s="51" t="s">
        <v>104</v>
      </c>
      <c r="D37" s="53" t="s">
        <v>50</v>
      </c>
      <c r="E37" s="54" t="s">
        <v>105</v>
      </c>
      <c r="F37" s="55" t="s">
        <v>62</v>
      </c>
      <c r="G37" s="53" t="n">
        <f aca="false">20.26*0.25*0.65+8.67*0.25</f>
        <v>5.45975</v>
      </c>
      <c r="H37" s="56" t="n">
        <v>847.82</v>
      </c>
      <c r="I37" s="57" t="n">
        <f aca="false">H6</f>
        <v>0.2536</v>
      </c>
      <c r="J37" s="58" t="n">
        <f aca="false">IF(LEFT($H$13,5)="CUSTO",H37,H37/(1+I37))</f>
        <v>847.82</v>
      </c>
      <c r="K37" s="59" t="n">
        <f aca="false">J37*(1+I37)</f>
        <v>1062.827152</v>
      </c>
      <c r="L37" s="60" t="n">
        <f aca="false">K37*G37</f>
        <v>5802.770543132</v>
      </c>
    </row>
    <row r="38" customFormat="false" ht="37.3" hidden="false" customHeight="false" outlineLevel="0" collapsed="false">
      <c r="A38" s="3"/>
      <c r="B38" s="51" t="s">
        <v>106</v>
      </c>
      <c r="C38" s="51" t="s">
        <v>107</v>
      </c>
      <c r="D38" s="53" t="s">
        <v>43</v>
      </c>
      <c r="E38" s="54" t="s">
        <v>108</v>
      </c>
      <c r="F38" s="55" t="s">
        <v>73</v>
      </c>
      <c r="G38" s="53" t="n">
        <f aca="false">G36*2+20.26*0.65+8.67</f>
        <v>43.191</v>
      </c>
      <c r="H38" s="56" t="n">
        <v>10.99</v>
      </c>
      <c r="I38" s="57" t="n">
        <f aca="false">H6</f>
        <v>0.2536</v>
      </c>
      <c r="J38" s="58" t="n">
        <f aca="false">IF(LEFT($H$13,5)="CUSTO",H38,H38/(1+I38))</f>
        <v>10.99</v>
      </c>
      <c r="K38" s="59" t="n">
        <f aca="false">J38*(1+I38)</f>
        <v>13.777064</v>
      </c>
      <c r="L38" s="60" t="n">
        <f aca="false">K38*G38</f>
        <v>595.045171224</v>
      </c>
    </row>
    <row r="39" customFormat="false" ht="37.3" hidden="false" customHeight="false" outlineLevel="0" collapsed="false">
      <c r="A39" s="3"/>
      <c r="B39" s="51" t="s">
        <v>109</v>
      </c>
      <c r="C39" s="51" t="s">
        <v>110</v>
      </c>
      <c r="D39" s="53" t="s">
        <v>43</v>
      </c>
      <c r="E39" s="54" t="s">
        <v>111</v>
      </c>
      <c r="F39" s="55" t="s">
        <v>73</v>
      </c>
      <c r="G39" s="53" t="n">
        <f aca="false">G38</f>
        <v>43.191</v>
      </c>
      <c r="H39" s="56" t="n">
        <v>38.97</v>
      </c>
      <c r="I39" s="57" t="n">
        <f aca="false">H6</f>
        <v>0.2536</v>
      </c>
      <c r="J39" s="58" t="n">
        <f aca="false">IF(LEFT($H$13,5)="CUSTO",H39,H39/(1+I39))</f>
        <v>38.97</v>
      </c>
      <c r="K39" s="59" t="n">
        <f aca="false">J39*(1+I39)</f>
        <v>48.852792</v>
      </c>
      <c r="L39" s="60" t="n">
        <f aca="false">K39*G39</f>
        <v>2110.000939272</v>
      </c>
    </row>
    <row r="40" customFormat="false" ht="37.3" hidden="false" customHeight="false" outlineLevel="0" collapsed="false">
      <c r="A40" s="3"/>
      <c r="B40" s="51" t="s">
        <v>112</v>
      </c>
      <c r="C40" s="51" t="s">
        <v>104</v>
      </c>
      <c r="D40" s="53" t="s">
        <v>50</v>
      </c>
      <c r="E40" s="54" t="s">
        <v>113</v>
      </c>
      <c r="F40" s="55" t="s">
        <v>73</v>
      </c>
      <c r="G40" s="53" t="n">
        <f aca="false">20.26*0.5</f>
        <v>10.13</v>
      </c>
      <c r="H40" s="74" t="n">
        <v>43.33</v>
      </c>
      <c r="I40" s="57" t="n">
        <f aca="false">H6</f>
        <v>0.2536</v>
      </c>
      <c r="J40" s="58" t="n">
        <f aca="false">IF(LEFT($H$13,5)="CUSTO",H40,H40/(1+I40))</f>
        <v>43.33</v>
      </c>
      <c r="K40" s="59" t="n">
        <f aca="false">J40*(1+I40)</f>
        <v>54.318488</v>
      </c>
      <c r="L40" s="60" t="n">
        <f aca="false">K40*G40</f>
        <v>550.24628344</v>
      </c>
    </row>
    <row r="41" customFormat="false" ht="21" hidden="false" customHeight="true" outlineLevel="0" collapsed="false">
      <c r="A41" s="3"/>
      <c r="B41" s="75" t="s">
        <v>114</v>
      </c>
      <c r="C41" s="76"/>
      <c r="D41" s="77" t="n">
        <v>5</v>
      </c>
      <c r="E41" s="78" t="s">
        <v>115</v>
      </c>
      <c r="F41" s="79"/>
      <c r="G41" s="76"/>
      <c r="H41" s="80"/>
      <c r="I41" s="81"/>
      <c r="J41" s="82"/>
      <c r="K41" s="83"/>
      <c r="L41" s="84"/>
    </row>
    <row r="42" customFormat="false" ht="28.85" hidden="false" customHeight="true" outlineLevel="0" collapsed="false">
      <c r="A42" s="3"/>
      <c r="B42" s="51" t="s">
        <v>116</v>
      </c>
      <c r="C42" s="53" t="s">
        <v>117</v>
      </c>
      <c r="D42" s="53" t="s">
        <v>118</v>
      </c>
      <c r="E42" s="54" t="s">
        <v>119</v>
      </c>
      <c r="F42" s="85" t="s">
        <v>45</v>
      </c>
      <c r="G42" s="71" t="n">
        <v>18</v>
      </c>
      <c r="H42" s="56" t="n">
        <v>600</v>
      </c>
      <c r="I42" s="57" t="n">
        <f aca="false">H6</f>
        <v>0.2536</v>
      </c>
      <c r="J42" s="58" t="n">
        <f aca="false">IF(LEFT($H$13,5)="CUSTO",H42,H42/(1+I42))</f>
        <v>600</v>
      </c>
      <c r="K42" s="59" t="n">
        <f aca="false">J42*(1+I42)</f>
        <v>752.16</v>
      </c>
      <c r="L42" s="60" t="n">
        <f aca="false">K42*G42</f>
        <v>13538.88</v>
      </c>
    </row>
    <row r="43" customFormat="false" ht="42.75" hidden="false" customHeight="true" outlineLevel="0" collapsed="false">
      <c r="A43" s="3"/>
      <c r="B43" s="51" t="s">
        <v>120</v>
      </c>
      <c r="C43" s="53" t="n">
        <v>103307</v>
      </c>
      <c r="D43" s="53" t="s">
        <v>50</v>
      </c>
      <c r="E43" s="54" t="s">
        <v>121</v>
      </c>
      <c r="F43" s="55" t="s">
        <v>45</v>
      </c>
      <c r="G43" s="71" t="n">
        <v>4</v>
      </c>
      <c r="H43" s="56" t="n">
        <v>1348.68</v>
      </c>
      <c r="I43" s="57" t="n">
        <f aca="false">H6</f>
        <v>0.2536</v>
      </c>
      <c r="J43" s="58" t="n">
        <f aca="false">IF(LEFT($H$13,5)="CUSTO",H43,H43/(1+I43))</f>
        <v>1348.68</v>
      </c>
      <c r="K43" s="59" t="n">
        <f aca="false">J43*(1+I43)</f>
        <v>1690.705248</v>
      </c>
      <c r="L43" s="60" t="n">
        <f aca="false">K43*G43</f>
        <v>6762.820992</v>
      </c>
    </row>
    <row r="44" customFormat="false" ht="25.35" hidden="false" customHeight="false" outlineLevel="0" collapsed="false">
      <c r="A44" s="3"/>
      <c r="B44" s="51" t="s">
        <v>122</v>
      </c>
      <c r="C44" s="53" t="n">
        <v>104642</v>
      </c>
      <c r="D44" s="53" t="s">
        <v>50</v>
      </c>
      <c r="E44" s="54" t="s">
        <v>123</v>
      </c>
      <c r="F44" s="55" t="s">
        <v>73</v>
      </c>
      <c r="G44" s="71" t="n">
        <f aca="false">(8*4*0.25*3)*1.1</f>
        <v>26.4</v>
      </c>
      <c r="H44" s="56" t="n">
        <v>12.4</v>
      </c>
      <c r="I44" s="57" t="n">
        <f aca="false">H6</f>
        <v>0.2536</v>
      </c>
      <c r="J44" s="58" t="n">
        <f aca="false">IF(LEFT($H$13,5)="CUSTO",H44,H44/(1+I44))</f>
        <v>12.4</v>
      </c>
      <c r="K44" s="59" t="n">
        <f aca="false">J44*(1+I44)</f>
        <v>15.54464</v>
      </c>
      <c r="L44" s="60" t="n">
        <f aca="false">K44*G44</f>
        <v>410.378496</v>
      </c>
    </row>
    <row r="45" customFormat="false" ht="37.3" hidden="false" customHeight="false" outlineLevel="0" collapsed="false">
      <c r="A45" s="3"/>
      <c r="B45" s="51" t="s">
        <v>124</v>
      </c>
      <c r="C45" s="53" t="n">
        <v>100740</v>
      </c>
      <c r="D45" s="53" t="s">
        <v>50</v>
      </c>
      <c r="E45" s="54" t="s">
        <v>125</v>
      </c>
      <c r="F45" s="55" t="s">
        <v>73</v>
      </c>
      <c r="G45" s="71" t="n">
        <v>30</v>
      </c>
      <c r="H45" s="56" t="n">
        <v>14.38</v>
      </c>
      <c r="I45" s="57" t="n">
        <f aca="false">H6</f>
        <v>0.2536</v>
      </c>
      <c r="J45" s="58" t="n">
        <f aca="false">IF(LEFT($H$13,5)="CUSTO",H45,H45/(1+I45))</f>
        <v>14.38</v>
      </c>
      <c r="K45" s="59" t="n">
        <f aca="false">J45*(1+I45)</f>
        <v>18.026768</v>
      </c>
      <c r="L45" s="60" t="n">
        <f aca="false">K45*G45</f>
        <v>540.80304</v>
      </c>
    </row>
    <row r="46" customFormat="false" ht="25.35" hidden="false" customHeight="false" outlineLevel="0" collapsed="false">
      <c r="A46" s="3"/>
      <c r="B46" s="51" t="s">
        <v>126</v>
      </c>
      <c r="C46" s="53" t="s">
        <v>127</v>
      </c>
      <c r="D46" s="53" t="s">
        <v>128</v>
      </c>
      <c r="E46" s="54" t="s">
        <v>129</v>
      </c>
      <c r="F46" s="55" t="s">
        <v>87</v>
      </c>
      <c r="G46" s="71" t="n">
        <v>28</v>
      </c>
      <c r="H46" s="56" t="n">
        <v>13.31</v>
      </c>
      <c r="I46" s="57" t="n">
        <f aca="false">H6</f>
        <v>0.2536</v>
      </c>
      <c r="J46" s="58" t="n">
        <f aca="false">IF(LEFT($H$13,5)="CUSTO",H46,H46/(1+I46))</f>
        <v>13.31</v>
      </c>
      <c r="K46" s="59" t="n">
        <f aca="false">J46*(1+I46)</f>
        <v>16.685416</v>
      </c>
      <c r="L46" s="60" t="n">
        <f aca="false">K46*G46</f>
        <v>467.191648</v>
      </c>
    </row>
    <row r="47" customFormat="false" ht="15" hidden="false" customHeight="false" outlineLevel="0" collapsed="false">
      <c r="A47" s="3"/>
      <c r="B47" s="61" t="s">
        <v>130</v>
      </c>
      <c r="C47" s="62"/>
      <c r="D47" s="62" t="n">
        <v>6</v>
      </c>
      <c r="E47" s="63" t="s">
        <v>131</v>
      </c>
      <c r="F47" s="64"/>
      <c r="G47" s="62"/>
      <c r="H47" s="65"/>
      <c r="I47" s="66"/>
      <c r="J47" s="67"/>
      <c r="K47" s="68"/>
      <c r="L47" s="69"/>
    </row>
    <row r="48" customFormat="false" ht="26.85" hidden="false" customHeight="true" outlineLevel="0" collapsed="false">
      <c r="A48" s="3"/>
      <c r="B48" s="51" t="s">
        <v>132</v>
      </c>
      <c r="C48" s="53" t="s">
        <v>133</v>
      </c>
      <c r="D48" s="53" t="s">
        <v>128</v>
      </c>
      <c r="E48" s="54" t="s">
        <v>134</v>
      </c>
      <c r="F48" s="55" t="s">
        <v>73</v>
      </c>
      <c r="G48" s="53" t="n">
        <v>99.76</v>
      </c>
      <c r="H48" s="56" t="n">
        <v>2</v>
      </c>
      <c r="I48" s="57" t="n">
        <f aca="false">H6</f>
        <v>0.2536</v>
      </c>
      <c r="J48" s="58" t="n">
        <f aca="false">IF(LEFT($H$13,5)="CUSTO",H48,H48/(1+I48))</f>
        <v>2</v>
      </c>
      <c r="K48" s="59" t="n">
        <f aca="false">J48*(1+I48)</f>
        <v>2.5072</v>
      </c>
      <c r="L48" s="60" t="n">
        <f aca="false">K48*G48</f>
        <v>250.118272</v>
      </c>
    </row>
    <row r="49" customFormat="false" ht="59.7" hidden="false" customHeight="true" outlineLevel="0" collapsed="false">
      <c r="A49" s="3"/>
      <c r="B49" s="51" t="s">
        <v>135</v>
      </c>
      <c r="C49" s="53" t="s">
        <v>136</v>
      </c>
      <c r="D49" s="53" t="s">
        <v>43</v>
      </c>
      <c r="E49" s="54" t="s">
        <v>137</v>
      </c>
      <c r="F49" s="55" t="s">
        <v>73</v>
      </c>
      <c r="G49" s="53" t="n">
        <f aca="false">51.01*3</f>
        <v>153.03</v>
      </c>
      <c r="H49" s="56" t="n">
        <v>152.82</v>
      </c>
      <c r="I49" s="57" t="n">
        <f aca="false">H6</f>
        <v>0.2536</v>
      </c>
      <c r="J49" s="58" t="n">
        <f aca="false">IF(LEFT($H$13,5)="CUSTO",H49,H49/(1+I49))</f>
        <v>152.82</v>
      </c>
      <c r="K49" s="59" t="n">
        <f aca="false">J49*(1+I49)</f>
        <v>191.575152</v>
      </c>
      <c r="L49" s="60" t="n">
        <f aca="false">K49*G49</f>
        <v>29316.74551056</v>
      </c>
    </row>
    <row r="50" customFormat="false" ht="17.25" hidden="true" customHeight="true" outlineLevel="0" collapsed="false">
      <c r="A50" s="3"/>
      <c r="B50" s="86"/>
      <c r="C50" s="87"/>
      <c r="D50" s="87"/>
      <c r="E50" s="88"/>
      <c r="F50" s="89"/>
      <c r="G50" s="90"/>
      <c r="H50" s="91"/>
      <c r="I50" s="92"/>
      <c r="J50" s="93"/>
      <c r="K50" s="94"/>
      <c r="L50" s="95"/>
    </row>
    <row r="51" customFormat="false" ht="80.25" hidden="true" customHeight="true" outlineLevel="0" collapsed="false">
      <c r="A51" s="3"/>
      <c r="B51" s="86"/>
      <c r="C51" s="87"/>
      <c r="D51" s="87"/>
      <c r="E51" s="88"/>
      <c r="F51" s="89"/>
      <c r="G51" s="90"/>
      <c r="H51" s="91"/>
      <c r="I51" s="92"/>
      <c r="J51" s="93"/>
      <c r="K51" s="94"/>
      <c r="L51" s="95"/>
    </row>
    <row r="52" customFormat="false" ht="17.25" hidden="true" customHeight="true" outlineLevel="0" collapsed="false">
      <c r="A52" s="3"/>
      <c r="B52" s="86"/>
      <c r="C52" s="87"/>
      <c r="D52" s="96"/>
      <c r="E52" s="97"/>
      <c r="F52" s="89"/>
      <c r="G52" s="87"/>
      <c r="H52" s="91"/>
      <c r="I52" s="92"/>
      <c r="J52" s="93"/>
      <c r="K52" s="94"/>
      <c r="L52" s="95"/>
    </row>
    <row r="53" customFormat="false" ht="37.5" hidden="true" customHeight="true" outlineLevel="0" collapsed="false">
      <c r="A53" s="3"/>
      <c r="B53" s="86"/>
      <c r="C53" s="87"/>
      <c r="D53" s="87"/>
      <c r="E53" s="88"/>
      <c r="F53" s="89"/>
      <c r="G53" s="87"/>
      <c r="H53" s="91"/>
      <c r="I53" s="92"/>
      <c r="J53" s="93"/>
      <c r="K53" s="94"/>
      <c r="L53" s="95"/>
    </row>
    <row r="54" customFormat="false" ht="48" hidden="true" customHeight="true" outlineLevel="0" collapsed="false">
      <c r="A54" s="3"/>
      <c r="B54" s="86"/>
      <c r="C54" s="87"/>
      <c r="D54" s="87"/>
      <c r="E54" s="88"/>
      <c r="F54" s="89"/>
      <c r="G54" s="87"/>
      <c r="H54" s="91"/>
      <c r="I54" s="92"/>
      <c r="J54" s="93"/>
      <c r="K54" s="94"/>
      <c r="L54" s="95"/>
    </row>
    <row r="55" customFormat="false" ht="40.5" hidden="true" customHeight="true" outlineLevel="0" collapsed="false">
      <c r="A55" s="3"/>
      <c r="B55" s="86"/>
      <c r="C55" s="87"/>
      <c r="D55" s="87"/>
      <c r="E55" s="88"/>
      <c r="F55" s="89"/>
      <c r="G55" s="90"/>
      <c r="H55" s="91"/>
      <c r="I55" s="92"/>
      <c r="J55" s="93"/>
      <c r="K55" s="94"/>
      <c r="L55" s="95"/>
    </row>
    <row r="56" customFormat="false" ht="8.25" hidden="true" customHeight="true" outlineLevel="0" collapsed="false">
      <c r="A56" s="3"/>
      <c r="B56" s="86"/>
      <c r="C56" s="87"/>
      <c r="D56" s="87"/>
      <c r="E56" s="88"/>
      <c r="F56" s="89"/>
      <c r="G56" s="90"/>
      <c r="H56" s="91"/>
      <c r="I56" s="92"/>
      <c r="J56" s="93"/>
      <c r="K56" s="94"/>
      <c r="L56" s="95"/>
    </row>
    <row r="57" customFormat="false" ht="18.75" hidden="true" customHeight="true" outlineLevel="0" collapsed="false">
      <c r="A57" s="3"/>
      <c r="B57" s="86"/>
      <c r="C57" s="87"/>
      <c r="D57" s="87"/>
      <c r="E57" s="97"/>
      <c r="F57" s="89"/>
      <c r="G57" s="87"/>
      <c r="H57" s="91"/>
      <c r="I57" s="92"/>
      <c r="J57" s="93"/>
      <c r="K57" s="94"/>
      <c r="L57" s="95"/>
    </row>
    <row r="58" customFormat="false" ht="51" hidden="true" customHeight="true" outlineLevel="0" collapsed="false">
      <c r="A58" s="3"/>
      <c r="B58" s="86"/>
      <c r="C58" s="87"/>
      <c r="D58" s="96"/>
      <c r="E58" s="88"/>
      <c r="F58" s="89"/>
      <c r="G58" s="87"/>
      <c r="H58" s="91"/>
      <c r="I58" s="92"/>
      <c r="J58" s="93"/>
      <c r="K58" s="94"/>
      <c r="L58" s="95"/>
    </row>
    <row r="59" customFormat="false" ht="78.75" hidden="true" customHeight="true" outlineLevel="0" collapsed="false">
      <c r="A59" s="3"/>
      <c r="B59" s="86"/>
      <c r="C59" s="87"/>
      <c r="D59" s="87"/>
      <c r="E59" s="88"/>
      <c r="F59" s="89"/>
      <c r="G59" s="90"/>
      <c r="H59" s="91"/>
      <c r="I59" s="92"/>
      <c r="J59" s="93"/>
      <c r="K59" s="94"/>
      <c r="L59" s="95"/>
    </row>
    <row r="60" customFormat="false" ht="15.75" hidden="true" customHeight="true" outlineLevel="0" collapsed="false">
      <c r="A60" s="3"/>
      <c r="B60" s="86"/>
      <c r="C60" s="87"/>
      <c r="D60" s="87"/>
      <c r="E60" s="97"/>
      <c r="F60" s="89"/>
      <c r="G60" s="87"/>
      <c r="H60" s="91"/>
      <c r="I60" s="92"/>
      <c r="J60" s="93"/>
      <c r="K60" s="94"/>
      <c r="L60" s="95"/>
    </row>
    <row r="61" customFormat="false" ht="65.25" hidden="true" customHeight="true" outlineLevel="0" collapsed="false">
      <c r="A61" s="3"/>
      <c r="B61" s="86"/>
      <c r="C61" s="87"/>
      <c r="D61" s="87"/>
      <c r="E61" s="88"/>
      <c r="F61" s="89"/>
      <c r="G61" s="87"/>
      <c r="H61" s="91"/>
      <c r="I61" s="92"/>
      <c r="J61" s="93"/>
      <c r="K61" s="94"/>
      <c r="L61" s="95"/>
    </row>
    <row r="62" customFormat="false" ht="20.25" hidden="true" customHeight="true" outlineLevel="0" collapsed="false">
      <c r="A62" s="3"/>
      <c r="B62" s="86"/>
      <c r="C62" s="87"/>
      <c r="D62" s="87"/>
      <c r="E62" s="88"/>
      <c r="F62" s="89"/>
      <c r="G62" s="90"/>
      <c r="H62" s="91"/>
      <c r="I62" s="92"/>
      <c r="J62" s="93"/>
      <c r="K62" s="94"/>
      <c r="L62" s="95"/>
    </row>
    <row r="63" customFormat="false" ht="15" hidden="true" customHeight="false" outlineLevel="0" collapsed="false">
      <c r="A63" s="3"/>
      <c r="B63" s="86"/>
      <c r="C63" s="87"/>
      <c r="D63" s="96"/>
      <c r="E63" s="97"/>
      <c r="F63" s="89"/>
      <c r="G63" s="87"/>
      <c r="H63" s="91"/>
      <c r="I63" s="92"/>
      <c r="J63" s="93"/>
      <c r="K63" s="94"/>
      <c r="L63" s="95"/>
    </row>
    <row r="64" customFormat="false" ht="51" hidden="true" customHeight="true" outlineLevel="0" collapsed="false">
      <c r="A64" s="3"/>
      <c r="B64" s="86"/>
      <c r="C64" s="87"/>
      <c r="D64" s="87"/>
      <c r="E64" s="88"/>
      <c r="F64" s="89"/>
      <c r="G64" s="90"/>
      <c r="H64" s="91"/>
      <c r="I64" s="92"/>
      <c r="J64" s="93"/>
      <c r="K64" s="94"/>
      <c r="L64" s="95"/>
    </row>
    <row r="65" customFormat="false" ht="51" hidden="true" customHeight="true" outlineLevel="0" collapsed="false">
      <c r="A65" s="3"/>
      <c r="B65" s="86"/>
      <c r="C65" s="87"/>
      <c r="D65" s="87"/>
      <c r="E65" s="88"/>
      <c r="F65" s="89"/>
      <c r="G65" s="90"/>
      <c r="H65" s="91"/>
      <c r="I65" s="92"/>
      <c r="J65" s="93"/>
      <c r="K65" s="94"/>
      <c r="L65" s="95"/>
    </row>
    <row r="66" customFormat="false" ht="18" hidden="true" customHeight="true" outlineLevel="0" collapsed="false">
      <c r="A66" s="3"/>
      <c r="B66" s="86"/>
      <c r="C66" s="87"/>
      <c r="D66" s="87"/>
      <c r="E66" s="97"/>
      <c r="F66" s="89"/>
      <c r="G66" s="87"/>
      <c r="H66" s="91"/>
      <c r="I66" s="92"/>
      <c r="J66" s="93"/>
      <c r="K66" s="94"/>
      <c r="L66" s="95"/>
    </row>
    <row r="67" customFormat="false" ht="35.25" hidden="true" customHeight="true" outlineLevel="0" collapsed="false">
      <c r="A67" s="3"/>
      <c r="B67" s="86"/>
      <c r="C67" s="87"/>
      <c r="D67" s="96"/>
      <c r="E67" s="88"/>
      <c r="F67" s="89"/>
      <c r="G67" s="90"/>
      <c r="H67" s="91"/>
      <c r="I67" s="92"/>
      <c r="J67" s="93"/>
      <c r="K67" s="94"/>
      <c r="L67" s="95"/>
    </row>
    <row r="68" customFormat="false" ht="12" hidden="true" customHeight="true" outlineLevel="0" collapsed="false">
      <c r="A68" s="3"/>
      <c r="B68" s="86"/>
      <c r="C68" s="87"/>
      <c r="D68" s="87"/>
      <c r="E68" s="88"/>
      <c r="F68" s="89"/>
      <c r="G68" s="90"/>
      <c r="H68" s="91"/>
      <c r="I68" s="92"/>
      <c r="J68" s="93"/>
      <c r="K68" s="94"/>
      <c r="L68" s="95"/>
    </row>
    <row r="69" customFormat="false" ht="49.5" hidden="true" customHeight="true" outlineLevel="0" collapsed="false">
      <c r="A69" s="3"/>
      <c r="B69" s="86"/>
      <c r="C69" s="87"/>
      <c r="D69" s="87"/>
      <c r="E69" s="88"/>
      <c r="F69" s="89"/>
      <c r="G69" s="90"/>
      <c r="H69" s="91"/>
      <c r="I69" s="92"/>
      <c r="J69" s="93"/>
      <c r="K69" s="94"/>
      <c r="L69" s="95"/>
    </row>
    <row r="70" customFormat="false" ht="48" hidden="true" customHeight="true" outlineLevel="0" collapsed="false">
      <c r="A70" s="3"/>
      <c r="B70" s="86"/>
      <c r="C70" s="87"/>
      <c r="D70" s="87"/>
      <c r="E70" s="88"/>
      <c r="F70" s="89"/>
      <c r="G70" s="90"/>
      <c r="H70" s="91"/>
      <c r="I70" s="92"/>
      <c r="J70" s="93"/>
      <c r="K70" s="94"/>
      <c r="L70" s="95"/>
    </row>
    <row r="71" customFormat="false" ht="45" hidden="true" customHeight="true" outlineLevel="0" collapsed="false">
      <c r="A71" s="3"/>
      <c r="B71" s="86"/>
      <c r="C71" s="87"/>
      <c r="D71" s="87"/>
      <c r="E71" s="88"/>
      <c r="F71" s="89"/>
      <c r="G71" s="90"/>
      <c r="H71" s="91"/>
      <c r="I71" s="92"/>
      <c r="J71" s="93"/>
      <c r="K71" s="94"/>
      <c r="L71" s="95"/>
    </row>
    <row r="72" customFormat="false" ht="53.25" hidden="true" customHeight="true" outlineLevel="0" collapsed="false">
      <c r="A72" s="3"/>
      <c r="B72" s="86"/>
      <c r="C72" s="87"/>
      <c r="D72" s="87"/>
      <c r="E72" s="88"/>
      <c r="F72" s="89"/>
      <c r="G72" s="90"/>
      <c r="H72" s="91"/>
      <c r="I72" s="92"/>
      <c r="J72" s="93"/>
      <c r="K72" s="94"/>
      <c r="L72" s="95"/>
    </row>
    <row r="73" customFormat="false" ht="20.25" hidden="true" customHeight="true" outlineLevel="0" collapsed="false">
      <c r="A73" s="3"/>
      <c r="B73" s="86"/>
      <c r="C73" s="87"/>
      <c r="D73" s="96"/>
      <c r="E73" s="97"/>
      <c r="F73" s="89"/>
      <c r="G73" s="87"/>
      <c r="H73" s="91"/>
      <c r="I73" s="92"/>
      <c r="J73" s="93"/>
      <c r="K73" s="94"/>
      <c r="L73" s="95"/>
    </row>
    <row r="74" customFormat="false" ht="69" hidden="true" customHeight="true" outlineLevel="0" collapsed="false">
      <c r="A74" s="3"/>
      <c r="B74" s="86"/>
      <c r="C74" s="87"/>
      <c r="D74" s="87"/>
      <c r="E74" s="88"/>
      <c r="F74" s="89"/>
      <c r="G74" s="90"/>
      <c r="H74" s="91"/>
      <c r="I74" s="92"/>
      <c r="J74" s="93"/>
      <c r="K74" s="94"/>
      <c r="L74" s="95"/>
    </row>
    <row r="75" customFormat="false" ht="20.25" hidden="true" customHeight="true" outlineLevel="0" collapsed="false">
      <c r="A75" s="3"/>
      <c r="B75" s="86"/>
      <c r="C75" s="87"/>
      <c r="D75" s="87"/>
      <c r="E75" s="97"/>
      <c r="F75" s="89"/>
      <c r="G75" s="90"/>
      <c r="H75" s="91"/>
      <c r="I75" s="92"/>
      <c r="J75" s="93"/>
      <c r="K75" s="94"/>
      <c r="L75" s="95"/>
    </row>
    <row r="76" customFormat="false" ht="33" hidden="true" customHeight="true" outlineLevel="0" collapsed="false">
      <c r="A76" s="3"/>
      <c r="B76" s="86"/>
      <c r="C76" s="87"/>
      <c r="D76" s="87"/>
      <c r="E76" s="88"/>
      <c r="F76" s="89"/>
      <c r="G76" s="87"/>
      <c r="H76" s="91"/>
      <c r="I76" s="92"/>
      <c r="J76" s="93"/>
      <c r="K76" s="94"/>
      <c r="L76" s="95"/>
    </row>
    <row r="77" customFormat="false" ht="14.25" hidden="true" customHeight="true" outlineLevel="0" collapsed="false">
      <c r="A77" s="3"/>
      <c r="B77" s="86"/>
      <c r="C77" s="87"/>
      <c r="D77" s="87"/>
      <c r="E77" s="97"/>
      <c r="F77" s="89"/>
      <c r="G77" s="90"/>
      <c r="H77" s="98"/>
      <c r="I77" s="92"/>
      <c r="J77" s="93"/>
      <c r="K77" s="94"/>
      <c r="L77" s="95"/>
    </row>
    <row r="78" customFormat="false" ht="63.75" hidden="true" customHeight="true" outlineLevel="0" collapsed="false">
      <c r="A78" s="3"/>
      <c r="B78" s="86"/>
      <c r="C78" s="87"/>
      <c r="D78" s="87"/>
      <c r="E78" s="88"/>
      <c r="F78" s="89"/>
      <c r="G78" s="90"/>
      <c r="H78" s="98"/>
      <c r="I78" s="92"/>
      <c r="J78" s="93"/>
      <c r="K78" s="94"/>
      <c r="L78" s="95"/>
    </row>
    <row r="79" customFormat="false" ht="15" hidden="false" customHeight="false" outlineLevel="0" collapsed="false">
      <c r="A79" s="3"/>
    </row>
    <row r="80" customFormat="false" ht="15" hidden="false" customHeight="false" outlineLevel="0" collapsed="false">
      <c r="A80" s="3"/>
    </row>
    <row r="81" customFormat="false" ht="57" hidden="false" customHeight="true" outlineLevel="0" collapsed="false">
      <c r="A81" s="3"/>
      <c r="B81" s="1" t="s">
        <v>138</v>
      </c>
      <c r="H81" s="99"/>
      <c r="I81" s="99"/>
      <c r="J81" s="99"/>
      <c r="K81" s="99"/>
    </row>
    <row r="82" customFormat="false" ht="15" hidden="false" customHeight="false" outlineLevel="0" collapsed="false">
      <c r="A82" s="3"/>
    </row>
    <row r="83" customFormat="false" ht="15" hidden="false" customHeight="false" outlineLevel="0" collapsed="false">
      <c r="A83" s="3"/>
      <c r="H83" s="100" t="s">
        <v>139</v>
      </c>
      <c r="I83" s="100"/>
      <c r="J83" s="100"/>
      <c r="K83" s="100"/>
    </row>
    <row r="84" customFormat="false" ht="15" hidden="false" customHeight="false" outlineLevel="0" collapsed="false">
      <c r="A84" s="3"/>
      <c r="H84" s="100" t="s">
        <v>140</v>
      </c>
      <c r="I84" s="100"/>
      <c r="J84" s="100"/>
      <c r="K84" s="100"/>
    </row>
    <row r="85" customFormat="false" ht="15" hidden="false" customHeight="false" outlineLevel="0" collapsed="false">
      <c r="A85" s="3"/>
    </row>
    <row r="86" customFormat="false" ht="15" hidden="false" customHeight="false" outlineLevel="0" collapsed="false">
      <c r="A86" s="3"/>
    </row>
    <row r="87" customFormat="false" ht="15" hidden="false" customHeight="false" outlineLevel="0" collapsed="false">
      <c r="A87" s="3"/>
    </row>
    <row r="88" customFormat="false" ht="15" hidden="false" customHeight="false" outlineLevel="0" collapsed="false">
      <c r="A88" s="3"/>
    </row>
    <row r="89" customFormat="false" ht="15" hidden="false" customHeight="false" outlineLevel="0" collapsed="false">
      <c r="A89" s="3"/>
    </row>
    <row r="90" customFormat="false" ht="15" hidden="false" customHeight="false" outlineLevel="0" collapsed="false">
      <c r="A90" s="3"/>
    </row>
    <row r="91" customFormat="false" ht="15" hidden="false" customHeight="false" outlineLevel="0" collapsed="false">
      <c r="A91" s="3"/>
    </row>
    <row r="92" customFormat="false" ht="15" hidden="false" customHeight="false" outlineLevel="0" collapsed="false">
      <c r="A92" s="3"/>
    </row>
    <row r="93" customFormat="false" ht="15" hidden="false" customHeight="false" outlineLevel="0" collapsed="false">
      <c r="A93" s="3"/>
    </row>
    <row r="94" customFormat="false" ht="15" hidden="false" customHeight="false" outlineLevel="0" collapsed="false">
      <c r="A94" s="3"/>
    </row>
    <row r="95" customFormat="false" ht="15" hidden="false" customHeight="false" outlineLevel="0" collapsed="false">
      <c r="A95" s="3"/>
    </row>
    <row r="96" customFormat="false" ht="15" hidden="false" customHeight="false" outlineLevel="0" collapsed="false">
      <c r="A96" s="3"/>
    </row>
    <row r="97" customFormat="false" ht="15" hidden="false" customHeight="false" outlineLevel="0" collapsed="false">
      <c r="A97" s="3"/>
    </row>
    <row r="98" customFormat="false" ht="15" hidden="false" customHeight="false" outlineLevel="0" collapsed="false">
      <c r="A98" s="3"/>
    </row>
    <row r="99" customFormat="false" ht="15" hidden="false" customHeight="false" outlineLevel="0" collapsed="false">
      <c r="A99" s="3"/>
    </row>
    <row r="100" customFormat="false" ht="15" hidden="false" customHeight="false" outlineLevel="0" collapsed="false">
      <c r="A100" s="3"/>
    </row>
    <row r="101" customFormat="false" ht="15" hidden="false" customHeight="false" outlineLevel="0" collapsed="false">
      <c r="A101" s="3"/>
    </row>
    <row r="102" customFormat="false" ht="15" hidden="false" customHeight="false" outlineLevel="0" collapsed="false">
      <c r="A102" s="3"/>
    </row>
    <row r="103" customFormat="false" ht="15" hidden="false" customHeight="false" outlineLevel="0" collapsed="false">
      <c r="A103" s="3"/>
    </row>
    <row r="104" customFormat="false" ht="15" hidden="false" customHeight="false" outlineLevel="0" collapsed="false">
      <c r="A104" s="3"/>
    </row>
    <row r="147" s="3" customFormat="true" ht="15" hidden="false" customHeight="false" outlineLevel="0" collapsed="false">
      <c r="E147" s="2"/>
    </row>
    <row r="148" s="3" customFormat="true" ht="15" hidden="false" customHeight="false" outlineLevel="0" collapsed="false">
      <c r="E148" s="2"/>
    </row>
  </sheetData>
  <mergeCells count="16">
    <mergeCell ref="B2:F2"/>
    <mergeCell ref="C3:H3"/>
    <mergeCell ref="C4:H4"/>
    <mergeCell ref="E5:F5"/>
    <mergeCell ref="B6:B7"/>
    <mergeCell ref="C6:C7"/>
    <mergeCell ref="G6:G7"/>
    <mergeCell ref="H6:H7"/>
    <mergeCell ref="I6:I7"/>
    <mergeCell ref="J6:J7"/>
    <mergeCell ref="B9:B11"/>
    <mergeCell ref="C9:D9"/>
    <mergeCell ref="C10:D10"/>
    <mergeCell ref="C11:D11"/>
    <mergeCell ref="H83:K83"/>
    <mergeCell ref="H84:K84"/>
  </mergeCells>
  <dataValidations count="4">
    <dataValidation allowBlank="true" errorStyle="stop" operator="equal" showDropDown="false" showErrorMessage="true" showInputMessage="true" sqref="E5" type="list">
      <formula1>"1 – Empreitada por Preço Global,2 – Empreitada por Preço Unitário,3 – Empreitada Integral,4 – Tarefa,5 – Execução Direta,6 – Contratação integrada,7 – Contratação semi-integrada,8 – Fornecimento e prestação de serviço associado"</formula1>
      <formula2>0</formula2>
    </dataValidation>
    <dataValidation allowBlank="true" errorStyle="stop" operator="between" showDropDown="false" showErrorMessage="true" showInputMessage="true" sqref="C6:C7" type="date">
      <formula1>40179</formula1>
      <formula2>54789</formula2>
    </dataValidation>
    <dataValidation allowBlank="true" errorStyle="stop" operator="equal" showDropDown="false" showErrorMessage="true" showInputMessage="true" sqref="D7" type="list">
      <formula1>"Sim,Não"</formula1>
      <formula2>0</formula2>
    </dataValidation>
    <dataValidation allowBlank="true" errorStyle="stop" operator="equal" showDropDown="false" showErrorMessage="true" showInputMessage="true" sqref="H13" type="list">
      <formula1>"CUSTO (SEM BDI),PREÇO (COM BDI)"</formula1>
      <formula2>0</formula2>
    </dataValidation>
  </dataValidation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363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2024-01-23T16:16:39Z</dcterms:created>
  <dc:creator>Luís Augusto de Paula</dc:creator>
  <dc:description/>
  <dc:language>pt-BR</dc:language>
  <cp:lastModifiedBy/>
  <cp:lastPrinted>2026-07-20T14:21:10Z</cp:lastPrinted>
  <dcterms:modified xsi:type="dcterms:W3CDTF">2026-07-20T12:30:38Z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