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pn\Desktop\SAULO SEMUT\PROJETO FAIXA ELEVADA\FAIXA ELEVADA LICITAÇÃO DIGITAL\"/>
    </mc:Choice>
  </mc:AlternateContent>
  <xr:revisionPtr revIDLastSave="0" documentId="13_ncr:1_{08DF2280-51E4-49EF-83A9-87920C9D4F5C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BDI" sheetId="1" r:id="rId1"/>
    <sheet name="PLANILHA ORÇAMENTÁRIA (AF)" sheetId="3" r:id="rId2"/>
    <sheet name="MEMÓRIA DE CÁLCULO (AF)" sheetId="4" r:id="rId3"/>
    <sheet name="CRONOGRAMA" sheetId="12" r:id="rId4"/>
    <sheet name="DMT" sheetId="10" r:id="rId5"/>
    <sheet name="CURVA ABC" sheetId="15" r:id="rId6"/>
    <sheet name="LEVANTAMENTOS" sheetId="11" r:id="rId7"/>
  </sheets>
  <externalReferences>
    <externalReference r:id="rId8"/>
    <externalReference r:id="rId9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localSheetId="5">{#N/A,#N/A,FALSE,"ALVENARIA";#N/A,#N/A,FALSE,"BLOCOS";#N/A,#N/A,FALSE,"CINTAS";#N/A,#N/A,FALSE,"CORTINA";#N/A,#N/A,FALSE,"LAJES";#N/A,#N/A,FALSE,"PILARES";#N/A,#N/A,FALSE,"VIGAS"}</definedName>
    <definedName name="AA" localSheetId="2">{#N/A,#N/A,FALSE,"ALVENARIA";#N/A,#N/A,FALSE,"BLOCOS";#N/A,#N/A,FALSE,"CINTAS";#N/A,#N/A,FALSE,"CORTINA";#N/A,#N/A,FALSE,"LAJES";#N/A,#N/A,FALSE,"PILARES";#N/A,#N/A,FALSE,"VIGAS"}</definedName>
    <definedName name="AA" localSheetId="1">{#N/A,#N/A,FALSE,"ALVENARIA";#N/A,#N/A,FALSE,"BLOCOS";#N/A,#N/A,FALSE,"CINTAS";#N/A,#N/A,FALSE,"CORTINA";#N/A,#N/A,FALSE,"LAJES";#N/A,#N/A,FALSE,"PILARES";#N/A,#N/A,FALSE,"VIGAS"}</definedName>
    <definedName name="AA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0">BDI!$B$1:$D$35</definedName>
    <definedName name="_xlnm.Print_Area" localSheetId="5">'CURVA ABC'!$A$1:$L$100</definedName>
    <definedName name="_xlnm.Print_Area" localSheetId="4">DMT!$B$2:$L$83</definedName>
    <definedName name="_xlnm.Print_Area" localSheetId="2">'MEMÓRIA DE CÁLCULO (AF)'!$A$1:$G$88</definedName>
    <definedName name="_xlnm.Print_Area" localSheetId="1">'PLANILHA ORÇAMENTÁRIA (AF)'!$A$1:$I$91</definedName>
    <definedName name="B">#REF!</definedName>
    <definedName name="BDI">#REF!</definedName>
    <definedName name="CalculoFossa20" localSheetId="5">{#N/A,#N/A,FALSE,"ALVENARIA";#N/A,#N/A,FALSE,"BLOCOS";#N/A,#N/A,FALSE,"CINTAS";#N/A,#N/A,FALSE,"CORTINA";#N/A,#N/A,FALSE,"LAJES";#N/A,#N/A,FALSE,"PILARES";#N/A,#N/A,FALSE,"VIGAS"}</definedName>
    <definedName name="CalculoFossa20" localSheetId="2">{#N/A,#N/A,FALSE,"ALVENARIA";#N/A,#N/A,FALSE,"BLOCOS";#N/A,#N/A,FALSE,"CINTAS";#N/A,#N/A,FALSE,"CORTINA";#N/A,#N/A,FALSE,"LAJES";#N/A,#N/A,FALSE,"PILARES";#N/A,#N/A,FALSE,"VIGAS"}</definedName>
    <definedName name="CalculoFossa20" localSheetId="1">{#N/A,#N/A,FALSE,"ALVENARIA";#N/A,#N/A,FALSE,"BLOCOS";#N/A,#N/A,FALSE,"CINTAS";#N/A,#N/A,FALSE,"CORTINA";#N/A,#N/A,FALSE,"LAJES";#N/A,#N/A,FALSE,"PILARES";#N/A,#N/A,FALSE,"VIGAS"}</definedName>
    <definedName name="CalculoFossa20">{#N/A,#N/A,FALSE,"ALVENARIA";#N/A,#N/A,FALSE,"BLOCOS";#N/A,#N/A,FALSE,"CINTAS";#N/A,#N/A,FALSE,"CORTINA";#N/A,#N/A,FALSE,"LAJES";#N/A,#N/A,FALSE,"PILARES";#N/A,#N/A,FALSE,"VIGAS"}</definedName>
    <definedName name="Cedro1COMPLETO" localSheetId="5">{#N/A,#N/A,FALSE,"ALVENARIA";#N/A,#N/A,FALSE,"BLOCOS";#N/A,#N/A,FALSE,"CINTAS";#N/A,#N/A,FALSE,"CORTINA";#N/A,#N/A,FALSE,"LAJES";#N/A,#N/A,FALSE,"PILARES";#N/A,#N/A,FALSE,"VIGAS"}</definedName>
    <definedName name="Cedro1COMPLETO" localSheetId="2">{#N/A,#N/A,FALSE,"ALVENARIA";#N/A,#N/A,FALSE,"BLOCOS";#N/A,#N/A,FALSE,"CINTAS";#N/A,#N/A,FALSE,"CORTINA";#N/A,#N/A,FALSE,"LAJES";#N/A,#N/A,FALSE,"PILARES";#N/A,#N/A,FALSE,"VIGAS"}</definedName>
    <definedName name="Cedro1COMPLETO" localSheetId="1">{#N/A,#N/A,FALSE,"ALVENARIA";#N/A,#N/A,FALSE,"BLOCOS";#N/A,#N/A,FALSE,"CINTAS";#N/A,#N/A,FALSE,"CORTINA";#N/A,#N/A,FALSE,"LAJES";#N/A,#N/A,FALSE,"PILARES";#N/A,#N/A,FALSE,"VIGAS"}</definedName>
    <definedName name="Cedro1COMPLETO">{#N/A,#N/A,FALSE,"ALVENARIA";#N/A,#N/A,FALSE,"BLOCOS";#N/A,#N/A,FALSE,"CINTAS";#N/A,#N/A,FALSE,"CORTINA";#N/A,#N/A,FALSE,"LAJES";#N/A,#N/A,FALSE,"PILARES";#N/A,#N/A,FALSE,"VIGAS"}</definedName>
    <definedName name="ciclovia" localSheetId="5">{#N/A,#N/A,FALSE,"ALVENARIA";#N/A,#N/A,FALSE,"BLOCOS";#N/A,#N/A,FALSE,"CINTAS";#N/A,#N/A,FALSE,"CORTINA";#N/A,#N/A,FALSE,"LAJES";#N/A,#N/A,FALSE,"PILARES";#N/A,#N/A,FALSE,"VIGAS"}</definedName>
    <definedName name="ciclovia" localSheetId="2">{#N/A,#N/A,FALSE,"ALVENARIA";#N/A,#N/A,FALSE,"BLOCOS";#N/A,#N/A,FALSE,"CINTAS";#N/A,#N/A,FALSE,"CORTINA";#N/A,#N/A,FALSE,"LAJES";#N/A,#N/A,FALSE,"PILARES";#N/A,#N/A,FALSE,"VIGAS"}</definedName>
    <definedName name="ciclovia" localSheetId="1">{#N/A,#N/A,FALSE,"ALVENARIA";#N/A,#N/A,FALSE,"BLOCOS";#N/A,#N/A,FALSE,"CINTAS";#N/A,#N/A,FALSE,"CORTINA";#N/A,#N/A,FALSE,"LAJES";#N/A,#N/A,FALSE,"PILARES";#N/A,#N/A,FALSE,"VIGAS"}</definedName>
    <definedName name="ciclovia">{#N/A,#N/A,FALSE,"ALVENARIA";#N/A,#N/A,FALSE,"BLOCOS";#N/A,#N/A,FALSE,"CINTAS";#N/A,#N/A,FALSE,"CORTINA";#N/A,#N/A,FALSE,"LAJES";#N/A,#N/A,FALSE,"PILARES";#N/A,#N/A,FALSE,"VIGAS"}</definedName>
    <definedName name="ciclovia2" localSheetId="5">{#N/A,#N/A,FALSE,"ALVENARIA";#N/A,#N/A,FALSE,"BLOCOS";#N/A,#N/A,FALSE,"CINTAS";#N/A,#N/A,FALSE,"CORTINA";#N/A,#N/A,FALSE,"LAJES";#N/A,#N/A,FALSE,"PILARES";#N/A,#N/A,FALSE,"VIGAS"}</definedName>
    <definedName name="ciclovia2" localSheetId="2">{#N/A,#N/A,FALSE,"ALVENARIA";#N/A,#N/A,FALSE,"BLOCOS";#N/A,#N/A,FALSE,"CINTAS";#N/A,#N/A,FALSE,"CORTINA";#N/A,#N/A,FALSE,"LAJES";#N/A,#N/A,FALSE,"PILARES";#N/A,#N/A,FALSE,"VIGAS"}</definedName>
    <definedName name="ciclovia2" localSheetId="1">{#N/A,#N/A,FALSE,"ALVENARIA";#N/A,#N/A,FALSE,"BLOCOS";#N/A,#N/A,FALSE,"CINTAS";#N/A,#N/A,FALSE,"CORTINA";#N/A,#N/A,FALSE,"LAJES";#N/A,#N/A,FALSE,"PILARES";#N/A,#N/A,FALSE,"VIGAS"}</definedName>
    <definedName name="ciclovia2">{#N/A,#N/A,FALSE,"ALVENARIA";#N/A,#N/A,FALSE,"BLOCOS";#N/A,#N/A,FALSE,"CINTAS";#N/A,#N/A,FALSE,"CORTINA";#N/A,#N/A,FALSE,"LAJES";#N/A,#N/A,FALSE,"PILARES";#N/A,#N/A,FALSE,"VIGAS"}</definedName>
    <definedName name="ciclovia3" localSheetId="5">{#N/A,#N/A,FALSE,"ALVENARIA";#N/A,#N/A,FALSE,"BLOCOS";#N/A,#N/A,FALSE,"CINTAS";#N/A,#N/A,FALSE,"CORTINA";#N/A,#N/A,FALSE,"LAJES";#N/A,#N/A,FALSE,"PILARES";#N/A,#N/A,FALSE,"VIGAS"}</definedName>
    <definedName name="ciclovia3" localSheetId="2">{#N/A,#N/A,FALSE,"ALVENARIA";#N/A,#N/A,FALSE,"BLOCOS";#N/A,#N/A,FALSE,"CINTAS";#N/A,#N/A,FALSE,"CORTINA";#N/A,#N/A,FALSE,"LAJES";#N/A,#N/A,FALSE,"PILARES";#N/A,#N/A,FALSE,"VIGAS"}</definedName>
    <definedName name="ciclovia3" localSheetId="1">{#N/A,#N/A,FALSE,"ALVENARIA";#N/A,#N/A,FALSE,"BLOCOS";#N/A,#N/A,FALSE,"CINTAS";#N/A,#N/A,FALSE,"CORTINA";#N/A,#N/A,FALSE,"LAJES";#N/A,#N/A,FALSE,"PILARES";#N/A,#N/A,FALSE,"VIGAS"}</definedName>
    <definedName name="ciclovia3">{#N/A,#N/A,FALSE,"ALVENARIA";#N/A,#N/A,FALSE,"BLOCOS";#N/A,#N/A,FALSE,"CINTAS";#N/A,#N/A,FALSE,"CORTINA";#N/A,#N/A,FALSE,"LAJES";#N/A,#N/A,FALSE,"PILARES";#N/A,#N/A,FALSE,"VIGAS"}</definedName>
    <definedName name="ciclovia4" localSheetId="5">{#N/A,#N/A,FALSE,"ALVENARIA";#N/A,#N/A,FALSE,"BLOCOS";#N/A,#N/A,FALSE,"CINTAS";#N/A,#N/A,FALSE,"CORTINA";#N/A,#N/A,FALSE,"LAJES";#N/A,#N/A,FALSE,"PILARES";#N/A,#N/A,FALSE,"VIGAS"}</definedName>
    <definedName name="ciclovia4" localSheetId="2">{#N/A,#N/A,FALSE,"ALVENARIA";#N/A,#N/A,FALSE,"BLOCOS";#N/A,#N/A,FALSE,"CINTAS";#N/A,#N/A,FALSE,"CORTINA";#N/A,#N/A,FALSE,"LAJES";#N/A,#N/A,FALSE,"PILARES";#N/A,#N/A,FALSE,"VIGAS"}</definedName>
    <definedName name="ciclovia4" localSheetId="1">{#N/A,#N/A,FALSE,"ALVENARIA";#N/A,#N/A,FALSE,"BLOCOS";#N/A,#N/A,FALSE,"CINTAS";#N/A,#N/A,FALSE,"CORTINA";#N/A,#N/A,FALSE,"LAJES";#N/A,#N/A,FALSE,"PILARES";#N/A,#N/A,FALSE,"VIGAS"}</definedName>
    <definedName name="ciclovia4">{#N/A,#N/A,FALSE,"ALVENARIA";#N/A,#N/A,FALSE,"BLOCOS";#N/A,#N/A,FALSE,"CINTAS";#N/A,#N/A,FALSE,"CORTINA";#N/A,#N/A,FALSE,"LAJES";#N/A,#N/A,FALSE,"PILARES";#N/A,#N/A,FALSE,"VIGAS"}</definedName>
    <definedName name="ciclovia5" localSheetId="5">{#N/A,#N/A,FALSE,"ALVENARIA";#N/A,#N/A,FALSE,"BLOCOS";#N/A,#N/A,FALSE,"CINTAS";#N/A,#N/A,FALSE,"CORTINA";#N/A,#N/A,FALSE,"LAJES";#N/A,#N/A,FALSE,"PILARES";#N/A,#N/A,FALSE,"VIGAS"}</definedName>
    <definedName name="ciclovia5" localSheetId="2">{#N/A,#N/A,FALSE,"ALVENARIA";#N/A,#N/A,FALSE,"BLOCOS";#N/A,#N/A,FALSE,"CINTAS";#N/A,#N/A,FALSE,"CORTINA";#N/A,#N/A,FALSE,"LAJES";#N/A,#N/A,FALSE,"PILARES";#N/A,#N/A,FALSE,"VIGAS"}</definedName>
    <definedName name="ciclovia5" localSheetId="1">{#N/A,#N/A,FALSE,"ALVENARIA";#N/A,#N/A,FALSE,"BLOCOS";#N/A,#N/A,FALSE,"CINTAS";#N/A,#N/A,FALSE,"CORTINA";#N/A,#N/A,FALSE,"LAJES";#N/A,#N/A,FALSE,"PILARES";#N/A,#N/A,FALSE,"VIGAS"}</definedName>
    <definedName name="ciclovia5">{#N/A,#N/A,FALSE,"ALVENARIA";#N/A,#N/A,FALSE,"BLOCOS";#N/A,#N/A,FALSE,"CINTAS";#N/A,#N/A,FALSE,"CORTINA";#N/A,#N/A,FALSE,"LAJES";#N/A,#N/A,FALSE,"PILARES";#N/A,#N/A,FALSE,"VIGAS"}</definedName>
    <definedName name="ciclovia6" localSheetId="5">{#N/A,#N/A,FALSE,"ALVENARIA";#N/A,#N/A,FALSE,"BLOCOS";#N/A,#N/A,FALSE,"CINTAS";#N/A,#N/A,FALSE,"CORTINA";#N/A,#N/A,FALSE,"LAJES";#N/A,#N/A,FALSE,"PILARES";#N/A,#N/A,FALSE,"VIGAS"}</definedName>
    <definedName name="ciclovia6" localSheetId="2">{#N/A,#N/A,FALSE,"ALVENARIA";#N/A,#N/A,FALSE,"BLOCOS";#N/A,#N/A,FALSE,"CINTAS";#N/A,#N/A,FALSE,"CORTINA";#N/A,#N/A,FALSE,"LAJES";#N/A,#N/A,FALSE,"PILARES";#N/A,#N/A,FALSE,"VIGAS"}</definedName>
    <definedName name="ciclovia6" localSheetId="1">{#N/A,#N/A,FALSE,"ALVENARIA";#N/A,#N/A,FALSE,"BLOCOS";#N/A,#N/A,FALSE,"CINTAS";#N/A,#N/A,FALSE,"CORTINA";#N/A,#N/A,FALSE,"LAJES";#N/A,#N/A,FALSE,"PILARES";#N/A,#N/A,FALSE,"VIGAS"}</definedName>
    <definedName name="ciclovia6">{#N/A,#N/A,FALSE,"ALVENARIA";#N/A,#N/A,FALSE,"BLOCOS";#N/A,#N/A,FALSE,"CINTAS";#N/A,#N/A,FALSE,"CORTINA";#N/A,#N/A,FALSE,"LAJES";#N/A,#N/A,FALSE,"PILARES";#N/A,#N/A,FALSE,"VIGAS"}</definedName>
    <definedName name="ciclovia7" localSheetId="5">{#N/A,#N/A,FALSE,"ALVENARIA";#N/A,#N/A,FALSE,"BLOCOS";#N/A,#N/A,FALSE,"CINTAS";#N/A,#N/A,FALSE,"CORTINA";#N/A,#N/A,FALSE,"LAJES";#N/A,#N/A,FALSE,"PILARES";#N/A,#N/A,FALSE,"VIGAS"}</definedName>
    <definedName name="ciclovia7" localSheetId="2">{#N/A,#N/A,FALSE,"ALVENARIA";#N/A,#N/A,FALSE,"BLOCOS";#N/A,#N/A,FALSE,"CINTAS";#N/A,#N/A,FALSE,"CORTINA";#N/A,#N/A,FALSE,"LAJES";#N/A,#N/A,FALSE,"PILARES";#N/A,#N/A,FALSE,"VIGAS"}</definedName>
    <definedName name="ciclovia7" localSheetId="1">{#N/A,#N/A,FALSE,"ALVENARIA";#N/A,#N/A,FALSE,"BLOCOS";#N/A,#N/A,FALSE,"CINTAS";#N/A,#N/A,FALSE,"CORTINA";#N/A,#N/A,FALSE,"LAJES";#N/A,#N/A,FALSE,"PILARES";#N/A,#N/A,FALSE,"VIGAS"}</definedName>
    <definedName name="ciclovia7">{#N/A,#N/A,FALSE,"ALVENARIA";#N/A,#N/A,FALSE,"BLOCOS";#N/A,#N/A,FALSE,"CINTAS";#N/A,#N/A,FALSE,"CORTINA";#N/A,#N/A,FALSE,"LAJES";#N/A,#N/A,FALSE,"PILARES";#N/A,#N/A,FALSE,"VIGAS"}</definedName>
    <definedName name="ciclovia8" localSheetId="5">{#N/A,#N/A,FALSE,"ALVENARIA";#N/A,#N/A,FALSE,"BLOCOS";#N/A,#N/A,FALSE,"CINTAS";#N/A,#N/A,FALSE,"CORTINA";#N/A,#N/A,FALSE,"LAJES";#N/A,#N/A,FALSE,"PILARES";#N/A,#N/A,FALSE,"VIGAS"}</definedName>
    <definedName name="ciclovia8" localSheetId="2">{#N/A,#N/A,FALSE,"ALVENARIA";#N/A,#N/A,FALSE,"BLOCOS";#N/A,#N/A,FALSE,"CINTAS";#N/A,#N/A,FALSE,"CORTINA";#N/A,#N/A,FALSE,"LAJES";#N/A,#N/A,FALSE,"PILARES";#N/A,#N/A,FALSE,"VIGAS"}</definedName>
    <definedName name="ciclovia8" localSheetId="1">{#N/A,#N/A,FALSE,"ALVENARIA";#N/A,#N/A,FALSE,"BLOCOS";#N/A,#N/A,FALSE,"CINTAS";#N/A,#N/A,FALSE,"CORTINA";#N/A,#N/A,FALSE,"LAJES";#N/A,#N/A,FALSE,"PILARES";#N/A,#N/A,FALSE,"VIGAS"}</definedName>
    <definedName name="ciclovia8">{#N/A,#N/A,FALSE,"ALVENARIA";#N/A,#N/A,FALSE,"BLOCOS";#N/A,#N/A,FALSE,"CINTAS";#N/A,#N/A,FALSE,"CORTINA";#N/A,#N/A,FALSE,"LAJES";#N/A,#N/A,FALSE,"PILARES";#N/A,#N/A,FALSE,"VIGAS"}</definedName>
    <definedName name="cotação" localSheetId="5">{#N/A,#N/A,FALSE,"ALVENARIA";#N/A,#N/A,FALSE,"BLOCOS";#N/A,#N/A,FALSE,"CINTAS";#N/A,#N/A,FALSE,"CORTINA";#N/A,#N/A,FALSE,"LAJES";#N/A,#N/A,FALSE,"PILARES";#N/A,#N/A,FALSE,"VIGAS"}</definedName>
    <definedName name="cotação" localSheetId="2">{#N/A,#N/A,FALSE,"ALVENARIA";#N/A,#N/A,FALSE,"BLOCOS";#N/A,#N/A,FALSE,"CINTAS";#N/A,#N/A,FALSE,"CORTINA";#N/A,#N/A,FALSE,"LAJES";#N/A,#N/A,FALSE,"PILARES";#N/A,#N/A,FALSE,"VIGAS"}</definedName>
    <definedName name="cotação" localSheetId="1">{#N/A,#N/A,FALSE,"ALVENARIA";#N/A,#N/A,FALSE,"BLOCOS";#N/A,#N/A,FALSE,"CINTAS";#N/A,#N/A,FALSE,"CORTINA";#N/A,#N/A,FALSE,"LAJES";#N/A,#N/A,FALSE,"PILARES";#N/A,#N/A,FALSE,"VIGAS"}</definedName>
    <definedName name="cotação">{#N/A,#N/A,FALSE,"ALVENARIA";#N/A,#N/A,FALSE,"BLOCOS";#N/A,#N/A,FALSE,"CINTAS";#N/A,#N/A,FALSE,"CORTINA";#N/A,#N/A,FALSE,"LAJES";#N/A,#N/A,FALSE,"PILARES";#N/A,#N/A,FALSE,"VIGAS"}</definedName>
    <definedName name="ddd" localSheetId="5">{#N/A,#N/A,FALSE,"ALVENARIA";#N/A,#N/A,FALSE,"BLOCOS";#N/A,#N/A,FALSE,"CINTAS";#N/A,#N/A,FALSE,"CORTINA";#N/A,#N/A,FALSE,"LAJES";#N/A,#N/A,FALSE,"PILARES";#N/A,#N/A,FALSE,"VIGAS"}</definedName>
    <definedName name="ddd" localSheetId="2">{#N/A,#N/A,FALSE,"ALVENARIA";#N/A,#N/A,FALSE,"BLOCOS";#N/A,#N/A,FALSE,"CINTAS";#N/A,#N/A,FALSE,"CORTINA";#N/A,#N/A,FALSE,"LAJES";#N/A,#N/A,FALSE,"PILARES";#N/A,#N/A,FALSE,"VIGAS"}</definedName>
    <definedName name="ddd" localSheetId="1">{#N/A,#N/A,FALSE,"ALVENARIA";#N/A,#N/A,FALSE,"BLOCOS";#N/A,#N/A,FALSE,"CINTAS";#N/A,#N/A,FALSE,"CORTINA";#N/A,#N/A,FALSE,"LAJES";#N/A,#N/A,FALSE,"PILARES";#N/A,#N/A,FALSE,"VIGAS"}</definedName>
    <definedName name="ddd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localSheetId="5">{#N/A,#N/A,FALSE,"ALVENARIA";#N/A,#N/A,FALSE,"BLOCOS";#N/A,#N/A,FALSE,"CINTAS";#N/A,#N/A,FALSE,"CORTINA";#N/A,#N/A,FALSE,"LAJES";#N/A,#N/A,FALSE,"PILARES";#N/A,#N/A,FALSE,"VIGAS"}</definedName>
    <definedName name="Fossa20" localSheetId="2">{#N/A,#N/A,FALSE,"ALVENARIA";#N/A,#N/A,FALSE,"BLOCOS";#N/A,#N/A,FALSE,"CINTAS";#N/A,#N/A,FALSE,"CORTINA";#N/A,#N/A,FALSE,"LAJES";#N/A,#N/A,FALSE,"PILARES";#N/A,#N/A,FALSE,"VIGAS"}</definedName>
    <definedName name="Fossa20" localSheetId="1">{#N/A,#N/A,FALSE,"ALVENARIA";#N/A,#N/A,FALSE,"BLOCOS";#N/A,#N/A,FALSE,"CINTAS";#N/A,#N/A,FALSE,"CORTINA";#N/A,#N/A,FALSE,"LAJES";#N/A,#N/A,FALSE,"PILARES";#N/A,#N/A,FALSE,"VIGAS"}</definedName>
    <definedName name="Fossa20">{#N/A,#N/A,FALSE,"ALVENARIA";#N/A,#N/A,FALSE,"BLOCOS";#N/A,#N/A,FALSE,"CINTAS";#N/A,#N/A,FALSE,"CORTINA";#N/A,#N/A,FALSE,"LAJES";#N/A,#N/A,FALSE,"PILARES";#N/A,#N/A,FALSE,"VIGAS"}</definedName>
    <definedName name="fran" localSheetId="5">{#N/A,#N/A,FALSE,"ALVENARIA";#N/A,#N/A,FALSE,"BLOCOS";#N/A,#N/A,FALSE,"CINTAS";#N/A,#N/A,FALSE,"CORTINA";#N/A,#N/A,FALSE,"LAJES";#N/A,#N/A,FALSE,"PILARES";#N/A,#N/A,FALSE,"VIGAS"}</definedName>
    <definedName name="fran" localSheetId="2">{#N/A,#N/A,FALSE,"ALVENARIA";#N/A,#N/A,FALSE,"BLOCOS";#N/A,#N/A,FALSE,"CINTAS";#N/A,#N/A,FALSE,"CORTINA";#N/A,#N/A,FALSE,"LAJES";#N/A,#N/A,FALSE,"PILARES";#N/A,#N/A,FALSE,"VIGAS"}</definedName>
    <definedName name="fran" localSheetId="1">{#N/A,#N/A,FALSE,"ALVENARIA";#N/A,#N/A,FALSE,"BLOCOS";#N/A,#N/A,FALSE,"CINTAS";#N/A,#N/A,FALSE,"CORTINA";#N/A,#N/A,FALSE,"LAJES";#N/A,#N/A,FALSE,"PILARES";#N/A,#N/A,FALSE,"VIGAS"}</definedName>
    <definedName name="fran">{#N/A,#N/A,FALSE,"ALVENARIA";#N/A,#N/A,FALSE,"BLOCOS";#N/A,#N/A,FALSE,"CINTAS";#N/A,#N/A,FALSE,"CORTINA";#N/A,#N/A,FALSE,"LAJES";#N/A,#N/A,FALSE,"PILARES";#N/A,#N/A,FALSE,"VIGAS"}</definedName>
    <definedName name="leosde">#REF!</definedName>
    <definedName name="mac" localSheetId="5">{#N/A,#N/A,FALSE,"ALVENARIA";#N/A,#N/A,FALSE,"BLOCOS";#N/A,#N/A,FALSE,"CINTAS";#N/A,#N/A,FALSE,"CORTINA";#N/A,#N/A,FALSE,"LAJES";#N/A,#N/A,FALSE,"PILARES";#N/A,#N/A,FALSE,"VIGAS"}</definedName>
    <definedName name="mac" localSheetId="2">{#N/A,#N/A,FALSE,"ALVENARIA";#N/A,#N/A,FALSE,"BLOCOS";#N/A,#N/A,FALSE,"CINTAS";#N/A,#N/A,FALSE,"CORTINA";#N/A,#N/A,FALSE,"LAJES";#N/A,#N/A,FALSE,"PILARES";#N/A,#N/A,FALSE,"VIGAS"}</definedName>
    <definedName name="mac" localSheetId="1">{#N/A,#N/A,FALSE,"ALVENARIA";#N/A,#N/A,FALSE,"BLOCOS";#N/A,#N/A,FALSE,"CINTAS";#N/A,#N/A,FALSE,"CORTINA";#N/A,#N/A,FALSE,"LAJES";#N/A,#N/A,FALSE,"PILARES";#N/A,#N/A,FALSE,"VIGAS"}</definedName>
    <definedName name="mac">{#N/A,#N/A,FALSE,"ALVENARIA";#N/A,#N/A,FALSE,"BLOCOS";#N/A,#N/A,FALSE,"CINTAS";#N/A,#N/A,FALSE,"CORTINA";#N/A,#N/A,FALSE,"LAJES";#N/A,#N/A,FALSE,"PILARES";#N/A,#N/A,FALSE,"VIGAS"}</definedName>
    <definedName name="MACAHDO" localSheetId="5">{#N/A,#N/A,FALSE,"ALVENARIA";#N/A,#N/A,FALSE,"BLOCOS";#N/A,#N/A,FALSE,"CINTAS";#N/A,#N/A,FALSE,"CORTINA";#N/A,#N/A,FALSE,"LAJES";#N/A,#N/A,FALSE,"PILARES";#N/A,#N/A,FALSE,"VIGAS"}</definedName>
    <definedName name="MACAHDO" localSheetId="2">{#N/A,#N/A,FALSE,"ALVENARIA";#N/A,#N/A,FALSE,"BLOCOS";#N/A,#N/A,FALSE,"CINTAS";#N/A,#N/A,FALSE,"CORTINA";#N/A,#N/A,FALSE,"LAJES";#N/A,#N/A,FALSE,"PILARES";#N/A,#N/A,FALSE,"VIGAS"}</definedName>
    <definedName name="MACAHDO" localSheetId="1">{#N/A,#N/A,FALSE,"ALVENARIA";#N/A,#N/A,FALSE,"BLOCOS";#N/A,#N/A,FALSE,"CINTAS";#N/A,#N/A,FALSE,"CORTINA";#N/A,#N/A,FALSE,"LAJES";#N/A,#N/A,FALSE,"PILARES";#N/A,#N/A,FALSE,"VIGAS"}</definedName>
    <definedName name="MACAHDO">{#N/A,#N/A,FALSE,"ALVENARIA";#N/A,#N/A,FALSE,"BLOCOS";#N/A,#N/A,FALSE,"CINTAS";#N/A,#N/A,FALSE,"CORTINA";#N/A,#N/A,FALSE,"LAJES";#N/A,#N/A,FALSE,"PILARES";#N/A,#N/A,FALSE,"VIGAS"}</definedName>
    <definedName name="MACHADO" localSheetId="5">{#N/A,#N/A,FALSE,"ALVENARIA";#N/A,#N/A,FALSE,"BLOCOS";#N/A,#N/A,FALSE,"CINTAS";#N/A,#N/A,FALSE,"CORTINA";#N/A,#N/A,FALSE,"LAJES";#N/A,#N/A,FALSE,"PILARES";#N/A,#N/A,FALSE,"VIGAS"}</definedName>
    <definedName name="MACHADO" localSheetId="2">{#N/A,#N/A,FALSE,"ALVENARIA";#N/A,#N/A,FALSE,"BLOCOS";#N/A,#N/A,FALSE,"CINTAS";#N/A,#N/A,FALSE,"CORTINA";#N/A,#N/A,FALSE,"LAJES";#N/A,#N/A,FALSE,"PILARES";#N/A,#N/A,FALSE,"VIGAS"}</definedName>
    <definedName name="MACHADO" localSheetId="1">{#N/A,#N/A,FALSE,"ALVENARIA";#N/A,#N/A,FALSE,"BLOCOS";#N/A,#N/A,FALSE,"CINTAS";#N/A,#N/A,FALSE,"CORTINA";#N/A,#N/A,FALSE,"LAJES";#N/A,#N/A,FALSE,"PILARES";#N/A,#N/A,FALSE,"VIGAS"}</definedName>
    <definedName name="MACHADO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localSheetId="5">{#N/A,#N/A,FALSE,"ALVENARIA";#N/A,#N/A,FALSE,"BLOCOS";#N/A,#N/A,FALSE,"CINTAS";#N/A,#N/A,FALSE,"CORTINA";#N/A,#N/A,FALSE,"LAJES";#N/A,#N/A,FALSE,"PILARES";#N/A,#N/A,FALSE,"VIGAS"}</definedName>
    <definedName name="noo" localSheetId="2">{#N/A,#N/A,FALSE,"ALVENARIA";#N/A,#N/A,FALSE,"BLOCOS";#N/A,#N/A,FALSE,"CINTAS";#N/A,#N/A,FALSE,"CORTINA";#N/A,#N/A,FALSE,"LAJES";#N/A,#N/A,FALSE,"PILARES";#N/A,#N/A,FALSE,"VIGAS"}</definedName>
    <definedName name="noo" localSheetId="1">{#N/A,#N/A,FALSE,"ALVENARIA";#N/A,#N/A,FALSE,"BLOCOS";#N/A,#N/A,FALSE,"CINTAS";#N/A,#N/A,FALSE,"CORTINA";#N/A,#N/A,FALSE,"LAJES";#N/A,#N/A,FALSE,"PILARES";#N/A,#N/A,FALSE,"VIGAS"}</definedName>
    <definedName name="noo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localSheetId="5">{#N/A,#N/A,FALSE,"ALVENARIA";#N/A,#N/A,FALSE,"BLOCOS";#N/A,#N/A,FALSE,"CINTAS";#N/A,#N/A,FALSE,"CORTINA";#N/A,#N/A,FALSE,"LAJES";#N/A,#N/A,FALSE,"PILARES";#N/A,#N/A,FALSE,"VIGAS"}</definedName>
    <definedName name="orcamento" localSheetId="2">{#N/A,#N/A,FALSE,"ALVENARIA";#N/A,#N/A,FALSE,"BLOCOS";#N/A,#N/A,FALSE,"CINTAS";#N/A,#N/A,FALSE,"CORTINA";#N/A,#N/A,FALSE,"LAJES";#N/A,#N/A,FALSE,"PILARES";#N/A,#N/A,FALSE,"VIGAS"}</definedName>
    <definedName name="orcamento" localSheetId="1">{#N/A,#N/A,FALSE,"ALVENARIA";#N/A,#N/A,FALSE,"BLOCOS";#N/A,#N/A,FALSE,"CINTAS";#N/A,#N/A,FALSE,"CORTINA";#N/A,#N/A,FALSE,"LAJES";#N/A,#N/A,FALSE,"PILARES";#N/A,#N/A,FALSE,"VIGAS"}</definedName>
    <definedName name="orcamento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localSheetId="5">{#N/A,#N/A,FALSE,"ALVENARIA";#N/A,#N/A,FALSE,"BLOCOS";#N/A,#N/A,FALSE,"CINTAS";#N/A,#N/A,FALSE,"CORTINA";#N/A,#N/A,FALSE,"LAJES";#N/A,#N/A,FALSE,"PILARES";#N/A,#N/A,FALSE,"VIGAS"}</definedName>
    <definedName name="wrn.mode_lev.xls." localSheetId="2">{#N/A,#N/A,FALSE,"ALVENARIA";#N/A,#N/A,FALSE,"BLOCOS";#N/A,#N/A,FALSE,"CINTAS";#N/A,#N/A,FALSE,"CORTINA";#N/A,#N/A,FALSE,"LAJES";#N/A,#N/A,FALSE,"PILARES";#N/A,#N/A,FALSE,"VIGAS"}</definedName>
    <definedName name="wrn.mode_lev.xls." localSheetId="1">{#N/A,#N/A,FALSE,"ALVENARIA";#N/A,#N/A,FALSE,"BLOCOS";#N/A,#N/A,FALSE,"CINTAS";#N/A,#N/A,FALSE,"CORTINA";#N/A,#N/A,FALSE,"LAJES";#N/A,#N/A,FALSE,"PILARES";#N/A,#N/A,FALSE,"VIGAS"}</definedName>
    <definedName name="wrn.mode_lev.xls.">{#N/A,#N/A,FALSE,"ALVENARIA";#N/A,#N/A,FALSE,"BLOCOS";#N/A,#N/A,FALSE,"CINTAS";#N/A,#N/A,FALSE,"CORTINA";#N/A,#N/A,FALSE,"LAJES";#N/A,#N/A,FALSE,"PILARES";#N/A,#N/A,FALSE,"VIGAS"}</definedName>
    <definedName name="x" localSheetId="5">{#N/A,#N/A,FALSE,"ALVENARIA";#N/A,#N/A,FALSE,"BLOCOS";#N/A,#N/A,FALSE,"CINTAS";#N/A,#N/A,FALSE,"CORTINA";#N/A,#N/A,FALSE,"LAJES";#N/A,#N/A,FALSE,"PILARES";#N/A,#N/A,FALSE,"VIGAS"}</definedName>
    <definedName name="x" localSheetId="2">{#N/A,#N/A,FALSE,"ALVENARIA";#N/A,#N/A,FALSE,"BLOCOS";#N/A,#N/A,FALSE,"CINTAS";#N/A,#N/A,FALSE,"CORTINA";#N/A,#N/A,FALSE,"LAJES";#N/A,#N/A,FALSE,"PILARES";#N/A,#N/A,FALSE,"VIGAS"}</definedName>
    <definedName name="x" localSheetId="1">{#N/A,#N/A,FALSE,"ALVENARIA";#N/A,#N/A,FALSE,"BLOCOS";#N/A,#N/A,FALSE,"CINTAS";#N/A,#N/A,FALSE,"CORTINA";#N/A,#N/A,FALSE,"LAJES";#N/A,#N/A,FALSE,"PILARES";#N/A,#N/A,FALSE,"VIGAS"}</definedName>
    <definedName name="x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5">'CURVA ABC'!$A$1:$I$100</definedName>
    <definedName name="Z_46B44D95_2370_4419_BD85_88291A251F92_.wvu.PrintArea" localSheetId="2">'MEMÓRIA DE CÁLCULO (AF)'!$A$2:$G$88</definedName>
    <definedName name="Z_46B44D95_2370_4419_BD85_88291A251F92_.wvu.PrintArea" localSheetId="1">'PLANILHA ORÇAMENTÁRIA (AF)'!$A$1:$I$91</definedName>
    <definedName name="Z_46B44D95_2370_4419_BD85_88291A251F92_.wvu.PrintTitles" localSheetId="5">'CURVA ABC'!$1:$9</definedName>
    <definedName name="Z_46B44D95_2370_4419_BD85_88291A251F92_.wvu.PrintTitles" localSheetId="2">'MEMÓRIA DE CÁLCULO (AF)'!$2:$7</definedName>
    <definedName name="Z_46B44D95_2370_4419_BD85_88291A251F92_.wvu.PrintTitles" localSheetId="1">'PLANILHA ORÇAMENTÁRIA (AF)'!$1:$9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" i="11" l="1"/>
  <c r="H18" i="11" l="1"/>
  <c r="I18" i="11" s="1"/>
  <c r="H14" i="11"/>
  <c r="I14" i="11" s="1"/>
  <c r="H13" i="11"/>
  <c r="H11" i="11"/>
  <c r="I11" i="11" s="1"/>
  <c r="I21" i="11" s="1"/>
  <c r="H10" i="11"/>
  <c r="I10" i="11" s="1"/>
  <c r="H8" i="11"/>
  <c r="I8" i="11" s="1"/>
  <c r="I13" i="11"/>
  <c r="C3" i="11"/>
  <c r="G3" i="11" s="1"/>
  <c r="O3" i="11"/>
  <c r="P3" i="11"/>
  <c r="Q3" i="11" s="1"/>
  <c r="S3" i="11"/>
  <c r="T3" i="11" s="1"/>
  <c r="D76" i="4"/>
  <c r="F22" i="15"/>
  <c r="F48" i="15"/>
  <c r="F18" i="15"/>
  <c r="F16" i="15"/>
  <c r="F10" i="15"/>
  <c r="F66" i="15"/>
  <c r="F58" i="15"/>
  <c r="F52" i="15"/>
  <c r="F61" i="15"/>
  <c r="F20" i="15"/>
  <c r="F56" i="15"/>
  <c r="F63" i="15"/>
  <c r="F45" i="15"/>
  <c r="F54" i="15"/>
  <c r="F60" i="15"/>
  <c r="F59" i="15"/>
  <c r="F65" i="15"/>
  <c r="F26" i="15"/>
  <c r="F51" i="15"/>
  <c r="F42" i="15"/>
  <c r="F36" i="15"/>
  <c r="F29" i="15"/>
  <c r="F55" i="15"/>
  <c r="F62" i="15"/>
  <c r="F40" i="15"/>
  <c r="F23" i="15"/>
  <c r="F53" i="15"/>
  <c r="F24" i="15"/>
  <c r="F64" i="15"/>
  <c r="F39" i="15"/>
  <c r="F47" i="15"/>
  <c r="F27" i="15"/>
  <c r="F32" i="15"/>
  <c r="F49" i="15"/>
  <c r="A5" i="15"/>
  <c r="H4" i="15"/>
  <c r="A4" i="15"/>
  <c r="F78" i="4"/>
  <c r="F64" i="4"/>
  <c r="F62" i="3"/>
  <c r="F60" i="4"/>
  <c r="A4" i="3"/>
  <c r="F13" i="4"/>
  <c r="H21" i="11" l="1"/>
  <c r="F3" i="11"/>
  <c r="D3" i="11"/>
  <c r="E3" i="11" s="1"/>
  <c r="A6" i="12"/>
  <c r="A4" i="12"/>
  <c r="A5" i="3"/>
  <c r="A5" i="12" s="1"/>
  <c r="P7" i="12"/>
  <c r="A7" i="12"/>
  <c r="F76" i="3" l="1"/>
  <c r="F72" i="3"/>
  <c r="F71" i="3"/>
  <c r="F68" i="3"/>
  <c r="F67" i="3"/>
  <c r="F65" i="3"/>
  <c r="F64" i="3" s="1"/>
  <c r="F61" i="3"/>
  <c r="F63" i="3" s="1"/>
  <c r="F58" i="3"/>
  <c r="F57" i="3"/>
  <c r="F56" i="3"/>
  <c r="F55" i="3"/>
  <c r="F54" i="3"/>
  <c r="F53" i="3"/>
  <c r="F52" i="3"/>
  <c r="F51" i="3"/>
  <c r="F50" i="3"/>
  <c r="F49" i="3"/>
  <c r="F47" i="3"/>
  <c r="F46" i="3"/>
  <c r="F45" i="3"/>
  <c r="F44" i="3"/>
  <c r="F43" i="3"/>
  <c r="F39" i="3"/>
  <c r="F38" i="3"/>
  <c r="F34" i="3"/>
  <c r="F33" i="3"/>
  <c r="F32" i="3"/>
  <c r="F31" i="3"/>
  <c r="F30" i="3"/>
  <c r="F28" i="3"/>
  <c r="F24" i="3"/>
  <c r="F20" i="3"/>
  <c r="F23" i="3" s="1"/>
  <c r="F19" i="3"/>
  <c r="F15" i="3"/>
  <c r="F73" i="3" l="1"/>
  <c r="F21" i="3"/>
  <c r="F22" i="3"/>
  <c r="F63" i="4" l="1"/>
  <c r="F59" i="4"/>
  <c r="F14" i="4"/>
  <c r="F79" i="4"/>
  <c r="F77" i="4"/>
  <c r="F79" i="3" l="1"/>
  <c r="F34" i="15"/>
  <c r="F81" i="3"/>
  <c r="F13" i="15"/>
  <c r="F16" i="3"/>
  <c r="F25" i="15"/>
  <c r="F62" i="4"/>
  <c r="F61" i="4"/>
  <c r="F70" i="4"/>
  <c r="F69" i="4"/>
  <c r="F71" i="4" l="1"/>
  <c r="B21" i="11"/>
  <c r="F56" i="4"/>
  <c r="F55" i="4"/>
  <c r="F43" i="4"/>
  <c r="F41" i="4"/>
  <c r="F45" i="4"/>
  <c r="F44" i="4"/>
  <c r="F37" i="4"/>
  <c r="F36" i="4"/>
  <c r="F32" i="4"/>
  <c r="F31" i="4"/>
  <c r="F30" i="4"/>
  <c r="F29" i="4"/>
  <c r="F28" i="4"/>
  <c r="F26" i="4"/>
  <c r="S4" i="11"/>
  <c r="T4" i="11" s="1"/>
  <c r="S5" i="11"/>
  <c r="T5" i="11" s="1"/>
  <c r="S6" i="11"/>
  <c r="T6" i="11" s="1"/>
  <c r="S7" i="11"/>
  <c r="T7" i="11" s="1"/>
  <c r="S8" i="11"/>
  <c r="T8" i="11" s="1"/>
  <c r="S9" i="11"/>
  <c r="T9" i="11" s="1"/>
  <c r="S10" i="11"/>
  <c r="T10" i="11" s="1"/>
  <c r="S11" i="11"/>
  <c r="T11" i="11" s="1"/>
  <c r="S12" i="11"/>
  <c r="T12" i="11" s="1"/>
  <c r="S13" i="11"/>
  <c r="T13" i="11" s="1"/>
  <c r="S14" i="11"/>
  <c r="T14" i="11" s="1"/>
  <c r="S15" i="11"/>
  <c r="T15" i="11" s="1"/>
  <c r="S16" i="11"/>
  <c r="T16" i="11" s="1"/>
  <c r="S17" i="11"/>
  <c r="T17" i="11" s="1"/>
  <c r="S18" i="11"/>
  <c r="T18" i="11" s="1"/>
  <c r="S19" i="11"/>
  <c r="T19" i="11" s="1"/>
  <c r="S20" i="11"/>
  <c r="T20" i="11" s="1"/>
  <c r="S2" i="11"/>
  <c r="T2" i="11" s="1"/>
  <c r="P5" i="11"/>
  <c r="Q5" i="11" s="1"/>
  <c r="P6" i="11"/>
  <c r="Q6" i="11" s="1"/>
  <c r="P7" i="11"/>
  <c r="Q7" i="11" s="1"/>
  <c r="P8" i="11"/>
  <c r="Q8" i="11" s="1"/>
  <c r="P9" i="11"/>
  <c r="Q9" i="11" s="1"/>
  <c r="P10" i="11"/>
  <c r="Q10" i="11" s="1"/>
  <c r="P12" i="11"/>
  <c r="Q12" i="11" s="1"/>
  <c r="P13" i="11"/>
  <c r="Q13" i="11" s="1"/>
  <c r="P14" i="11"/>
  <c r="Q14" i="11" s="1"/>
  <c r="P15" i="11"/>
  <c r="Q15" i="11" s="1"/>
  <c r="P16" i="11"/>
  <c r="Q16" i="11" s="1"/>
  <c r="P17" i="11"/>
  <c r="Q17" i="11" s="1"/>
  <c r="P18" i="11"/>
  <c r="Q18" i="11" s="1"/>
  <c r="P19" i="11"/>
  <c r="Q19" i="11" s="1"/>
  <c r="P20" i="11"/>
  <c r="Q20" i="11" s="1"/>
  <c r="O2" i="11"/>
  <c r="P2" i="11"/>
  <c r="Q2" i="11" s="1"/>
  <c r="O5" i="11"/>
  <c r="O6" i="11"/>
  <c r="O7" i="11"/>
  <c r="O8" i="11"/>
  <c r="O9" i="11"/>
  <c r="O10" i="11"/>
  <c r="O12" i="11"/>
  <c r="O13" i="11"/>
  <c r="O14" i="11"/>
  <c r="O15" i="11"/>
  <c r="O16" i="11"/>
  <c r="O17" i="11"/>
  <c r="O18" i="11"/>
  <c r="O19" i="11"/>
  <c r="O20" i="11"/>
  <c r="F74" i="4"/>
  <c r="F66" i="4"/>
  <c r="F65" i="4"/>
  <c r="C4" i="11"/>
  <c r="G4" i="11" s="1"/>
  <c r="C5" i="11"/>
  <c r="G5" i="11" s="1"/>
  <c r="C6" i="11"/>
  <c r="G6" i="11" s="1"/>
  <c r="C7" i="11"/>
  <c r="G7" i="11" s="1"/>
  <c r="C8" i="11"/>
  <c r="G8" i="11" s="1"/>
  <c r="C9" i="11"/>
  <c r="G9" i="11" s="1"/>
  <c r="C10" i="11"/>
  <c r="G10" i="11" s="1"/>
  <c r="C11" i="11"/>
  <c r="G11" i="11" s="1"/>
  <c r="C12" i="11"/>
  <c r="G12" i="11" s="1"/>
  <c r="C13" i="11"/>
  <c r="G13" i="11" s="1"/>
  <c r="C14" i="11"/>
  <c r="G14" i="11" s="1"/>
  <c r="C15" i="11"/>
  <c r="G15" i="11" s="1"/>
  <c r="C16" i="11"/>
  <c r="G16" i="11" s="1"/>
  <c r="C17" i="11"/>
  <c r="G17" i="11" s="1"/>
  <c r="C18" i="11"/>
  <c r="G18" i="11" s="1"/>
  <c r="C19" i="11"/>
  <c r="C20" i="11"/>
  <c r="G20" i="11" s="1"/>
  <c r="C2" i="11"/>
  <c r="G2" i="11" s="1"/>
  <c r="F54" i="4"/>
  <c r="F53" i="4"/>
  <c r="F52" i="4"/>
  <c r="F51" i="4"/>
  <c r="F50" i="4"/>
  <c r="F49" i="4"/>
  <c r="F48" i="4"/>
  <c r="F47" i="4"/>
  <c r="F42" i="4"/>
  <c r="G19" i="11" l="1"/>
  <c r="G21" i="11" s="1"/>
  <c r="F14" i="11"/>
  <c r="D6" i="11"/>
  <c r="E6" i="11" s="1"/>
  <c r="F6" i="11"/>
  <c r="F17" i="11"/>
  <c r="F9" i="11"/>
  <c r="D20" i="11"/>
  <c r="E20" i="11" s="1"/>
  <c r="F20" i="11"/>
  <c r="D16" i="11"/>
  <c r="E16" i="11" s="1"/>
  <c r="F16" i="11"/>
  <c r="F12" i="11"/>
  <c r="F8" i="11"/>
  <c r="D4" i="11"/>
  <c r="E4" i="11" s="1"/>
  <c r="F4" i="11"/>
  <c r="F18" i="11"/>
  <c r="F10" i="11"/>
  <c r="D2" i="11"/>
  <c r="F2" i="11"/>
  <c r="F13" i="11"/>
  <c r="D5" i="11"/>
  <c r="E5" i="11" s="1"/>
  <c r="F5" i="11"/>
  <c r="F19" i="11"/>
  <c r="F15" i="11"/>
  <c r="F11" i="11"/>
  <c r="F7" i="11"/>
  <c r="N11" i="11"/>
  <c r="O11" i="11" s="1"/>
  <c r="D15" i="11"/>
  <c r="E15" i="11" s="1"/>
  <c r="D14" i="11"/>
  <c r="E14" i="11" s="1"/>
  <c r="D13" i="11"/>
  <c r="E13" i="11" s="1"/>
  <c r="D11" i="11"/>
  <c r="E11" i="11" s="1"/>
  <c r="D12" i="11"/>
  <c r="C21" i="11"/>
  <c r="N4" i="11"/>
  <c r="O4" i="11" s="1"/>
  <c r="S22" i="11"/>
  <c r="D10" i="11"/>
  <c r="E10" i="11" s="1"/>
  <c r="D9" i="11"/>
  <c r="E9" i="11" s="1"/>
  <c r="D8" i="11"/>
  <c r="E8" i="11" s="1"/>
  <c r="D19" i="11"/>
  <c r="E19" i="11" s="1"/>
  <c r="D18" i="11"/>
  <c r="E18" i="11" s="1"/>
  <c r="D17" i="11"/>
  <c r="E17" i="11" s="1"/>
  <c r="D7" i="11"/>
  <c r="E7" i="11" s="1"/>
  <c r="T22" i="11"/>
  <c r="F18" i="4"/>
  <c r="F21" i="4" s="1"/>
  <c r="F22" i="4" s="1"/>
  <c r="F17" i="4"/>
  <c r="P11" i="11" l="1"/>
  <c r="Q11" i="11" s="1"/>
  <c r="F21" i="11"/>
  <c r="E2" i="11"/>
  <c r="D21" i="11"/>
  <c r="D24" i="11" s="1"/>
  <c r="O21" i="11"/>
  <c r="E12" i="11"/>
  <c r="N22" i="11"/>
  <c r="P22" i="11" s="1"/>
  <c r="P4" i="11"/>
  <c r="Q4" i="11" s="1"/>
  <c r="Q21" i="11" s="1"/>
  <c r="F20" i="4"/>
  <c r="F19" i="4"/>
  <c r="E21" i="11" l="1"/>
  <c r="D25" i="11" s="1"/>
  <c r="B79" i="4"/>
  <c r="C79" i="4"/>
  <c r="D79" i="4"/>
  <c r="E79" i="4"/>
  <c r="B77" i="4"/>
  <c r="C77" i="4"/>
  <c r="D77" i="4"/>
  <c r="E77" i="4"/>
  <c r="E14" i="4"/>
  <c r="D14" i="4"/>
  <c r="B14" i="4"/>
  <c r="C14" i="4"/>
  <c r="G5" i="4" l="1"/>
  <c r="H4" i="3"/>
  <c r="D25" i="1" l="1"/>
  <c r="D21" i="1"/>
  <c r="D14" i="1"/>
  <c r="D10" i="1"/>
  <c r="D27" i="1" l="1"/>
  <c r="I7" i="15" s="1"/>
  <c r="H15" i="15" l="1"/>
  <c r="I15" i="15" s="1"/>
  <c r="H38" i="15"/>
  <c r="I38" i="15" s="1"/>
  <c r="H17" i="15"/>
  <c r="I17" i="15" s="1"/>
  <c r="H60" i="15"/>
  <c r="I60" i="15" s="1"/>
  <c r="H25" i="15"/>
  <c r="I25" i="15" s="1"/>
  <c r="H48" i="15"/>
  <c r="I48" i="15" s="1"/>
  <c r="H19" i="15"/>
  <c r="I19" i="15" s="1"/>
  <c r="H13" i="15"/>
  <c r="I13" i="15" s="1"/>
  <c r="H56" i="15"/>
  <c r="I56" i="15" s="1"/>
  <c r="H32" i="15"/>
  <c r="I32" i="15" s="1"/>
  <c r="H21" i="15"/>
  <c r="I21" i="15" s="1"/>
  <c r="H54" i="15"/>
  <c r="I54" i="15" s="1"/>
  <c r="H63" i="15"/>
  <c r="I63" i="15" s="1"/>
  <c r="H44" i="15"/>
  <c r="I44" i="15" s="1"/>
  <c r="H23" i="15"/>
  <c r="I23" i="15" s="1"/>
  <c r="H16" i="15"/>
  <c r="I16" i="15" s="1"/>
  <c r="H34" i="15"/>
  <c r="I34" i="15" s="1"/>
  <c r="H50" i="15"/>
  <c r="I50" i="15" s="1"/>
  <c r="H37" i="15"/>
  <c r="I37" i="15" s="1"/>
  <c r="H66" i="15"/>
  <c r="I66" i="15" s="1"/>
  <c r="H57" i="15"/>
  <c r="H64" i="15"/>
  <c r="I64" i="15" s="1"/>
  <c r="H39" i="15"/>
  <c r="I39" i="15" s="1"/>
  <c r="H22" i="15"/>
  <c r="I22" i="15" s="1"/>
  <c r="H53" i="15"/>
  <c r="I53" i="15" s="1"/>
  <c r="H40" i="15"/>
  <c r="I40" i="15" s="1"/>
  <c r="H14" i="15"/>
  <c r="I14" i="15" s="1"/>
  <c r="H31" i="15"/>
  <c r="I31" i="15" s="1"/>
  <c r="H33" i="15"/>
  <c r="I33" i="15" s="1"/>
  <c r="H46" i="15"/>
  <c r="I46" i="15" s="1"/>
  <c r="H11" i="15"/>
  <c r="I11" i="15" s="1"/>
  <c r="H49" i="15"/>
  <c r="I49" i="15" s="1"/>
  <c r="H35" i="15"/>
  <c r="I35" i="15" s="1"/>
  <c r="H55" i="15"/>
  <c r="I55" i="15" s="1"/>
  <c r="H24" i="15"/>
  <c r="I24" i="15" s="1"/>
  <c r="H29" i="15"/>
  <c r="I29" i="15" s="1"/>
  <c r="H42" i="15"/>
  <c r="I42" i="15" s="1"/>
  <c r="H26" i="15"/>
  <c r="I26" i="15" s="1"/>
  <c r="H47" i="15"/>
  <c r="I47" i="15" s="1"/>
  <c r="H65" i="15"/>
  <c r="I65" i="15" s="1"/>
  <c r="H45" i="15"/>
  <c r="I45" i="15" s="1"/>
  <c r="H52" i="15"/>
  <c r="I52" i="15" s="1"/>
  <c r="H61" i="15"/>
  <c r="I61" i="15" s="1"/>
  <c r="H12" i="15"/>
  <c r="I12" i="15" s="1"/>
  <c r="H10" i="15"/>
  <c r="I10" i="15" s="1"/>
  <c r="H30" i="15"/>
  <c r="I30" i="15" s="1"/>
  <c r="H18" i="15"/>
  <c r="I18" i="15" s="1"/>
  <c r="H28" i="15"/>
  <c r="I28" i="15" s="1"/>
  <c r="H27" i="15"/>
  <c r="I27" i="15" s="1"/>
  <c r="H41" i="15"/>
  <c r="I41" i="15" s="1"/>
  <c r="H51" i="15"/>
  <c r="I51" i="15" s="1"/>
  <c r="H59" i="15"/>
  <c r="I59" i="15" s="1"/>
  <c r="H20" i="15"/>
  <c r="I20" i="15" s="1"/>
  <c r="H43" i="15"/>
  <c r="I43" i="15" s="1"/>
  <c r="H58" i="15"/>
  <c r="I58" i="15" s="1"/>
  <c r="H62" i="15"/>
  <c r="I62" i="15" s="1"/>
  <c r="H36" i="15"/>
  <c r="I36" i="15" s="1"/>
  <c r="I7" i="3"/>
  <c r="H80" i="3" s="1"/>
  <c r="I80" i="3" s="1"/>
  <c r="I67" i="15" l="1"/>
  <c r="J57" i="15" s="1"/>
  <c r="H79" i="3"/>
  <c r="I79" i="3" s="1"/>
  <c r="H11" i="3"/>
  <c r="I11" i="3" s="1"/>
  <c r="I10" i="3" s="1"/>
  <c r="H75" i="3"/>
  <c r="I75" i="3" s="1"/>
  <c r="H63" i="3"/>
  <c r="I63" i="3" s="1"/>
  <c r="H67" i="3"/>
  <c r="I67" i="3" s="1"/>
  <c r="H44" i="3"/>
  <c r="I44" i="3" s="1"/>
  <c r="H48" i="3"/>
  <c r="I48" i="3" s="1"/>
  <c r="H52" i="3"/>
  <c r="I52" i="3" s="1"/>
  <c r="H55" i="3"/>
  <c r="I55" i="3" s="1"/>
  <c r="H30" i="3"/>
  <c r="I30" i="3" s="1"/>
  <c r="H34" i="3"/>
  <c r="I34" i="3" s="1"/>
  <c r="H38" i="3"/>
  <c r="I38" i="3" s="1"/>
  <c r="H66" i="3"/>
  <c r="I66" i="3" s="1"/>
  <c r="H51" i="3"/>
  <c r="I51" i="3" s="1"/>
  <c r="H58" i="3"/>
  <c r="I58" i="3" s="1"/>
  <c r="H33" i="3"/>
  <c r="I33" i="3" s="1"/>
  <c r="H27" i="3"/>
  <c r="I27" i="3" s="1"/>
  <c r="H72" i="3"/>
  <c r="I72" i="3" s="1"/>
  <c r="H76" i="3"/>
  <c r="I76" i="3" s="1"/>
  <c r="H64" i="3"/>
  <c r="I64" i="3" s="1"/>
  <c r="H68" i="3"/>
  <c r="I68" i="3" s="1"/>
  <c r="H45" i="3"/>
  <c r="I45" i="3" s="1"/>
  <c r="H49" i="3"/>
  <c r="I49" i="3" s="1"/>
  <c r="H53" i="3"/>
  <c r="I53" i="3" s="1"/>
  <c r="H56" i="3"/>
  <c r="I56" i="3" s="1"/>
  <c r="H42" i="3"/>
  <c r="I42" i="3" s="1"/>
  <c r="H31" i="3"/>
  <c r="I31" i="3" s="1"/>
  <c r="H35" i="3"/>
  <c r="I35" i="3" s="1"/>
  <c r="H54" i="3"/>
  <c r="I54" i="3" s="1"/>
  <c r="H24" i="3"/>
  <c r="I24" i="3" s="1"/>
  <c r="H73" i="3"/>
  <c r="I73" i="3" s="1"/>
  <c r="H71" i="3"/>
  <c r="I71" i="3" s="1"/>
  <c r="H65" i="3"/>
  <c r="I65" i="3" s="1"/>
  <c r="H61" i="3"/>
  <c r="I61" i="3" s="1"/>
  <c r="H46" i="3"/>
  <c r="I46" i="3" s="1"/>
  <c r="H50" i="3"/>
  <c r="I50" i="3" s="1"/>
  <c r="H57" i="3"/>
  <c r="I57" i="3" s="1"/>
  <c r="H28" i="3"/>
  <c r="I28" i="3" s="1"/>
  <c r="H32" i="3"/>
  <c r="I32" i="3" s="1"/>
  <c r="H36" i="3"/>
  <c r="I36" i="3" s="1"/>
  <c r="H39" i="3"/>
  <c r="I39" i="3" s="1"/>
  <c r="H23" i="3"/>
  <c r="I23" i="3" s="1"/>
  <c r="H74" i="3"/>
  <c r="I74" i="3" s="1"/>
  <c r="H62" i="3"/>
  <c r="I62" i="3" s="1"/>
  <c r="H43" i="3"/>
  <c r="I43" i="3" s="1"/>
  <c r="H47" i="3"/>
  <c r="I47" i="3" s="1"/>
  <c r="H29" i="3"/>
  <c r="I29" i="3" s="1"/>
  <c r="H37" i="3"/>
  <c r="I37" i="3" s="1"/>
  <c r="H14" i="3"/>
  <c r="I14" i="3" s="1"/>
  <c r="H81" i="3"/>
  <c r="I81" i="3" s="1"/>
  <c r="H20" i="3"/>
  <c r="H21" i="3"/>
  <c r="H16" i="3"/>
  <c r="H22" i="3"/>
  <c r="H19" i="3"/>
  <c r="H15" i="3"/>
  <c r="J23" i="15" l="1"/>
  <c r="J33" i="15"/>
  <c r="J61" i="15"/>
  <c r="J36" i="15"/>
  <c r="J62" i="15"/>
  <c r="J38" i="15"/>
  <c r="J16" i="15"/>
  <c r="J63" i="15"/>
  <c r="J52" i="15"/>
  <c r="J17" i="15"/>
  <c r="J59" i="15"/>
  <c r="J54" i="15"/>
  <c r="J14" i="15"/>
  <c r="J37" i="15"/>
  <c r="J24" i="15"/>
  <c r="J51" i="15"/>
  <c r="J31" i="15"/>
  <c r="J60" i="15"/>
  <c r="J56" i="15"/>
  <c r="J10" i="15"/>
  <c r="J45" i="15"/>
  <c r="J13" i="15"/>
  <c r="J35" i="15"/>
  <c r="J42" i="15"/>
  <c r="J64" i="15"/>
  <c r="J46" i="15"/>
  <c r="J12" i="15"/>
  <c r="J18" i="15"/>
  <c r="J66" i="15"/>
  <c r="J28" i="15"/>
  <c r="J25" i="15"/>
  <c r="J29" i="15"/>
  <c r="J22" i="15"/>
  <c r="J19" i="15"/>
  <c r="J20" i="15"/>
  <c r="J26" i="15"/>
  <c r="J43" i="15"/>
  <c r="J53" i="15"/>
  <c r="J39" i="15"/>
  <c r="J44" i="15"/>
  <c r="J34" i="15"/>
  <c r="J49" i="15"/>
  <c r="J11" i="15"/>
  <c r="J50" i="15"/>
  <c r="J47" i="15"/>
  <c r="J30" i="15"/>
  <c r="J27" i="15"/>
  <c r="J41" i="15"/>
  <c r="J55" i="15"/>
  <c r="J21" i="15"/>
  <c r="J65" i="15"/>
  <c r="J15" i="15"/>
  <c r="J58" i="15"/>
  <c r="J40" i="15"/>
  <c r="J32" i="15"/>
  <c r="J48" i="15"/>
  <c r="I78" i="3"/>
  <c r="I60" i="3"/>
  <c r="I41" i="3"/>
  <c r="I26" i="3"/>
  <c r="I70" i="3"/>
  <c r="I20" i="3"/>
  <c r="I16" i="3"/>
  <c r="I15" i="3"/>
  <c r="I19" i="3"/>
  <c r="K10" i="15" l="1"/>
  <c r="L10" i="15" s="1"/>
  <c r="J67" i="15"/>
  <c r="I13" i="3"/>
  <c r="I18" i="3"/>
  <c r="K11" i="15" l="1"/>
  <c r="K12" i="15" s="1"/>
  <c r="I82" i="3"/>
  <c r="J23" i="11" s="1"/>
  <c r="J24" i="11" s="1"/>
  <c r="L2" i="11" s="1"/>
  <c r="J19" i="11" s="1"/>
  <c r="L11" i="15" l="1"/>
  <c r="J9" i="11"/>
  <c r="J3" i="11"/>
  <c r="K13" i="15"/>
  <c r="L12" i="15"/>
  <c r="J4" i="11"/>
  <c r="D14" i="12" s="1"/>
  <c r="G14" i="12" s="1"/>
  <c r="J8" i="11"/>
  <c r="D22" i="12" s="1"/>
  <c r="H22" i="12" s="1"/>
  <c r="J13" i="11"/>
  <c r="D32" i="12" s="1"/>
  <c r="I32" i="12" s="1"/>
  <c r="J17" i="11"/>
  <c r="D40" i="12" s="1"/>
  <c r="M40" i="12" s="1"/>
  <c r="J2" i="11"/>
  <c r="D10" i="12" s="1"/>
  <c r="D12" i="12"/>
  <c r="E12" i="12" s="1"/>
  <c r="J12" i="11"/>
  <c r="D30" i="12" s="1"/>
  <c r="J30" i="12" s="1"/>
  <c r="J20" i="11"/>
  <c r="D46" i="12" s="1"/>
  <c r="P46" i="12" s="1"/>
  <c r="J5" i="11"/>
  <c r="D16" i="12" s="1"/>
  <c r="G16" i="12" s="1"/>
  <c r="J10" i="11"/>
  <c r="D26" i="12" s="1"/>
  <c r="H26" i="12" s="1"/>
  <c r="J14" i="11"/>
  <c r="D34" i="12" s="1"/>
  <c r="K34" i="12" s="1"/>
  <c r="J18" i="11"/>
  <c r="D42" i="12" s="1"/>
  <c r="N42" i="12" s="1"/>
  <c r="N48" i="12" s="1"/>
  <c r="J7" i="11"/>
  <c r="D20" i="12" s="1"/>
  <c r="F20" i="12" s="1"/>
  <c r="J16" i="11"/>
  <c r="D38" i="12" s="1"/>
  <c r="L38" i="12" s="1"/>
  <c r="L48" i="12" s="1"/>
  <c r="J6" i="11"/>
  <c r="D18" i="12" s="1"/>
  <c r="F18" i="12" s="1"/>
  <c r="J11" i="11"/>
  <c r="D28" i="12" s="1"/>
  <c r="J28" i="12" s="1"/>
  <c r="J15" i="11"/>
  <c r="D36" i="12" s="1"/>
  <c r="K36" i="12" s="1"/>
  <c r="D44" i="12"/>
  <c r="O44" i="12" s="1"/>
  <c r="O48" i="12" s="1"/>
  <c r="K14" i="15" l="1"/>
  <c r="L13" i="15"/>
  <c r="G48" i="12"/>
  <c r="J48" i="12"/>
  <c r="K48" i="12"/>
  <c r="F48" i="12"/>
  <c r="J21" i="11"/>
  <c r="D24" i="12"/>
  <c r="M38" i="12"/>
  <c r="M48" i="12" s="1"/>
  <c r="P48" i="12"/>
  <c r="E10" i="12"/>
  <c r="E48" i="12" s="1"/>
  <c r="K15" i="15" l="1"/>
  <c r="L14" i="15"/>
  <c r="I24" i="12"/>
  <c r="I48" i="12" s="1"/>
  <c r="H24" i="12"/>
  <c r="H48" i="12" s="1"/>
  <c r="D48" i="12"/>
  <c r="E47" i="12" s="1"/>
  <c r="K16" i="15" l="1"/>
  <c r="L15" i="15"/>
  <c r="H47" i="12"/>
  <c r="F47" i="12"/>
  <c r="O47" i="12"/>
  <c r="J47" i="12"/>
  <c r="I47" i="12"/>
  <c r="L47" i="12"/>
  <c r="N47" i="12"/>
  <c r="P47" i="12"/>
  <c r="D23" i="12"/>
  <c r="K47" i="12"/>
  <c r="M47" i="12"/>
  <c r="D13" i="12"/>
  <c r="D9" i="12"/>
  <c r="D15" i="12"/>
  <c r="D39" i="12"/>
  <c r="D29" i="12"/>
  <c r="D37" i="12"/>
  <c r="D19" i="12"/>
  <c r="D17" i="12"/>
  <c r="D45" i="12"/>
  <c r="D43" i="12"/>
  <c r="D33" i="12"/>
  <c r="D31" i="12"/>
  <c r="D11" i="12"/>
  <c r="D35" i="12"/>
  <c r="D27" i="12"/>
  <c r="G47" i="12"/>
  <c r="D21" i="12"/>
  <c r="D41" i="12"/>
  <c r="D25" i="12"/>
  <c r="K17" i="15" l="1"/>
  <c r="L16" i="15"/>
  <c r="D47" i="12"/>
  <c r="K18" i="15" l="1"/>
  <c r="L17" i="15"/>
  <c r="K19" i="15" l="1"/>
  <c r="L18" i="15"/>
  <c r="K20" i="15" l="1"/>
  <c r="L19" i="15"/>
  <c r="K21" i="15" l="1"/>
  <c r="L20" i="15"/>
  <c r="K22" i="15" l="1"/>
  <c r="L21" i="15"/>
  <c r="K23" i="15" l="1"/>
  <c r="L22" i="15"/>
  <c r="K24" i="15" l="1"/>
  <c r="L23" i="15"/>
  <c r="K25" i="15" l="1"/>
  <c r="L24" i="15"/>
  <c r="K26" i="15" l="1"/>
  <c r="L25" i="15"/>
  <c r="K27" i="15" l="1"/>
  <c r="L26" i="15"/>
  <c r="K28" i="15" l="1"/>
  <c r="L27" i="15"/>
  <c r="K29" i="15" l="1"/>
  <c r="L28" i="15"/>
  <c r="K30" i="15" l="1"/>
  <c r="L29" i="15"/>
  <c r="K31" i="15" l="1"/>
  <c r="L30" i="15"/>
  <c r="K32" i="15" l="1"/>
  <c r="L31" i="15"/>
  <c r="K33" i="15" l="1"/>
  <c r="L32" i="15"/>
  <c r="K34" i="15" l="1"/>
  <c r="L33" i="15"/>
  <c r="K35" i="15" l="1"/>
  <c r="L34" i="15"/>
  <c r="K36" i="15" l="1"/>
  <c r="L35" i="15"/>
  <c r="K37" i="15" l="1"/>
  <c r="L36" i="15"/>
  <c r="K38" i="15" l="1"/>
  <c r="L37" i="15"/>
  <c r="K39" i="15" l="1"/>
  <c r="L38" i="15"/>
  <c r="K40" i="15" l="1"/>
  <c r="L39" i="15"/>
  <c r="K41" i="15" l="1"/>
  <c r="L40" i="15"/>
  <c r="K42" i="15" l="1"/>
  <c r="L41" i="15"/>
  <c r="K43" i="15" l="1"/>
  <c r="L42" i="15"/>
  <c r="K44" i="15" l="1"/>
  <c r="L43" i="15"/>
  <c r="K45" i="15" l="1"/>
  <c r="L44" i="15"/>
  <c r="K46" i="15" l="1"/>
  <c r="L45" i="15"/>
  <c r="K47" i="15" l="1"/>
  <c r="L46" i="15"/>
  <c r="K48" i="15" l="1"/>
  <c r="L47" i="15"/>
  <c r="K49" i="15" l="1"/>
  <c r="L48" i="15"/>
  <c r="K50" i="15" l="1"/>
  <c r="L49" i="15"/>
  <c r="K51" i="15" l="1"/>
  <c r="L50" i="15"/>
  <c r="K52" i="15" l="1"/>
  <c r="L51" i="15"/>
  <c r="K53" i="15" l="1"/>
  <c r="L52" i="15"/>
  <c r="K54" i="15" l="1"/>
  <c r="L53" i="15"/>
  <c r="K55" i="15" l="1"/>
  <c r="L54" i="15"/>
  <c r="K56" i="15" l="1"/>
  <c r="L55" i="15"/>
  <c r="K57" i="15" l="1"/>
  <c r="L56" i="15"/>
  <c r="K58" i="15" l="1"/>
  <c r="L57" i="15"/>
  <c r="K59" i="15" l="1"/>
  <c r="L58" i="15"/>
  <c r="K60" i="15" l="1"/>
  <c r="L59" i="15"/>
  <c r="K61" i="15" l="1"/>
  <c r="L60" i="15"/>
  <c r="K62" i="15" l="1"/>
  <c r="L61" i="15"/>
  <c r="K63" i="15" l="1"/>
  <c r="L62" i="15"/>
  <c r="K64" i="15" l="1"/>
  <c r="L63" i="15"/>
  <c r="K65" i="15" l="1"/>
  <c r="L64" i="15"/>
  <c r="K66" i="15" l="1"/>
  <c r="L66" i="15" s="1"/>
  <c r="L65" i="15"/>
</calcChain>
</file>

<file path=xl/sharedStrings.xml><?xml version="1.0" encoding="utf-8"?>
<sst xmlns="http://schemas.openxmlformats.org/spreadsheetml/2006/main" count="1081" uniqueCount="374">
  <si>
    <t>COMPOSIÇÃO DO BDI - OBRA RODOVIÁRIA</t>
  </si>
  <si>
    <t>Grupo A</t>
  </si>
  <si>
    <t>Despesas indiretas</t>
  </si>
  <si>
    <t>A.1</t>
  </si>
  <si>
    <t>Administração central (AC)</t>
  </si>
  <si>
    <t>A.2</t>
  </si>
  <si>
    <t>Seguros (S) + Garantia (G)</t>
  </si>
  <si>
    <t>A.3</t>
  </si>
  <si>
    <t xml:space="preserve">Risco (R) </t>
  </si>
  <si>
    <t>Total do grupo A:</t>
  </si>
  <si>
    <t>Grupo B</t>
  </si>
  <si>
    <t>Bonificação</t>
  </si>
  <si>
    <t>B.1</t>
  </si>
  <si>
    <t>Lucro (L)</t>
  </si>
  <si>
    <t>Total do grupo B:</t>
  </si>
  <si>
    <t>Grupo C</t>
  </si>
  <si>
    <t>Impostos (I)</t>
  </si>
  <si>
    <t>C.1</t>
  </si>
  <si>
    <t>PIS</t>
  </si>
  <si>
    <t>C.2</t>
  </si>
  <si>
    <t>COFINS</t>
  </si>
  <si>
    <t>C.3</t>
  </si>
  <si>
    <t>ISSQN (Valor estipulado pela Prefeitura  - entre 2 a 5%)</t>
  </si>
  <si>
    <t>C.4</t>
  </si>
  <si>
    <t>CPRB</t>
  </si>
  <si>
    <t>Total do grupo C:</t>
  </si>
  <si>
    <t>Grupo D</t>
  </si>
  <si>
    <t>Despesas Financeiras (DF)</t>
  </si>
  <si>
    <t>D.1</t>
  </si>
  <si>
    <t xml:space="preserve">Despesas Financeiras  </t>
  </si>
  <si>
    <t>Total do grupo D:</t>
  </si>
  <si>
    <t>BDI:</t>
  </si>
  <si>
    <t>_______________________________</t>
  </si>
  <si>
    <t>Engenheiro Civil</t>
  </si>
  <si>
    <t>PLANILHA ORÇAMENTÁRIA DE CUSTOS</t>
  </si>
  <si>
    <t>PREFEITURA MUNICIPAL DE PONTE NOVA</t>
  </si>
  <si>
    <r>
      <rPr>
        <b/>
        <sz val="8"/>
        <color theme="1"/>
        <rFont val="Arial"/>
        <family val="2"/>
      </rPr>
      <t>FOLHA N</t>
    </r>
    <r>
      <rPr>
        <b/>
        <sz val="8"/>
        <color theme="1"/>
        <rFont val="Calibri"/>
        <family val="2"/>
      </rPr>
      <t>º</t>
    </r>
    <r>
      <rPr>
        <b/>
        <sz val="8"/>
        <color theme="1"/>
        <rFont val="Arial Nova"/>
        <family val="2"/>
      </rPr>
      <t xml:space="preserve">: </t>
    </r>
  </si>
  <si>
    <t>01/01.</t>
  </si>
  <si>
    <t>DATA:</t>
  </si>
  <si>
    <t xml:space="preserve">FORMA DE EXECUÇÃO: </t>
  </si>
  <si>
    <t>(    )</t>
  </si>
  <si>
    <t>DIRETA</t>
  </si>
  <si>
    <t>( X )</t>
  </si>
  <si>
    <t>INDIRETA</t>
  </si>
  <si>
    <t>% ISS MUNICIPAL:</t>
  </si>
  <si>
    <t>ITEM</t>
  </si>
  <si>
    <t>FONTE</t>
  </si>
  <si>
    <t>CÓDIGO</t>
  </si>
  <si>
    <t>DESCRIÇÃO</t>
  </si>
  <si>
    <t>UNIDADE</t>
  </si>
  <si>
    <t>QUANTIDADE</t>
  </si>
  <si>
    <t>PREÇO UNITÁRIO S/ BDI</t>
  </si>
  <si>
    <t>PREÇO UNITÁRIO C/ BDI</t>
  </si>
  <si>
    <t>PREÇO TOTAL</t>
  </si>
  <si>
    <t>1.0</t>
  </si>
  <si>
    <t>1.1</t>
  </si>
  <si>
    <t>2.0</t>
  </si>
  <si>
    <t>2.1</t>
  </si>
  <si>
    <t>%</t>
  </si>
  <si>
    <t>3.0</t>
  </si>
  <si>
    <t>3.1</t>
  </si>
  <si>
    <t>SINAPI</t>
  </si>
  <si>
    <t>3.2</t>
  </si>
  <si>
    <t>SICRO/
DNIT</t>
  </si>
  <si>
    <t>M³</t>
  </si>
  <si>
    <t>M²</t>
  </si>
  <si>
    <t>PINTURA DE LIGAÇÃO (RR-1C)</t>
  </si>
  <si>
    <t>TRANSPORTE DE MISTURA BETUMINOSA A QUENTE COM CAMINHÃO COM CAÇAMBA TÉRMICA DE 6 M³ - RODOVIA PAVIMENTADA</t>
  </si>
  <si>
    <t>TXKM</t>
  </si>
  <si>
    <t>TOTAL GERAL</t>
  </si>
  <si>
    <t>MEMÓRIA DE CÁLCULO DE QUANTITATIVOS</t>
  </si>
  <si>
    <t>FÓRMULA DO CÁLCULO</t>
  </si>
  <si>
    <t>H</t>
  </si>
  <si>
    <t>CLASSE</t>
  </si>
  <si>
    <t>CORTE</t>
  </si>
  <si>
    <t>A</t>
  </si>
  <si>
    <t>B</t>
  </si>
  <si>
    <t>C</t>
  </si>
  <si>
    <t>CURVA ABC</t>
  </si>
  <si>
    <t>T X KM</t>
  </si>
  <si>
    <t>TRANSPORTE COM CAMINHÃO TANQUE DE TRANSPORTE DE MATERIAL ASFÁLTICO DE 20000L, EM VIA URBANA PAVIMENTADA, ADICIONAL PARA DMT EXCEDENTE A 30 KM (UNIDADE: TXKM). AF_07/2020</t>
  </si>
  <si>
    <t>2.2</t>
  </si>
  <si>
    <t>2.3</t>
  </si>
  <si>
    <t>UN.DIA</t>
  </si>
  <si>
    <t>CONE PLÁSTICO PARA CANALIZAÇÃO DE TRÂNSITO - UTILIZAÇÃO DE 150 CICLOS - FORNECIMENTO, 01 IMPLANTAÇÃO E 01 RETIRADA DIÁRIA</t>
  </si>
  <si>
    <t>OPERAÇÃO DE SINALIZAÇÃO POR BANDEIROLA DE TECIDO OU COM PLACA METÁLICA</t>
  </si>
  <si>
    <t>CHP</t>
  </si>
  <si>
    <t>SERVIÇOS DE UTILIZAÇÃO DE EQUIPAMENTOS</t>
  </si>
  <si>
    <t>PLACA VIBRATÓRIA REVERSÍVEL COM MOTOR 4 TEMPOS A GASOLINA, FORÇA CENTRÍFUGA DE 25 KN (2500 KGF), POTÊNCIA 5,5 CV - CHP DIURNO. AF_08/2015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</si>
  <si>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</si>
  <si>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DIVERSAS RUAS DO MUNICÍPIO DE PONTE NOVA/MG</t>
    </r>
  </si>
  <si>
    <t>DMT MÉDIO = (76,90 + 39,60 + 63,60)KM/3 = 60,03 KM</t>
  </si>
  <si>
    <t>DELIMITAÇÃO DO DMT MÉDIO (FORNECIMENTO DE MATERIAL BETUMINOSO)</t>
  </si>
  <si>
    <t>SETOP</t>
  </si>
  <si>
    <t xml:space="preserve">SERVIÇOS DE MOBILIZAÇÃO E DESMOLBILIZAÇÃO </t>
  </si>
  <si>
    <t>REMOÇÃO MANUAL COM REASSENTAMENTO DE CALÇADA PORTUGUESA, INCLUSIVE ARGAMASSA SECA, TIPO FAROFA COM PREPARO MECANIZADO, ASSENTAMENTO EM COLCHÃO DE AREIA E CIMENTO, ESPESSURA DE 6CM, REJUNTAMENTO, ACABAMENTO, AFASTAMENTO E EMPILHAMENTO, EXCLUSIVE TRANSPORTE E RETIRADA DO MATERIAL REMOVIDO NÃO REAPROVEITÁVEL</t>
  </si>
  <si>
    <t>ED-50540</t>
  </si>
  <si>
    <t>REMOÇÃO MANUAL DE PAVIMENTAÇÃO INTERTRAVADA OU SEXTAVADO EM PRÉ-MOLDADA DE CONCRETO, COM REAPROVEITAMENTO, INCLUSIVE AFESTAMENTO E EMPILHAMENTO, EXCLUSIVE TRANSPORTE E RETIRADA DO MATERIAL REMOLVIDO NÃO REAPROVEITÁVEL</t>
  </si>
  <si>
    <t>ED-48476</t>
  </si>
  <si>
    <t>ED-51110</t>
  </si>
  <si>
    <t>COMPACTAÇÃO MECANIZADA DE ATERRO COM PLACA VIBRATÓRIA, INCLUSIVE ESPALHAMENTO MANUAL</t>
  </si>
  <si>
    <t>ED-51096</t>
  </si>
  <si>
    <t>ED-29231</t>
  </si>
  <si>
    <t>M³XKM</t>
  </si>
  <si>
    <t>CARGA MECÂNICA DE MATERIAL DE QUALQUER NATUREZA SOBRE CAMINHÃO, EXCLUSIVE TRANSPORTE</t>
  </si>
  <si>
    <t>ED-51132</t>
  </si>
  <si>
    <t>M</t>
  </si>
  <si>
    <t>ED-51139</t>
  </si>
  <si>
    <t>ED-15226</t>
  </si>
  <si>
    <t>PISO PODOTÁTIL DE CONCRETO, ALERTA OU DIRECIONAL, APLICADO EM PISO (20X20)CM COM JUNTA SECA, COR VERMELHO/AMARELO, INCLUSIVE ASSENTAMENTO COM ARGAMASSA INDUSTRIALIZADA</t>
  </si>
  <si>
    <t>SERVIÇOS DE INSTALAÇÃO DE OBRA</t>
  </si>
  <si>
    <t>DEMOLIÇÃO DE ALVENARIA DE BLOCO FURADO, DE FORMA MANUAL, SEM REAPROVEITAMENTO. AF_09/2023</t>
  </si>
  <si>
    <t>3.3</t>
  </si>
  <si>
    <t>3.4</t>
  </si>
  <si>
    <t>3.5</t>
  </si>
  <si>
    <t>3.6</t>
  </si>
  <si>
    <t>4.0</t>
  </si>
  <si>
    <t>4.1</t>
  </si>
  <si>
    <t>4.2</t>
  </si>
  <si>
    <t>4.3</t>
  </si>
  <si>
    <t>4.4</t>
  </si>
  <si>
    <t>4.5</t>
  </si>
  <si>
    <t>4.6</t>
  </si>
  <si>
    <t>5.0</t>
  </si>
  <si>
    <t>5.1</t>
  </si>
  <si>
    <t>5.2</t>
  </si>
  <si>
    <t>5.3</t>
  </si>
  <si>
    <t>5.4</t>
  </si>
  <si>
    <t>5.5</t>
  </si>
  <si>
    <t>SERVIÇOS DE CONSTRUÇÃO DE CALÇADA RUA ITATIBA</t>
  </si>
  <si>
    <t>DEMOLIÇÃO PARCIAL DE PAVIMENTO ASFÁLTICO, DE FORMA MECANIZADA, SEM REAPROVEITAMENTO. AF_09/2023</t>
  </si>
  <si>
    <t>ORSE</t>
  </si>
  <si>
    <t>CORTE EM PAVIMENTO ASFÁLTICO/CONCRETO, COM MÁQUINA E DISCO DIAMANTADO - REV 01</t>
  </si>
  <si>
    <t>DEMOLIÇÃO DE GUIAS, SARJETAS OU SARJETÕES, DE FORMA MECANIZADA, SEM REAPROVEITAMENTO.
AF_09/2023</t>
  </si>
  <si>
    <t>TRANSPORTE DE MATERIAL DE QUALQUER NATUREZA EM CAMINHÃO, DISTÂNCIA MAIOR QUE 2KM E MENOR OU IGUAL A 5KM, DENTRO DO PERÍMETRO URBANO, EXCLUSIVE CARGA, INCLUSIVE DESCARGA</t>
  </si>
  <si>
    <t>CAPINA MANUAL</t>
  </si>
  <si>
    <t>UN.</t>
  </si>
  <si>
    <t>SERVIÇOS DE SINALIZAÇÃO HORIZONTAL E VERTICAL</t>
  </si>
  <si>
    <t>6.0</t>
  </si>
  <si>
    <t>6.1</t>
  </si>
  <si>
    <t>6.2</t>
  </si>
  <si>
    <t>6.3</t>
  </si>
  <si>
    <t>6.4</t>
  </si>
  <si>
    <t>6.5</t>
  </si>
  <si>
    <t>6.6</t>
  </si>
  <si>
    <t>SERVIÇOS DE DEMOLIÇÃO/REMOÇÃO DE REDUTOR DE VELOCIDADE</t>
  </si>
  <si>
    <t>RECOMPOSIÇÃO DE BASE E OU SUB-BASE PARA REMENDO PROFUNDO DE BRITA GRADUADA SIMPLES - INCLUSO RETIRADA E COLOCAÇÃO DO MATERIAL. AF_12/2020</t>
  </si>
  <si>
    <t>ED-28427</t>
  </si>
  <si>
    <t>ESCAVAÇÃO MANUAL PARA VIGA BALDRAME OU SAPATA CORRIDA (SEM ESCAVAÇÃO PARA COLOCAÇÃO DE
FÔRMAS). AF_01/2024</t>
  </si>
  <si>
    <t>ED-50727</t>
  </si>
  <si>
    <t>ED-50761</t>
  </si>
  <si>
    <r>
      <rPr>
        <b/>
        <sz val="8"/>
        <color theme="1"/>
        <rFont val="Arial Nova"/>
        <family val="2"/>
      </rPr>
      <t xml:space="preserve">OBRA: </t>
    </r>
    <r>
      <rPr>
        <sz val="8"/>
        <color theme="1"/>
        <rFont val="Arial Nova"/>
        <family val="2"/>
      </rPr>
      <t xml:space="preserve"> CONSTRUÇÃO DE FAIXAS ELEVADAS PARA TRAVESSIA DE PEDESTRES EM VIAS URBANAS DO MUNICÍPIO DE PONTE NOVA/MG</t>
    </r>
  </si>
  <si>
    <t>RO-19845</t>
  </si>
  <si>
    <t>PNTURA DE SETAS E ZABRADOS COM TINTA ACRÍLICA - ESOESSURA DE 0,60 MM ( INCLUINDO FORNECIMENTO E TRANSPORTE DE TODOS OS MATERIAIS)</t>
  </si>
  <si>
    <t xml:space="preserve">RO-19855 </t>
  </si>
  <si>
    <t>PLACA DE ADVERTÊNCIA EM AÇO, LADO DE 0,60 M - PELÍCULA RETRORREFLETIVA TIPO I  + SI - FORNECIMENTO E IMPLANTAÇÃO</t>
  </si>
  <si>
    <t>PLACA DE REGULAMENTAÇÃO EM AÇO D=0,60 M - PELÍCULA RETRORREFLETIVA TIPO I + SI - FORNECIMENTO E IMPLANTAÇÃO</t>
  </si>
  <si>
    <t xml:space="preserve">SUPORTE MATÁLICO GALVANIZADO PARA PLACA DE ADVERTÊNCIA OU REGULAMENTAÇÃO - LADO OU DIÂMETRO DE 0,60 M - FORNECIMENTO E IMPLANTAÇÃO </t>
  </si>
  <si>
    <t>REMOÇÃO DE MEIO-FIO PRÉ-MOLDADO DE CONCRETO</t>
  </si>
  <si>
    <t>SUDECAP</t>
  </si>
  <si>
    <t>02.15.01</t>
  </si>
  <si>
    <t xml:space="preserve">SINAPI </t>
  </si>
  <si>
    <t>SERVIÇOS DE ADEQUAÇÃO DE CALÇADA E CANTEIRO CENTRAL PARA CONSTRUÇÃO DE FAIXA ELEVADAS</t>
  </si>
  <si>
    <t>DEMOLIÇÃO DE PISO DE CONCRETO SIMPLES, DE FORMA MANUAL, SEM REAPROVEITAMENTO. AF_09/2023</t>
  </si>
  <si>
    <t>ED-48552</t>
  </si>
  <si>
    <t>ED-48334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</si>
  <si>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</si>
  <si>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GUIA DE MEIO-FIO, EM CONCRETO COM FCK 20MPA, PRÉ-MOLDADA, MFC-01 PADRÃO DER-MG, DIMENSÕES (12X16,7X35)CM, EXCLUSIVE SARJETA, INCLUSIVE ESCAVAÇÃO, APILOAMENTO E TRANSPORTE COM RETIRADA DO MATERIAL ESCAVADO (EM CAÇAMBA)</t>
  </si>
  <si>
    <t>EXECUÇÃO DE PASSEIO (CALÇADA) OU PISO DE CONCRETO COM CONCRETO MOLDADO IN LOCO, FEITO EM OBRA, ACABAMENTO CONVENCIONAL, ESPESSURA 8 CM, ARMADO. AF_08/2022</t>
  </si>
  <si>
    <t>EXECUÇÃO DE SARJETA DE CONCRETO USINADO, MOLDADA IN LOCO EM TRECHO RETO, 30 CM BASE X 10 CM ALTURA. AF_01/2024</t>
  </si>
  <si>
    <t>TUBO DE CONCRETO PARA REDES COLETORAS DE ÁGUAS PLUVIAIS, DIÂMETRO DE 600 MM, JUNTA RÍGIDA, INSTALADO EM LOCAL COM ALTO NÍVEL DE INTERFERÊNCIAS - FORNECIMENTO E ASSENTAMENTO. AF_03/2024</t>
  </si>
  <si>
    <t>CAIXA COM GRELHA SIMPLES RETANGULAR, EM ALVENARIA COM BLOCOS DE CONCRETO, DIMENSÕES INTERNAS: 0,5X1X1 M. AF_12/2020</t>
  </si>
  <si>
    <t>GUIA DE MEIO-FIO, EM CONCRETO COM FCK 20MPA, PRÉ- MOLDADA, MFC-01 PADRÃO DER-MG, DIMENSÕES (12X16,7X35)CM , EXCLUSIVE SARJETA, INCLUSIVE ESCAVAÇÃO, APILOAMENTO E TRANSPORTE COM RETIRADA DO MATERIAL ESCAVADO (EM CAÇAMBA)</t>
  </si>
  <si>
    <t>ESCAVAÇÃO MANUAL DE TERRA (DESATERRO MANUAL), INCLUSIVE DESCARGA LATERAL, EXCLUSIVE RETIRADA E TRANSPORTE DO MATERIAL ESCAVADO</t>
  </si>
  <si>
    <t>ALVENARIA DE BLOCOS DE CONCRETO ESTRUTURAL 14X19X29 CM (ESPESSURA 14 CM), FBK = 14 MPA, UTILIZANDO COLHER DE PEDREIRO. AF_10/2022</t>
  </si>
  <si>
    <t>CHAPISCO COM ARGAMASSA, TRAÇO 1:3 (CIMENTO E AREIA), ESP. 5MM, APLICADO EM ALVENARIA/ESTRUTURA DE CONCRETO COM COLHER, INCLUSIVE ARGAMASSA COM PREPARO
MECANIZADO COLHER DE PEDREIRO. ARGAMASSA TRAÇO 1:3 COM PREPARO MANUAL. AF_10/2022</t>
  </si>
  <si>
    <t>REBOCO COM ARGAMASSA, TRAÇO 1:2:8 (CIMENTO, CAL E AREIA), ESP. 20MM, APLICAÇÃO MANUAL, INCLUSIVE ARGAMASSA COM PREPARO MECANIZADO, EXCLUSIVE CHAPISCO</t>
  </si>
  <si>
    <t>VARREDURA DA SUPERFÍCIE PARA AXECUÇÃO DE REVESTIMENTO ASFÁLTICOD58:D64</t>
  </si>
  <si>
    <t>EXECUÇÃO E APLICAÇÃO DE CONCRETO BETUMINOSO USINADO A QUENTE (CBUQ), MASSA COMERCIAL, INCLUINDO FORNECIMENTO E TRANSPORTE DOS AGREGADOS E MATERIAL BETUMINOSO, EXCLUSIVE TRANSPORTE DA MASSA ASFÁLTICA ATÉ A PISTA</t>
  </si>
  <si>
    <t>CANALETA PARA DRENAGEM, PRÉ-MOLDADA, TIPO MEIA CANA, DIÂMETRO 30CM, EXCLUSIVE TAMPA, INCLUSIVE ASSENTAMENTO EM ARGAMASSA, TRAÇO 1:3 (CIMENTO E AREIA), ESCAVAÇÃO, TRANSPORTE E RETIRADA DO MATERIAL ESCAVADO (EM CAÇAMBA)</t>
  </si>
  <si>
    <t>TAMPA EM CONCRETO COM FCK 15MPA, MOLDADA IN LOCO, PARA CANALETA COM LARGURA 30CM, ESP. 8CM, INCLUSIVE ARMAÇÃO CA-50 DIÂMETRO (6,3MM)</t>
  </si>
  <si>
    <t>4.7</t>
  </si>
  <si>
    <t>4.8</t>
  </si>
  <si>
    <t>4.9</t>
  </si>
  <si>
    <t>4.10</t>
  </si>
  <si>
    <t>4.11</t>
  </si>
  <si>
    <t>4.12</t>
  </si>
  <si>
    <t>4.13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</si>
  <si>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</si>
  <si>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</si>
  <si>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</si>
  <si>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</si>
  <si>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</si>
  <si>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</si>
  <si>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</si>
  <si>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</si>
  <si>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</si>
  <si>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</si>
  <si>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6.7</t>
  </si>
  <si>
    <t>7.0</t>
  </si>
  <si>
    <t>7.1</t>
  </si>
  <si>
    <t>7.2</t>
  </si>
  <si>
    <t>7.3</t>
  </si>
  <si>
    <t>7.4</t>
  </si>
  <si>
    <t>7.5</t>
  </si>
  <si>
    <t>8.0</t>
  </si>
  <si>
    <t>8.1</t>
  </si>
  <si>
    <t>8.2</t>
  </si>
  <si>
    <t xml:space="preserve">Instalação de placa de obra padrão município de Ponte Nova-MG </t>
  </si>
  <si>
    <r>
      <t>Metragem aproximada referente aos trechos em que serão realizadas a demolição de sarjeta existente, conforme quantitativo total em metro linear.
M = (Metragem de sarjeta existente)</t>
    </r>
    <r>
      <rPr>
        <b/>
        <u/>
        <sz val="8"/>
        <color theme="1"/>
        <rFont val="Arial"/>
        <family val="2"/>
      </rPr>
      <t xml:space="preserve">
M = (44,20m)</t>
    </r>
  </si>
  <si>
    <r>
      <t>Metragem aproximada referente ao trecho em que será realizadas a construção de rede de drenagem, conforme quantitativo total em metro linear.
M = (Metragem de construção de sarjeta)</t>
    </r>
    <r>
      <rPr>
        <b/>
        <u/>
        <sz val="8"/>
        <color theme="1"/>
        <rFont val="Arial"/>
        <family val="2"/>
      </rPr>
      <t xml:space="preserve">
M = (2,00m)</t>
    </r>
  </si>
  <si>
    <r>
      <t>Metragem aproximada referente aos trechos em que serão realizadas a remoção de guia meio-fio existente para adequação de calçada, conforme quantitativo total em metro linear.
M = (Metragem de guia meio-fio existente)</t>
    </r>
    <r>
      <rPr>
        <b/>
        <u/>
        <sz val="8"/>
        <color theme="1"/>
        <rFont val="Arial"/>
        <family val="2"/>
      </rPr>
      <t xml:space="preserve">
M = (96m)</t>
    </r>
  </si>
  <si>
    <r>
      <t>FOLHA N</t>
    </r>
    <r>
      <rPr>
        <b/>
        <sz val="8"/>
        <color theme="1"/>
        <rFont val="Calibri"/>
        <family val="2"/>
      </rPr>
      <t>º</t>
    </r>
    <r>
      <rPr>
        <b/>
        <sz val="8"/>
        <color theme="1"/>
        <rFont val="Arial Nova"/>
        <family val="2"/>
      </rPr>
      <t xml:space="preserve">: </t>
    </r>
  </si>
  <si>
    <r>
      <t>Metragem aproximada referente aos trechos em que serão realizadas a construção  de guia meio-fio para adequação de calçada, conforme quantitativo total em metro linear.
M = (Metragem de guia meio-fio existente)</t>
    </r>
    <r>
      <rPr>
        <b/>
        <u/>
        <sz val="8"/>
        <color theme="1"/>
        <rFont val="Arial"/>
        <family val="2"/>
      </rPr>
      <t xml:space="preserve">
M = (96m)</t>
    </r>
  </si>
  <si>
    <t>CONCRETO FCK = 15MPA, TRAÇO 1:3,4:3,5 (EM MASSA SECA DE CIMENTO/ AREIA MÉDIA/ BRITA 1) - PREPARO
MANUAL. AF_05/2021</t>
  </si>
  <si>
    <r>
      <t>Volume aproximado referente ao trecho em que será realizada a demolição de mureta do canteiro central, conforme quantitativo total de áreas e considerando uma largura de 0,15m e altura de 0,40cm
V = {[(metragem linear da mureta (m)) x largura da mureta (m) x altura da mureta (m)]}</t>
    </r>
    <r>
      <rPr>
        <b/>
        <u/>
        <sz val="8"/>
        <rFont val="Arial"/>
        <family val="2"/>
      </rPr>
      <t xml:space="preserve">
V = {(9,75mx0,15mx0,40m)</t>
    </r>
  </si>
  <si>
    <r>
      <t>Volume aproximado referente ao trecho em que será realizada a escavação do canteiro central, conforme quantitativo total de áreas e considerando uma largura de 0,15m e altura de 0,40cm
V = {[(metragem linear do canteiro (m)) x largura do canteiro (m) x altura do canteiro (m)]}</t>
    </r>
    <r>
      <rPr>
        <b/>
        <u/>
        <sz val="8"/>
        <rFont val="Arial"/>
        <family val="2"/>
      </rPr>
      <t xml:space="preserve">
V = {(3,05mx1,00m)+(2,70x1,00m)x0,40m}</t>
    </r>
  </si>
  <si>
    <r>
      <t>Volume aproximado referente ao trecho em que será realizada a construção de mureta do canteiro central, conforme quantitativo total de áreas e considerando uma largura de 0,20m e altura de 0,20cm
V = {[(metragem linear da vala (m)) x largura da vala (m) x altura da vala (m)]}</t>
    </r>
    <r>
      <rPr>
        <b/>
        <u/>
        <sz val="8"/>
        <rFont val="Arial"/>
        <family val="2"/>
      </rPr>
      <t xml:space="preserve">
V = {(9,75mx0,20mx0,20m)</t>
    </r>
  </si>
  <si>
    <r>
      <t>Volume aproximado referente ao trecho em que será realizada a construção de mureta do canteiro central, conforme quantitativo total de áreas e considerando uma largura de 0,20m e altura de 0,20cm
V = {[(metragem linear da viga (m)) x largura da viga (m) x altura da viga (m)]}</t>
    </r>
    <r>
      <rPr>
        <b/>
        <u/>
        <sz val="8"/>
        <rFont val="Arial"/>
        <family val="2"/>
      </rPr>
      <t xml:space="preserve">
V = {(9,75mx0,20mx0,20m)</t>
    </r>
  </si>
  <si>
    <r>
      <t>Área aproximado referente ao trecho em que será realizada a construção de mureta do canteiro central, conforme quantitativo total de área e considerando uma altura de 0,40cm
A = {(metragem linear da mureta (m)) x altura da mureta (m)}</t>
    </r>
    <r>
      <rPr>
        <b/>
        <u/>
        <sz val="8"/>
        <rFont val="Arial"/>
        <family val="2"/>
      </rPr>
      <t xml:space="preserve">
A = {(9,75mx0,40m)</t>
    </r>
  </si>
  <si>
    <r>
      <t>Área aproximado referente ao trecho em que será realizada a construção de mureta do canteiro central, conforme quantitativo total de área e considerando uma altura de 0,40cm e topo de 0,15m
A = {(metragem linear da mureta (m)) x altura da mureta (m)}</t>
    </r>
    <r>
      <rPr>
        <b/>
        <u/>
        <sz val="8"/>
        <rFont val="Arial"/>
        <family val="2"/>
      </rPr>
      <t xml:space="preserve">
A = {(9,75mx0,40m)+(9,75mx0,15m)}</t>
    </r>
  </si>
  <si>
    <r>
      <t>Metragem aproximada referente aos trechos em que serão realizadas as construções de sarjetas para passagem de águas pluviais, conforme quantitativo total em metro linear.
M = {(Metragem da sarjeta(m)x2lados)x(19 faixas elevadas)}</t>
    </r>
    <r>
      <rPr>
        <b/>
        <u/>
        <sz val="8"/>
        <color theme="1"/>
        <rFont val="Arial"/>
        <family val="2"/>
      </rPr>
      <t xml:space="preserve">
M = {(5,00mx2l) x 19 faixas elevadas)}</t>
    </r>
  </si>
  <si>
    <r>
      <t>Quantidade aproximada referente as placas de sinalização vertical nos trechos em que serão realizadas as construções das faixas elevadas, conforme quantitativo total em unidades
UN. = {(Quantidade placas(un.)}</t>
    </r>
    <r>
      <rPr>
        <b/>
        <u/>
        <sz val="8"/>
        <color theme="1"/>
        <rFont val="Arial"/>
        <family val="2"/>
      </rPr>
      <t xml:space="preserve">
M = {(68 un.)}</t>
    </r>
  </si>
  <si>
    <r>
      <t>Quantidade aproximada referente as placas de sinalização vertical nos trechos em que serão realizadas as construções das faixas elevadas, conforme quantitativo total em unidades
UN. = {(Quantidade placas(un.)}</t>
    </r>
    <r>
      <rPr>
        <b/>
        <u/>
        <sz val="8"/>
        <color theme="1"/>
        <rFont val="Arial"/>
        <family val="2"/>
      </rPr>
      <t xml:space="preserve">
M = {(34 un.)}</t>
    </r>
  </si>
  <si>
    <r>
      <t>Quantidade de suporte aproximada referente as placas de sinalização vertical nos trechos em que serão realizadas as construções das faixas elevadas, conforme quantitativo total em unidades
UN. = {(Quantidade placas(un.)}</t>
    </r>
    <r>
      <rPr>
        <b/>
        <u/>
        <sz val="8"/>
        <color theme="1"/>
        <rFont val="Arial"/>
        <family val="2"/>
      </rPr>
      <t xml:space="preserve">
M = {(68 um. + 34 un.)}</t>
    </r>
  </si>
  <si>
    <t>ROLO COMPACTADOR VIBRATORIO TANDEM, ACO LISO, POTENCIA 125 HP, PESO SEM/COM LASTRO 10,20/11,65T, LARGURA DE TRABALHO 1,73 M - CHP DIURNO. AF_11/2016</t>
  </si>
  <si>
    <t>6.8</t>
  </si>
  <si>
    <r>
      <t>Área aproximada referente aos trechos em que serão realizadas a demolição de redutores de velocidade, conforme quantitativo total de área.
A = {(metragem da largura das vias (m)) x largura dos redutores (m)}</t>
    </r>
    <r>
      <rPr>
        <b/>
        <u/>
        <sz val="8"/>
        <color theme="1"/>
        <rFont val="Arial"/>
        <family val="2"/>
      </rPr>
      <t xml:space="preserve">
A = {(9,90mx3,70m)+((10,70m+9,60m+7,90m+7,90m+10,70m+8,00m)x1,5m))}</t>
    </r>
  </si>
  <si>
    <r>
      <t>Volume aproximado referente aos trechos em que serão realizadas a recomposição de base da retirada de redutores de velocidade, conforme quantitativo total de áreas e considerando uma altura de 0,20m de base
V = {[(metragem da largura das vias (m)) x largura dos redutores (m) x altura da base (m)]}</t>
    </r>
    <r>
      <rPr>
        <b/>
        <u/>
        <sz val="8"/>
        <color theme="1"/>
        <rFont val="Arial"/>
        <family val="2"/>
      </rPr>
      <t xml:space="preserve">
V = (118,83m²x0,20m</t>
    </r>
    <r>
      <rPr>
        <sz val="8"/>
        <color theme="1"/>
        <rFont val="Arial"/>
        <family val="2"/>
      </rPr>
      <t>)</t>
    </r>
  </si>
  <si>
    <r>
      <t>Volume aproximado referente aos materiais de demolição da base considerando uma profundidade de 0,20m  e materiais que serão utilizados nos trechos em que serão realizadas a recomposição de base da retirada de redutores de velocidade, conforme quantitativo total de áreas e considerando uma altura de 20cm de base
V = {[(metragem da largura das vias (m) x largura dos redutores (m)) + ((metragem da largura das vias (m) x largura dos redutores (m)) x altura da base (m)]}</t>
    </r>
    <r>
      <rPr>
        <b/>
        <u/>
        <sz val="8"/>
        <color theme="1"/>
        <rFont val="Arial"/>
        <family val="2"/>
      </rPr>
      <t xml:space="preserve">
V = {[(118,83m²x0,20m)+(118,83m²x0,20m)]}</t>
    </r>
  </si>
  <si>
    <r>
      <t>Metragem aproximada referente aos trechos em que serão realizadas a remoção de guia meio-fio existente, conforme quantitativo total em metro linear.
M = (Metragem de guia meio-fio existente)</t>
    </r>
    <r>
      <rPr>
        <b/>
        <u/>
        <sz val="8"/>
        <color theme="1"/>
        <rFont val="Arial"/>
        <family val="2"/>
      </rPr>
      <t xml:space="preserve">
M = (44,20m)</t>
    </r>
  </si>
  <si>
    <r>
      <t>Área aproximada referente ao trecho em que será realizado a remoção de pavimento para construção da calçada, conforme quantitativo total de área.
A = {(metragem linear da calçada (m) x largura da calçada (m))}</t>
    </r>
    <r>
      <rPr>
        <b/>
        <u/>
        <sz val="8"/>
        <color theme="1"/>
        <rFont val="Arial"/>
        <family val="2"/>
      </rPr>
      <t xml:space="preserve">
A = {(45,70mx1,50m)}</t>
    </r>
  </si>
  <si>
    <r>
      <t>Área aproximada referente ao trecho em que será realizado a limpeza para construção da calçada, conforme quantitativo total de área.
A = {(metragem linear da calçada (m) x largura da calçada (m))}</t>
    </r>
    <r>
      <rPr>
        <b/>
        <u/>
        <sz val="8"/>
        <color theme="1"/>
        <rFont val="Arial"/>
        <family val="2"/>
      </rPr>
      <t xml:space="preserve">
A = {(45,70mx1,50m)}</t>
    </r>
  </si>
  <si>
    <r>
      <t>Metragem aproximada referente aos trechos em que serão realizadas a construção de guia meio-fio, conforme quantitativo total em metro linear.
M = (Metragem de guia meio-fio)</t>
    </r>
    <r>
      <rPr>
        <b/>
        <u/>
        <sz val="8"/>
        <color theme="1"/>
        <rFont val="Arial"/>
        <family val="2"/>
      </rPr>
      <t xml:space="preserve">
M = (45,70mx2lados)</t>
    </r>
  </si>
  <si>
    <r>
      <t>Volume aproximado referente aos trechos em que serão realizadas a recomposição de base da calçada, conforme quantitativo total de áreas e considerando uma altura de 0,07cm de base
V = {[(metragem linear da calçada (m)) x largura da calçada (m) x altura da base (m)]}</t>
    </r>
    <r>
      <rPr>
        <b/>
        <u/>
        <sz val="8"/>
        <color theme="1"/>
        <rFont val="Arial"/>
        <family val="2"/>
      </rPr>
      <t xml:space="preserve">
V = {(45,70mx1,50mx0,07M</t>
    </r>
    <r>
      <rPr>
        <sz val="8"/>
        <color theme="1"/>
        <rFont val="Arial"/>
        <family val="2"/>
      </rPr>
      <t>)</t>
    </r>
  </si>
  <si>
    <r>
      <t>Área aproximada referente ao trecho em que será construido a calçada, conforme quantitativo total de áreas e considerando uma altura de 0,08cm de calçada
A = {[(metragem linear da calçada (m)) x largura da calçada (m)]}</t>
    </r>
    <r>
      <rPr>
        <b/>
        <u/>
        <sz val="8"/>
        <color theme="1"/>
        <rFont val="Arial"/>
        <family val="2"/>
      </rPr>
      <t xml:space="preserve">
A = {(45,70mx1,50m</t>
    </r>
    <r>
      <rPr>
        <sz val="8"/>
        <color theme="1"/>
        <rFont val="Arial"/>
        <family val="2"/>
      </rPr>
      <t>)</t>
    </r>
  </si>
  <si>
    <r>
      <t>Área aproximada referente ao trecho em que será construido a calçada, conforme quantitativo total de áreas e considerando toda a calçada
A = {[(metragem linear da calçada (m)) x largura do piso tátil (m)]}</t>
    </r>
    <r>
      <rPr>
        <b/>
        <u/>
        <sz val="8"/>
        <color theme="1"/>
        <rFont val="Arial"/>
        <family val="2"/>
      </rPr>
      <t xml:space="preserve">
A = {(45,700mx0,20m)}</t>
    </r>
  </si>
  <si>
    <r>
      <t>Metragem aproximada referente ao trecho em que será realizadas a construção de sarjeta, conforme quantitativo total em metro linear.
M = (Metragem de construção de sarjeta)</t>
    </r>
    <r>
      <rPr>
        <b/>
        <u/>
        <sz val="8"/>
        <color theme="1"/>
        <rFont val="Arial"/>
        <family val="2"/>
      </rPr>
      <t xml:space="preserve">
M = (45,70m)</t>
    </r>
  </si>
  <si>
    <r>
      <t>Transporte de material, considerando a área de demolição de trechos da construção da calçada a capacidade do caminhão e a distância média (DMT - 5,00km).
VXKM = {(volume de demolição de todos os materiais) x 5,00km}</t>
    </r>
    <r>
      <rPr>
        <b/>
        <sz val="8"/>
        <color theme="1"/>
        <rFont val="Arial"/>
        <family val="2"/>
      </rPr>
      <t xml:space="preserve">
VXKM</t>
    </r>
    <r>
      <rPr>
        <b/>
        <u/>
        <sz val="8"/>
        <color theme="1"/>
        <rFont val="Arial"/>
        <family val="2"/>
      </rPr>
      <t xml:space="preserve"> = {(16,19m³)x5,00km} 
</t>
    </r>
  </si>
  <si>
    <t>REMOÇÃO MANUAL DE PAVIMENTAÇÃO INTERTRAVADA OU SEXTAVADO EM PRÉ-MOLDADA DE CONCRETO, COM REAPROVEITAMENTO, INCLUSIVE AFESTAMENTO E EMPILHAMENTO, EXCLUSIVE TRANSPORTE E RETIRADA DO MATERIAL REMOVIDO NÃO REAPROVEITÁVEL</t>
  </si>
  <si>
    <r>
      <t>Área aproximada referente ao trecho em que será adequado as calçadas, conforme quantitativo total de áreas e considerando uma altura de 0,08cm de calçada
A = {[(metragem linear da calçada (m)) x largura da calçada (m)]}</t>
    </r>
    <r>
      <rPr>
        <b/>
        <u/>
        <sz val="8"/>
        <color theme="1"/>
        <rFont val="Arial"/>
        <family val="2"/>
      </rPr>
      <t xml:space="preserve">
A = {(5,00mx1,50m)+(5,00mx1,20m)+(5,00mx1,20m)+(10,00mx1,20m)+(5,00mx1,20m)+(10,00mx1,20m)+(5,00mx2,00m)}</t>
    </r>
  </si>
  <si>
    <r>
      <t>Volume aproximado referente aos trechos em que serão realizadas a recomposição de base da calçada, conforme quantitativo total de áreas e considerando uma altura final de 0,15cm
V = {[(metragem linear da calçada (m)) x largura da calçada (m) x altura da calçada (m)]}</t>
    </r>
    <r>
      <rPr>
        <b/>
        <u/>
        <sz val="8"/>
        <rFont val="Arial"/>
        <family val="2"/>
      </rPr>
      <t xml:space="preserve">
V = {(20,00mx1,50mx0,20)}</t>
    </r>
  </si>
  <si>
    <r>
      <t>Área aproximado referente aos trechos em que serão realizadas a remoção de materias para adequação da calçada e execução de piso tátil, conforme quantitativo total de áreas de cada calçada                                                                                                                                       A= {[(metragem linear das calçadas (m)) x largura (m) x altura calçadas demolida (m) + (14,70 (m) x 0,40 (m)]}</t>
    </r>
    <r>
      <rPr>
        <b/>
        <u/>
        <sz val="8"/>
        <color theme="1"/>
        <rFont val="Arial"/>
        <family val="2"/>
      </rPr>
      <t xml:space="preserve">
A = {(5,00mx1,50m)+(5,00mx1,20m)+(5,00mx3,00m)+(10,00mx1,50m)+(5,00mx1,20m)+(14,70m+0,40m)}</t>
    </r>
  </si>
  <si>
    <r>
      <t>Volume aproximado referente aos trechos em que serão realizadas a demolição remoção de materias e material para recomposição de base da construção da calçada, conforme quantitativo total de áreas e considerando uma altura de cada material
V = {[(metragem linear da calçada (m)) x largura (m) x altura material (m)]}</t>
    </r>
    <r>
      <rPr>
        <b/>
        <u/>
        <sz val="8"/>
        <color theme="1"/>
        <rFont val="Arial"/>
        <family val="2"/>
      </rPr>
      <t xml:space="preserve">
V = {(meio-fio 2,53(m³))+(piso  9,06(m³))+(base 6,00(m³))+(alveneria 0,59(m³))+(desaterro 2,30(m³)+(vga baldrame 0,39(m³))}</t>
    </r>
  </si>
  <si>
    <r>
      <t>Transporte de material, considerando a área de demolição de trechos da construção da calçada a capacidade do caminhão e a distância média (DMT - 5,00km).
VXKM = {(volume de demolição de todos os materiais) x 5,00km}</t>
    </r>
    <r>
      <rPr>
        <b/>
        <sz val="8"/>
        <color theme="1"/>
        <rFont val="Arial"/>
        <family val="2"/>
      </rPr>
      <t xml:space="preserve">
VXKM</t>
    </r>
    <r>
      <rPr>
        <b/>
        <u/>
        <sz val="8"/>
        <color theme="1"/>
        <rFont val="Arial"/>
        <family val="2"/>
      </rPr>
      <t xml:space="preserve"> = {(20,87m³)x5,00km} 
</t>
    </r>
  </si>
  <si>
    <r>
      <t>Área aproximada referente aos trechos em que serão realizadas a pintura das faixas de retenção, conforme quantitativo total em metro quadrado
A = {[(Comprimento das vias (m) x Largura da faixas (m)]}</t>
    </r>
    <r>
      <rPr>
        <b/>
        <u/>
        <sz val="8"/>
        <color theme="1"/>
        <rFont val="Arial"/>
        <family val="2"/>
      </rPr>
      <t xml:space="preserve">
A = {[(193,20mx0,40m)]}</t>
    </r>
  </si>
  <si>
    <r>
      <t>Área aproximada referente aos trechos em que serão realizadas a pintura das faixas de pedestres, conforme quantitativo total em metro quadrado
A = {[(Largura zebrado (m) x comprimento da zebrado (m) x quantidade de zebados pintada (un.)]}</t>
    </r>
    <r>
      <rPr>
        <b/>
        <u/>
        <sz val="8"/>
        <color theme="1"/>
        <rFont val="Arial"/>
        <family val="2"/>
      </rPr>
      <t xml:space="preserve">
A = {[(0,40mx4,00m)x179un.]}</t>
    </r>
    <r>
      <rPr>
        <u/>
        <sz val="8"/>
        <color theme="1"/>
        <rFont val="Arial"/>
        <family val="2"/>
      </rPr>
      <t xml:space="preserve">    </t>
    </r>
    <r>
      <rPr>
        <sz val="8"/>
        <color theme="1"/>
        <rFont val="Arial"/>
        <family val="2"/>
      </rPr>
      <t xml:space="preserve">                                                                                                                  A = {[((base seta (m) x altura da seta (m)/2) x quantidade de setas pintada (un.)]}
</t>
    </r>
    <r>
      <rPr>
        <b/>
        <u/>
        <sz val="8"/>
        <color theme="1"/>
        <rFont val="Arial"/>
        <family val="2"/>
      </rPr>
      <t>A = {[((0,80mx0,90m)/2)x179un.]}</t>
    </r>
  </si>
  <si>
    <r>
      <t xml:space="preserve">Horas de utilização de máquina para compactação do pavimento  aplicado (com utilização de placa fibratória) - 08h/dia útil durante período de execução das faixas elevadas
</t>
    </r>
    <r>
      <rPr>
        <b/>
        <u/>
        <sz val="8"/>
        <color theme="1"/>
        <rFont val="Arial"/>
        <family val="2"/>
      </rPr>
      <t>H = {(19 faixas elevadas x 8 horas/dia)}</t>
    </r>
  </si>
  <si>
    <r>
      <t>Transporte de material betuminoso, considerando a área da via a receber a pintura de ligação, o consumo médio e a densidade de RR-1C, a capacidade do caminhão e a distância média (DMT - 60,03km).
V = (Área x Consumo Médio RR-1C)</t>
    </r>
    <r>
      <rPr>
        <b/>
        <sz val="8"/>
        <color theme="1"/>
        <rFont val="Arial"/>
        <family val="2"/>
      </rPr>
      <t xml:space="preserve">
</t>
    </r>
    <r>
      <rPr>
        <b/>
        <u/>
        <sz val="8"/>
        <color theme="1"/>
        <rFont val="Arial"/>
        <family val="2"/>
      </rPr>
      <t xml:space="preserve">V = 1573,23 m² x 0,5 L/m² = 786,61 L 
</t>
    </r>
    <r>
      <rPr>
        <sz val="8"/>
        <color theme="1"/>
        <rFont val="Arial"/>
        <family val="2"/>
      </rPr>
      <t>P = (Volume x Densidade Média RR-1C)</t>
    </r>
    <r>
      <rPr>
        <b/>
        <u/>
        <sz val="8"/>
        <color theme="1"/>
        <rFont val="Arial"/>
        <family val="2"/>
      </rPr>
      <t xml:space="preserve">
P = 786,61 L x 1,0 kg/L = 786,60 kg = 0,787 T </t>
    </r>
  </si>
  <si>
    <r>
      <t xml:space="preserve">Área aproximada referente aos trechos em que serão realizadas a construção das faixas elevadas, conforme quantitativo total de 19 faixas elevadas e áreas dos redutores de velocidade 
A = {(Largura das vias (m) x largura total de cada faixa elevada (m) + área dos redutores de velocidade)} </t>
    </r>
    <r>
      <rPr>
        <b/>
        <u/>
        <sz val="8"/>
        <color theme="1"/>
        <rFont val="Arial"/>
        <family val="2"/>
      </rPr>
      <t xml:space="preserve">
A = {(13,90m+13,90m+8,00m+7,40m+6,90m+15,40m+9,30m+5,70m+10,10m+9,00m+12,90m+7,30m+10,10m+7,20m+14,30m+7,60m+7,40m+5,20m+10,20m)x8,00m + (118,83}</t>
    </r>
  </si>
  <si>
    <t>PINTURA DE FAIXA COM TINTA ACRÍLICA - ESPESSURA ÚMIDA DE 0,60 MM (INCLUINDO FORNECIMENTO E TRANSPORTE DE TODOS OS MATERIAIS)</t>
  </si>
  <si>
    <t>MICROESFERAS DE VIDRO PARA SINALIZACAO HORIZONTAL VIARIA, TIPO I-B (PREMIX) - NBR 16184</t>
  </si>
  <si>
    <t>KG</t>
  </si>
  <si>
    <r>
      <t>Kilograma aproximada referente a aplicação sobre as pinturas das faixas, setas e zebrados das sinalizações horizontais nos trechos em que serão realizadas as construções das faixas elevadas, conforme quantitativo total em unidades
KG = {(área pintura de faixa (m²) + área de pintura de setas e zebrados (m²) x consumo de material /m²)}</t>
    </r>
    <r>
      <rPr>
        <b/>
        <u/>
        <sz val="8"/>
        <color theme="1"/>
        <rFont val="Arial"/>
        <family val="2"/>
      </rPr>
      <t xml:space="preserve">
KG = {(77,28 (m²)+350,84 (m²)x0,5K/m²)}</t>
    </r>
  </si>
  <si>
    <t>5.6</t>
  </si>
  <si>
    <t>5.17</t>
  </si>
  <si>
    <t>7.6</t>
  </si>
  <si>
    <t>COMPOSIÇÃO DE BDI - EM ANEXO, OBTIDO DO ACÓRDÃO 2622/2013, DO TRIBUNAL DE CONTAS DA UNIÃO - TCU  (CONSTRUÇÃO DE RODOVIAS E FERROVIAS) - QUARTIL MÉDIO.</t>
  </si>
  <si>
    <t>Saulo de Souza Paoli</t>
  </si>
  <si>
    <t>CREA/MG Nº: 199.846/D</t>
  </si>
  <si>
    <t xml:space="preserve">SERVIÇOS DE CONSTRUÇÃO DE FAIXA ELEVADA E RECOMPOSIÇÃO DE PAVIMENTO NO LOCAL DE RETIRADA DE REDUTOR DE VELOCIDADE EM (CBUQ) </t>
  </si>
  <si>
    <t>ED-7623</t>
  </si>
  <si>
    <t>MOBILIZAÇÃO E DESMOBILIZAÇÃO DE EQUIPAMENTO</t>
  </si>
  <si>
    <t>04.04.01</t>
  </si>
  <si>
    <t>CRONOGRAMA FÍSICO-FINANCEIRO</t>
  </si>
  <si>
    <t>PREFEITURA: PREFEITURA MUNICIPAL DE PONTE NOVA</t>
  </si>
  <si>
    <t>(    ) DIRETA</t>
  </si>
  <si>
    <t>(  X  ) INDIRETA</t>
  </si>
  <si>
    <t>LDI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</si>
  <si>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</si>
  <si>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</si>
  <si>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</si>
  <si>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</si>
  <si>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</si>
  <si>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</si>
  <si>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</si>
  <si>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</si>
  <si>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</si>
  <si>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</si>
  <si>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</si>
  <si>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</si>
  <si>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</si>
  <si>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</si>
  <si>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</si>
  <si>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Físico %</t>
  </si>
  <si>
    <t>Financeiro</t>
  </si>
  <si>
    <t>TOTAL</t>
  </si>
  <si>
    <t>FOLHA Nº:  1/1</t>
  </si>
  <si>
    <t>valor total</t>
  </si>
  <si>
    <t>valor -rua itatiba</t>
  </si>
  <si>
    <t>Av. Custódio Silva - 13,90m</t>
  </si>
  <si>
    <t>Av. Doutor Artur Bernades - 8,00m</t>
  </si>
  <si>
    <t>Av. Doutor Artur Bernades - 7,40m</t>
  </si>
  <si>
    <t>Rua Santo Antônio - 9,30m</t>
  </si>
  <si>
    <t>Rua Itatiba + Calçada - 5,70m</t>
  </si>
  <si>
    <t>Rua Assad Zaidan - 10,10m</t>
  </si>
  <si>
    <t>Av. Getulio Vargas - 9,00m</t>
  </si>
  <si>
    <t>Praça Cid Martins Soares - 12,90m</t>
  </si>
  <si>
    <t>Rua Carangola - 7,30m</t>
  </si>
  <si>
    <t>Rua Luiz Martins Soares Sobrimho - 10,10m</t>
  </si>
  <si>
    <t>Rua Tocantins - 7,20m</t>
  </si>
  <si>
    <t xml:space="preserve">Rua Santa Terezinha  - 14,30m </t>
  </si>
  <si>
    <t>Av. Antônio Brand Ribeiro - 7,60m</t>
  </si>
  <si>
    <t>Rua Ernesto Trivelato - 7,40m</t>
  </si>
  <si>
    <t>Rua Dona Eugênia Teixeira Bráulio - 5,20m</t>
  </si>
  <si>
    <t>Av. Vereador João Evangelista - 10,20m</t>
  </si>
  <si>
    <t>Mobilização e desmobilização de equipamentos no início e término de obra</t>
  </si>
  <si>
    <r>
      <t xml:space="preserve">Operação de sinalização por bandeirola de tecido/placa metálica e pare e siga durante a execução de atividades em via de alto fluxo (perímetro urbano principal) do município                                    </t>
    </r>
    <r>
      <rPr>
        <b/>
        <u/>
        <sz val="8"/>
        <color theme="1"/>
        <rFont val="Arial"/>
        <family val="2"/>
      </rPr>
      <t>H = {(19 faixas elevadas x 08h/dia útil x 2 integrantes)}</t>
    </r>
  </si>
  <si>
    <r>
      <t>Volume aproximado referente aos trechos em que serão realizadas a demolição e remoção e material para recomposição de base da construção da calçada, conforme quantitativo total de áreas e considerando uma altura de cada material
V = {[(metragem linear da calçada (m)) x largura (m) x altura material (m)]}</t>
    </r>
    <r>
      <rPr>
        <b/>
        <u/>
        <sz val="8"/>
        <color theme="1"/>
        <rFont val="Arial"/>
        <family val="2"/>
      </rPr>
      <t xml:space="preserve">
V = {(meio-fio 44,20(m)x0,0264(m³))+(pavimento 68,55(m²)x0,10(m))+(sarjeta 13,20(m²)x0,10(m))+(capina 68,50(m²)x0,03(m))+(aterro 68,55(m²)x0,07(m))}</t>
    </r>
  </si>
  <si>
    <r>
      <t>Volume aproximado referente aos trechos em que serão realizadas a demolição de materias para adequação da calçada e  execução de piso tátil conforme quantitativo total de áreas e considerando uma altura de 0,10cm cada calçada
V = {(metragem linear das calçadas (m) x largura da calçada (m)) x altura calçadas demolida (m)}</t>
    </r>
    <r>
      <rPr>
        <b/>
        <u/>
        <sz val="8"/>
        <color theme="1"/>
        <rFont val="Arial"/>
        <family val="2"/>
      </rPr>
      <t xml:space="preserve">
V = {(5,00mx1,50m)+(5,00mx1,20m)+(5,00mx1,20m)+(10,00mx1,20m)+(5,00mx1,20m)+(10,00mx1,20m)+(5,00mx2,00m)x0,10m}                                                                                                                                     V = {(metragem linear das calçadas (m) x largura do piso (m)) x altura calçadas demolida (m)}
V = {((78,40mx0,40m)x0,10m}           </t>
    </r>
  </si>
  <si>
    <r>
      <t>Área aproximado referente ao trecho em que será realizado a demolição de materias para adequação da calçada e execução de piso tátil, conforme quantitativo total de áreas da calçada
A = {(metragem linear das calçadas (m)) x largura (m) + ( metragem linear da calçada (m) x (largura do piso (m)}</t>
    </r>
    <r>
      <rPr>
        <b/>
        <u/>
        <sz val="8"/>
        <color theme="1"/>
        <rFont val="Arial"/>
        <family val="2"/>
      </rPr>
      <t xml:space="preserve">
A = {(6,00mx3,00m)}</t>
    </r>
  </si>
  <si>
    <r>
      <t>Área aproximado referente ao trecho em que será realizada a construção de adequação das caçadas com piso tátil, conforme quantitativo total de área e considerando todas as 38 calçadas onde serão construidas as faixas elevadas
A = {(metragem linear de piso tátil (m)) x largura do piso tátil(m) x quantidade de faixa elevadas( un.)}</t>
    </r>
    <r>
      <rPr>
        <b/>
        <u/>
        <sz val="8"/>
        <rFont val="Arial"/>
        <family val="2"/>
      </rPr>
      <t xml:space="preserve">
A = {(186,20mx0,40m)}</t>
    </r>
  </si>
  <si>
    <r>
      <t>Metragem aproximada referente aos trechos em que serão realizadas a demolição de redutores de velocidade, conforme quantitativo total de corte em metro linear.
M = {(metragem da largura das vias (m)) x 2 lados dos redutores}</t>
    </r>
    <r>
      <rPr>
        <b/>
        <u/>
        <sz val="8"/>
        <color theme="1"/>
        <rFont val="Arial"/>
        <family val="2"/>
      </rPr>
      <t xml:space="preserve">
M = {(9,90m+10,70m+9,60m+7,90m+7,90m+10,70m+8,00m) x 2L.}</t>
    </r>
  </si>
  <si>
    <r>
      <t>Volume aproximado referente aos trechos em que serão realizadas a compactação de base da retirada de redutores de velocidade, conforme quantitativo total de áreas e considerando uma altura de 20cm de base
V = {[(metragem da largura das vias (m)) x largura dos redutores (m) x altura da base (m)]}</t>
    </r>
    <r>
      <rPr>
        <b/>
        <u/>
        <sz val="8"/>
        <color theme="1"/>
        <rFont val="Arial"/>
        <family val="2"/>
      </rPr>
      <t xml:space="preserve">
V = (118,83m²x0,20m</t>
    </r>
    <r>
      <rPr>
        <sz val="8"/>
        <color theme="1"/>
        <rFont val="Arial"/>
        <family val="2"/>
      </rPr>
      <t>)</t>
    </r>
  </si>
  <si>
    <t xml:space="preserve">Instalação de caixa com grelha para completa de águas pluviais </t>
  </si>
  <si>
    <r>
      <t>Transporte de material, considerando a área de demolição de trechos da demolição/remoção de redutores de velocidades a capacidade do caminhão e a distância média (DMT - 5,00km).
VXKM = {(volume de demolição de todos os materiais) x 5,00km}</t>
    </r>
    <r>
      <rPr>
        <b/>
        <sz val="8"/>
        <color theme="1"/>
        <rFont val="Arial"/>
        <family val="2"/>
      </rPr>
      <t xml:space="preserve">
VXKM</t>
    </r>
    <r>
      <rPr>
        <b/>
        <u/>
        <sz val="8"/>
        <color theme="1"/>
        <rFont val="Arial"/>
        <family val="2"/>
      </rPr>
      <t xml:space="preserve"> = {(47,53m³)x5,00km} 
</t>
    </r>
  </si>
  <si>
    <t xml:space="preserve">SERVIÇOS DE CONSTRUÇÃO DE FAIXA ELEVADA E RECOMPOSIÇÃO DE PAVIMENTO NO LOCAL DE RETIRADA DE REDUTOR DE VELOCIDADE </t>
  </si>
  <si>
    <r>
      <t xml:space="preserve">Área aproximada referente aos trechos em que serão realizadas a construção das faixas elevadas, conforme quantitativo total de 19 faixas elevadas e área de demolição de redutores de velocidade
A = {(Largura das vias (m) x largura total de cada faixa elevada (m) + áreas dos redutores (m²)} </t>
    </r>
    <r>
      <rPr>
        <b/>
        <u/>
        <sz val="8"/>
        <color theme="1"/>
        <rFont val="Arial"/>
        <family val="2"/>
      </rPr>
      <t xml:space="preserve">
A = {(13,90m+13,90m+8,00m+7,40m+6,90m+15,40m+9,30m+5,70m+10,10m+9,00m+12,90m+7,30m+10,10m+7,20m+14,30m+7,60m+7,40m+5,20m+10,20m)x8,00m + (118,83m²)}</t>
    </r>
  </si>
  <si>
    <r>
      <t xml:space="preserve">Transporte do CBUQ até a pista = (Volume x 2,40t/m³ x DMT)
</t>
    </r>
    <r>
      <rPr>
        <b/>
        <u/>
        <sz val="8"/>
        <color theme="1"/>
        <rFont val="Arial Nova"/>
        <family val="2"/>
      </rPr>
      <t xml:space="preserve">CBUQ até a pista = 177,26m³ x 2,40t/m³ x 60,03km
</t>
    </r>
    <r>
      <rPr>
        <sz val="8"/>
        <color theme="1"/>
        <rFont val="Arial Nova"/>
        <family val="2"/>
      </rPr>
      <t>*Para cálculo do DMT, considerou-se a distância média entre 3 pontos de fornecimento, conforme memória de cálculo em anexo (DMT = 60,03km)</t>
    </r>
  </si>
  <si>
    <r>
      <t>Metragem aproximada referente aos trechos em que serão realizadas as construções de sarjetas para passagem de águas pluviais, conforme quantitativo total em metro linear.
M = {(Metragem da sarjeta(m)x2lados)x(19 faixas elevadas)}</t>
    </r>
    <r>
      <rPr>
        <b/>
        <sz val="8"/>
        <color theme="1"/>
        <rFont val="Arial"/>
        <family val="2"/>
      </rPr>
      <t xml:space="preserve">
M = {(5,00mx2l) x 19 faixas elevadas)}</t>
    </r>
  </si>
  <si>
    <r>
      <t xml:space="preserve">Volume de execução e aplicação do CBUQ (esp. plataforma de = 0,15m + rampa triangular) + volume demolição de redutores de velocidade, considerando compactação com rolo vibratório tandem aço liso.
V = {(Área total das plataformas das faixas elevadas (m²) x Espessura plataforma (m))                                                                    </t>
    </r>
    <r>
      <rPr>
        <u/>
        <sz val="8"/>
        <color theme="1"/>
        <rFont val="Arial"/>
        <family val="2"/>
      </rPr>
      <t xml:space="preserve">  </t>
    </r>
    <r>
      <rPr>
        <sz val="8"/>
        <color theme="1"/>
        <rFont val="Arial"/>
        <family val="2"/>
      </rPr>
      <t xml:space="preserve">    </t>
    </r>
    <r>
      <rPr>
        <u/>
        <sz val="8"/>
        <color theme="1"/>
        <rFont val="Arial"/>
        <family val="2"/>
      </rPr>
      <t xml:space="preserve"> </t>
    </r>
    <r>
      <rPr>
        <b/>
        <u/>
        <sz val="8"/>
        <color theme="1"/>
        <rFont val="Arial"/>
        <family val="2"/>
      </rPr>
      <t xml:space="preserve">V = {(909,00 m²) x 0,15m}  </t>
    </r>
    <r>
      <rPr>
        <sz val="8"/>
        <color theme="1"/>
        <rFont val="Arial"/>
        <family val="2"/>
      </rPr>
      <t xml:space="preserve">                                                                                                             V = {(Comprimento das rampas das faixas elevadas (m) x Largura das vias(m) / 2) x (altura das rampas (m) + volume dos redutores)}
</t>
    </r>
    <r>
      <rPr>
        <b/>
        <u/>
        <sz val="8"/>
        <color theme="1"/>
        <rFont val="Arial"/>
        <family val="2"/>
      </rPr>
      <t>V = {((3,00 mx181,80m)/2) x 0,15m)+( 5,95m³)}</t>
    </r>
  </si>
  <si>
    <t>SERVIÇOS DE SINALIZAÇÃO HORIZONTAL E VERTICAL DAS FAIXAS ELEVADAS</t>
  </si>
  <si>
    <r>
      <t xml:space="preserve">Horas de utilização de máquina para compactação do pavimento  aplicado (com utilização do rolo compactador) - 06h/dia útil durante período de execução de cada faixa elevada
</t>
    </r>
    <r>
      <rPr>
        <b/>
        <u/>
        <sz val="8"/>
        <color theme="1"/>
        <rFont val="Arial"/>
        <family val="2"/>
      </rPr>
      <t>H = {(19 faixas elevadas x 6 horas/dia)}</t>
    </r>
  </si>
  <si>
    <t>GERADOR PORTÁTIL MONOFÁSICO, POTÊNCIA 5500 VA, MOTOR A GASOLINA, POTÊNCIA DO MOTOR 13 CV - CHP DIURNO. AF_03/2016</t>
  </si>
  <si>
    <t>8.3</t>
  </si>
  <si>
    <r>
      <t xml:space="preserve">Horas de utilização de gerador de energia elétrica para auxílio nos serviços da construção das faixas elevadas - 08h/dia útil durante período de execução dos serviços                                       </t>
    </r>
    <r>
      <rPr>
        <b/>
        <u/>
        <sz val="8"/>
        <color theme="1"/>
        <rFont val="Arial"/>
        <family val="2"/>
      </rPr>
      <t xml:space="preserve">H = {(19 faixas elevadas x 8 horas /dia  </t>
    </r>
    <r>
      <rPr>
        <sz val="8"/>
        <color theme="1"/>
        <rFont val="Arial"/>
        <family val="2"/>
      </rPr>
      <t xml:space="preserve">                           </t>
    </r>
  </si>
  <si>
    <r>
      <t xml:space="preserve">Horas de utilização de máquina (retroescavadeira) para auxílio nos serviços da construção das faixas elevadas - 08h/dia útil durante período de execução dos serviços                                      </t>
    </r>
    <r>
      <rPr>
        <b/>
        <u/>
        <sz val="8"/>
        <color theme="1"/>
        <rFont val="Arial"/>
        <family val="2"/>
      </rPr>
      <t xml:space="preserve">H = {(19 faixas elevadas x 8 horas /dia  </t>
    </r>
    <r>
      <rPr>
        <sz val="8"/>
        <color theme="1"/>
        <rFont val="Arial"/>
        <family val="2"/>
      </rPr>
      <t xml:space="preserve">                           </t>
    </r>
  </si>
  <si>
    <r>
      <rPr>
        <b/>
        <sz val="8"/>
        <color theme="1"/>
        <rFont val="Arial Nova"/>
        <family val="2"/>
      </rPr>
      <t xml:space="preserve">REGIÃO/MÊS DE REFERÊNCIA COM DESONERAÇÃO: </t>
    </r>
    <r>
      <rPr>
        <sz val="8"/>
        <color theme="1"/>
        <rFont val="Arial Nova"/>
        <family val="2"/>
      </rPr>
      <t>TABELA SINAPI-MG - JANEIRO/2026 - TABELA SICRO/DNIT-MG - OUTUBRO/2025 - TABELA SETOP-MG - OUTUBRO/2025 - TABELA SUDECAP-MG - OUTUBRO/2025 - TABELA ORSE-SE - DEZEMBRO/2025</t>
    </r>
  </si>
  <si>
    <r>
      <t xml:space="preserve">REGIÃO/MÊS DE REFERÊNCIAS COM DESONERAÇÃO: </t>
    </r>
    <r>
      <rPr>
        <sz val="8"/>
        <color theme="1"/>
        <rFont val="Arial Nova"/>
        <family val="2"/>
      </rPr>
      <t>TABELA SINAPI-MG JANEIRO/2026 - TABELA SICRO/DNIT-MG OUTUBRO/2025 - TABELA SETOP-MG OUTUBRO/2025 - TABELA SUDECAP-MG OUTUBRO DE 2025 - TABELA ORSE-SE DEZEMBRO/2025</t>
    </r>
    <r>
      <rPr>
        <b/>
        <sz val="8"/>
        <color theme="1"/>
        <rFont val="Arial Nova"/>
        <family val="2"/>
      </rPr>
      <t xml:space="preserve"> </t>
    </r>
  </si>
  <si>
    <r>
      <t xml:space="preserve">Sinalização do local durante a execução das atividades - uso obrigatório                                    </t>
    </r>
    <r>
      <rPr>
        <b/>
        <u/>
        <sz val="8"/>
        <color theme="1"/>
        <rFont val="Arial"/>
        <family val="2"/>
      </rPr>
      <t>UN. = {(19 faixas elevadas x 3 dias/faixa x 10 unidades por dia útil)</t>
    </r>
  </si>
  <si>
    <t>%ACUMULADA</t>
  </si>
  <si>
    <t xml:space="preserve"> </t>
  </si>
  <si>
    <t>DEMOLIÇÃO DE GUIAS, SARJETAS OU SARJETÕES, DE FORMA MECANIZADA, SEM REAPROVEITAMENTO. AF_09/2023</t>
  </si>
  <si>
    <t>ESCAVAÇÃO MANUAL PARA VIGA BALDRAME OU SAPATA CORRIDA (SEM ESCAVAÇÃO PARA COLOCAÇÃO DE FÔRMAS). AF_01/2024</t>
  </si>
  <si>
    <t>CONCRETO FCK = 15MPA, TRAÇO 1:3,4:3,5 (EM MASSA SECA DE CIMENTO/ AREIA MÉDIA/ BRITA 1) - PREPARO MANUAL. AF_05/2021</t>
  </si>
  <si>
    <t>CHAPISCO COM ARGAMASSA, TRAÇO 1:3 (CIMENTO E AREIA), ESP. 5MM, APLICADO EM ALVENARIA/ESTRUTURA DE CONCRETO COM COLHER, INCLUSIVE ARGAMASSA COM PREPARO MECANIZADO COLHER DE PEDREIRO. ARGAMASSA TRAÇO 1:3 COM PREPARO MANUAL. AF_10/2022</t>
  </si>
  <si>
    <t>Rua Euclides Cunha - 6,90m</t>
  </si>
  <si>
    <t>Prç. José Emiliano dias - 15,40m</t>
  </si>
  <si>
    <t>Área de plataforma de 5,00m (m²)</t>
  </si>
  <si>
    <t>Ruas e Avenidas</t>
  </si>
  <si>
    <t xml:space="preserve">Av. Custódio Silva </t>
  </si>
  <si>
    <t xml:space="preserve">Av. Doutor Artur Bernades </t>
  </si>
  <si>
    <t>Rua Euclides Cunha</t>
  </si>
  <si>
    <t xml:space="preserve">Prç. José Emiliano dias </t>
  </si>
  <si>
    <t xml:space="preserve">Rua Santo Antônio </t>
  </si>
  <si>
    <t>Rua Itatiba + Calçada</t>
  </si>
  <si>
    <t xml:space="preserve">Rua Assad Zaidan </t>
  </si>
  <si>
    <t xml:space="preserve">Av. Getulio Vargas </t>
  </si>
  <si>
    <t xml:space="preserve">Praça Cid Martins Soares </t>
  </si>
  <si>
    <t xml:space="preserve">Rua Carangola </t>
  </si>
  <si>
    <t xml:space="preserve">Rua Luiz Martins Soares Sobrimho </t>
  </si>
  <si>
    <t xml:space="preserve">Rua Santa Terezinha  </t>
  </si>
  <si>
    <t xml:space="preserve">Av. Antônio Brand Ribeiro </t>
  </si>
  <si>
    <t xml:space="preserve">Rua Dona Eugênia Teixeira Bráulio </t>
  </si>
  <si>
    <t xml:space="preserve">Rua Ernesto Trivelato </t>
  </si>
  <si>
    <t xml:space="preserve">Av. Vereador João Evangelista </t>
  </si>
  <si>
    <t>Área da rampa de 1,50 (m²)</t>
  </si>
  <si>
    <t>Desconto sarjeta (0,30m)</t>
  </si>
  <si>
    <t>Volume da plataforma  0,15m (m³)</t>
  </si>
  <si>
    <t>Volume das rampas (m³)</t>
  </si>
  <si>
    <t>Valor de cada faixa elevada (R$)</t>
  </si>
  <si>
    <t>Rua Tocantins</t>
  </si>
  <si>
    <t>Área de redutores de velocidade (m²)</t>
  </si>
  <si>
    <t xml:space="preserve"> Volume de redutores de velocidade 0,05m pav. (m³)</t>
  </si>
  <si>
    <t>Larg. Via (m)</t>
  </si>
  <si>
    <t>Quantidade de zebrado (un)</t>
  </si>
  <si>
    <t>Pintura de zebrado (m²)</t>
  </si>
  <si>
    <t>Quantidade de seta (un.)</t>
  </si>
  <si>
    <t>Pintura de seta (m²)</t>
  </si>
  <si>
    <t>Metragem de faixa de retenção (m)</t>
  </si>
  <si>
    <t>Pintura de faixa de retenção (m²)</t>
  </si>
  <si>
    <t>PLANILHA CURVA ABC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</si>
  <si>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</si>
  <si>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DATA: 30/04/2026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</si>
</sst>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&quot;R$&quot;#,##0.00"/>
    <numFmt numFmtId="166" formatCode="&quot;R$&quot;\ #,##0.00"/>
    <numFmt numFmtId="167" formatCode="0.0%"/>
    <numFmt numFmtId="168" formatCode="&quot;R$ &quot;#,##0.00"/>
    <numFmt numFmtId="169" formatCode="&quot;R$ &quot;#,##0.0"/>
  </numFmts>
  <fonts count="58"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</font>
    <font>
      <b/>
      <sz val="8"/>
      <color theme="1"/>
      <name val="Arial Nova"/>
      <family val="2"/>
    </font>
    <font>
      <sz val="8"/>
      <color theme="1"/>
      <name val="Arial"/>
      <family val="2"/>
    </font>
    <font>
      <sz val="8"/>
      <color theme="1"/>
      <name val="Arial Nova"/>
      <family val="2"/>
    </font>
    <font>
      <b/>
      <sz val="9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sz val="8"/>
      <color rgb="FF000000"/>
      <name val="Arial"/>
      <family val="2"/>
    </font>
    <font>
      <b/>
      <sz val="8"/>
      <color rgb="FFFF0000"/>
      <name val="Arial"/>
      <family val="2"/>
    </font>
    <font>
      <b/>
      <u/>
      <sz val="8"/>
      <color theme="1"/>
      <name val="Arial Nova"/>
      <family val="2"/>
    </font>
    <font>
      <b/>
      <u/>
      <sz val="8"/>
      <color theme="1"/>
      <name val="Arial"/>
      <family val="2"/>
    </font>
    <font>
      <sz val="9"/>
      <color rgb="FF000000"/>
      <name val="Arial"/>
      <family val="2"/>
    </font>
    <font>
      <b/>
      <sz val="24"/>
      <color theme="1"/>
      <name val="Arial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b/>
      <sz val="9"/>
      <color rgb="FFFF000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indexed="8"/>
      <name val="Century Gothic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name val="Calibri"/>
      <family val="2"/>
      <scheme val="minor"/>
    </font>
    <font>
      <sz val="8"/>
      <color rgb="FF000000"/>
      <name val="CAIXAStd"/>
    </font>
    <font>
      <sz val="8"/>
      <color rgb="FF000000"/>
      <name val="ArialMT"/>
    </font>
    <font>
      <b/>
      <sz val="10"/>
      <color rgb="FF000000"/>
      <name val="Calibri"/>
      <family val="2"/>
      <scheme val="minor"/>
    </font>
    <font>
      <b/>
      <u/>
      <sz val="8"/>
      <name val="Arial"/>
      <family val="2"/>
    </font>
    <font>
      <b/>
      <sz val="8"/>
      <name val="Arial"/>
      <family val="2"/>
    </font>
    <font>
      <u/>
      <sz val="8"/>
      <color theme="1"/>
      <name val="Arial"/>
      <family val="2"/>
    </font>
    <font>
      <sz val="8"/>
      <name val="Arial Nova"/>
      <family val="2"/>
    </font>
    <font>
      <b/>
      <sz val="10"/>
      <name val="Century Gothic"/>
      <family val="2"/>
    </font>
    <font>
      <b/>
      <sz val="10"/>
      <color indexed="8"/>
      <name val="Century Gothic"/>
      <family val="2"/>
    </font>
    <font>
      <sz val="9"/>
      <color indexed="8"/>
      <name val="Century Gothic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9"/>
      <color indexed="8"/>
      <name val="Century Gothic"/>
      <family val="2"/>
    </font>
    <font>
      <b/>
      <sz val="9"/>
      <color indexed="12"/>
      <name val="Century Gothic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3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18">
    <xf numFmtId="0" fontId="0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1" fillId="2" borderId="1" applyNumberFormat="0" applyFont="0" applyAlignment="0" applyProtection="0"/>
    <xf numFmtId="9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36" fillId="0" borderId="0" applyFont="0" applyFill="0" applyBorder="0" applyAlignment="0" applyProtection="0"/>
    <xf numFmtId="9" fontId="36" fillId="0" borderId="0" applyFont="0" applyFill="0" applyBorder="0" applyAlignment="0" applyProtection="0"/>
  </cellStyleXfs>
  <cellXfs count="719">
    <xf numFmtId="0" fontId="0" fillId="0" borderId="0" xfId="0"/>
    <xf numFmtId="0" fontId="3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11" borderId="11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vertical="center"/>
    </xf>
    <xf numFmtId="0" fontId="4" fillId="11" borderId="13" xfId="0" applyFont="1" applyFill="1" applyBorder="1" applyAlignment="1">
      <alignment vertical="center"/>
    </xf>
    <xf numFmtId="0" fontId="6" fillId="12" borderId="0" xfId="0" applyFont="1" applyFill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8" fillId="12" borderId="15" xfId="0" applyFont="1" applyFill="1" applyBorder="1" applyAlignment="1">
      <alignment vertical="center"/>
    </xf>
    <xf numFmtId="10" fontId="8" fillId="12" borderId="16" xfId="0" applyNumberFormat="1" applyFont="1" applyFill="1" applyBorder="1" applyAlignment="1">
      <alignment horizontal="right" vertical="center"/>
    </xf>
    <xf numFmtId="10" fontId="7" fillId="12" borderId="0" xfId="0" applyNumberFormat="1" applyFont="1" applyFill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8" fillId="12" borderId="18" xfId="0" applyFont="1" applyFill="1" applyBorder="1" applyAlignment="1">
      <alignment vertical="center"/>
    </xf>
    <xf numFmtId="10" fontId="8" fillId="12" borderId="19" xfId="0" applyNumberFormat="1" applyFont="1" applyFill="1" applyBorder="1" applyAlignment="1">
      <alignment horizontal="right" vertical="center"/>
    </xf>
    <xf numFmtId="0" fontId="4" fillId="0" borderId="20" xfId="0" applyFont="1" applyBorder="1" applyAlignment="1">
      <alignment horizontal="center" vertical="center"/>
    </xf>
    <xf numFmtId="0" fontId="8" fillId="12" borderId="21" xfId="0" applyFont="1" applyFill="1" applyBorder="1" applyAlignment="1">
      <alignment vertical="center"/>
    </xf>
    <xf numFmtId="10" fontId="8" fillId="12" borderId="22" xfId="0" applyNumberFormat="1" applyFont="1" applyFill="1" applyBorder="1" applyAlignment="1">
      <alignment horizontal="right" vertical="center"/>
    </xf>
    <xf numFmtId="0" fontId="4" fillId="12" borderId="23" xfId="0" applyFont="1" applyFill="1" applyBorder="1" applyAlignment="1">
      <alignment horizontal="center" vertical="center"/>
    </xf>
    <xf numFmtId="0" fontId="4" fillId="12" borderId="24" xfId="0" applyFont="1" applyFill="1" applyBorder="1" applyAlignment="1">
      <alignment horizontal="right" vertical="center"/>
    </xf>
    <xf numFmtId="10" fontId="4" fillId="0" borderId="25" xfId="0" applyNumberFormat="1" applyFont="1" applyBorder="1" applyAlignment="1">
      <alignment horizontal="right" vertical="center"/>
    </xf>
    <xf numFmtId="10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13" borderId="11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vertical="center"/>
    </xf>
    <xf numFmtId="0" fontId="4" fillId="13" borderId="13" xfId="0" applyFont="1" applyFill="1" applyBorder="1" applyAlignment="1">
      <alignment vertical="center"/>
    </xf>
    <xf numFmtId="0" fontId="4" fillId="12" borderId="26" xfId="0" applyFont="1" applyFill="1" applyBorder="1" applyAlignment="1">
      <alignment horizontal="center" vertical="center"/>
    </xf>
    <xf numFmtId="0" fontId="8" fillId="12" borderId="27" xfId="0" applyFont="1" applyFill="1" applyBorder="1" applyAlignment="1">
      <alignment vertical="center"/>
    </xf>
    <xf numFmtId="10" fontId="8" fillId="12" borderId="28" xfId="0" applyNumberFormat="1" applyFont="1" applyFill="1" applyBorder="1" applyAlignment="1">
      <alignment horizontal="righ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right" vertical="center"/>
    </xf>
    <xf numFmtId="0" fontId="4" fillId="12" borderId="14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vertical="center" wrapText="1"/>
    </xf>
    <xf numFmtId="0" fontId="4" fillId="12" borderId="20" xfId="0" applyFont="1" applyFill="1" applyBorder="1" applyAlignment="1">
      <alignment horizontal="center" vertical="center"/>
    </xf>
    <xf numFmtId="0" fontId="8" fillId="12" borderId="21" xfId="0" applyFont="1" applyFill="1" applyBorder="1" applyAlignment="1">
      <alignment vertical="center" wrapText="1"/>
    </xf>
    <xf numFmtId="10" fontId="8" fillId="12" borderId="22" xfId="0" applyNumberFormat="1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0" xfId="0" applyFont="1" applyAlignment="1">
      <alignment vertical="center"/>
    </xf>
    <xf numFmtId="10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4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vertical="center"/>
    </xf>
    <xf numFmtId="10" fontId="8" fillId="0" borderId="28" xfId="0" applyNumberFormat="1" applyFont="1" applyBorder="1" applyAlignment="1">
      <alignment horizontal="right" vertical="center"/>
    </xf>
    <xf numFmtId="10" fontId="7" fillId="0" borderId="0" xfId="0" applyNumberFormat="1" applyFont="1" applyAlignment="1">
      <alignment vertical="center"/>
    </xf>
    <xf numFmtId="10" fontId="6" fillId="0" borderId="0" xfId="0" applyNumberFormat="1" applyFont="1" applyAlignment="1">
      <alignment vertical="center"/>
    </xf>
    <xf numFmtId="10" fontId="4" fillId="0" borderId="10" xfId="0" applyNumberFormat="1" applyFont="1" applyBorder="1" applyAlignment="1">
      <alignment horizontal="right"/>
    </xf>
    <xf numFmtId="10" fontId="6" fillId="0" borderId="0" xfId="0" applyNumberFormat="1" applyFont="1"/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9" fillId="12" borderId="0" xfId="0" applyFont="1" applyFill="1"/>
    <xf numFmtId="0" fontId="14" fillId="12" borderId="0" xfId="0" applyFont="1" applyFill="1"/>
    <xf numFmtId="0" fontId="18" fillId="12" borderId="0" xfId="0" applyFont="1" applyFill="1"/>
    <xf numFmtId="164" fontId="15" fillId="0" borderId="32" xfId="0" applyNumberFormat="1" applyFont="1" applyBorder="1" applyAlignment="1">
      <alignment horizontal="center" vertical="center"/>
    </xf>
    <xf numFmtId="4" fontId="15" fillId="0" borderId="32" xfId="0" applyNumberFormat="1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164" fontId="15" fillId="0" borderId="32" xfId="0" applyNumberFormat="1" applyFont="1" applyBorder="1" applyAlignment="1">
      <alignment horizontal="center" vertical="center" wrapText="1"/>
    </xf>
    <xf numFmtId="10" fontId="15" fillId="0" borderId="32" xfId="0" applyNumberFormat="1" applyFont="1" applyBorder="1" applyAlignment="1">
      <alignment horizontal="center" vertical="center"/>
    </xf>
    <xf numFmtId="4" fontId="15" fillId="0" borderId="32" xfId="0" applyNumberFormat="1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11" borderId="29" xfId="0" applyFont="1" applyFill="1" applyBorder="1" applyAlignment="1">
      <alignment horizontal="center" vertical="center" wrapText="1"/>
    </xf>
    <xf numFmtId="0" fontId="15" fillId="11" borderId="30" xfId="0" applyFont="1" applyFill="1" applyBorder="1" applyAlignment="1">
      <alignment horizontal="center" vertical="center" wrapText="1"/>
    </xf>
    <xf numFmtId="49" fontId="15" fillId="11" borderId="30" xfId="0" applyNumberFormat="1" applyFont="1" applyFill="1" applyBorder="1" applyAlignment="1">
      <alignment horizontal="center" vertical="center" wrapText="1"/>
    </xf>
    <xf numFmtId="2" fontId="15" fillId="11" borderId="30" xfId="0" applyNumberFormat="1" applyFont="1" applyFill="1" applyBorder="1" applyAlignment="1">
      <alignment horizontal="center" vertical="center" wrapText="1"/>
    </xf>
    <xf numFmtId="164" fontId="15" fillId="11" borderId="30" xfId="0" applyNumberFormat="1" applyFont="1" applyFill="1" applyBorder="1" applyAlignment="1">
      <alignment vertical="center" wrapText="1"/>
    </xf>
    <xf numFmtId="4" fontId="15" fillId="11" borderId="30" xfId="0" applyNumberFormat="1" applyFont="1" applyFill="1" applyBorder="1" applyAlignment="1">
      <alignment horizontal="center" vertical="center" wrapText="1"/>
    </xf>
    <xf numFmtId="165" fontId="15" fillId="11" borderId="31" xfId="0" applyNumberFormat="1" applyFont="1" applyFill="1" applyBorder="1" applyAlignment="1">
      <alignment horizontal="center" vertical="center" wrapText="1"/>
    </xf>
    <xf numFmtId="0" fontId="15" fillId="12" borderId="0" xfId="0" applyFont="1" applyFill="1"/>
    <xf numFmtId="0" fontId="18" fillId="0" borderId="32" xfId="0" applyFont="1" applyBorder="1" applyAlignment="1">
      <alignment horizontal="center" vertical="center" wrapText="1"/>
    </xf>
    <xf numFmtId="165" fontId="18" fillId="0" borderId="32" xfId="0" applyNumberFormat="1" applyFont="1" applyBorder="1" applyAlignment="1">
      <alignment horizontal="center" vertical="center" wrapText="1"/>
    </xf>
    <xf numFmtId="165" fontId="18" fillId="0" borderId="30" xfId="0" applyNumberFormat="1" applyFont="1" applyBorder="1" applyAlignment="1">
      <alignment horizontal="center" vertical="center" wrapText="1"/>
    </xf>
    <xf numFmtId="166" fontId="18" fillId="12" borderId="0" xfId="0" applyNumberFormat="1" applyFont="1" applyFill="1"/>
    <xf numFmtId="4" fontId="18" fillId="12" borderId="0" xfId="0" applyNumberFormat="1" applyFont="1" applyFill="1"/>
    <xf numFmtId="165" fontId="18" fillId="0" borderId="0" xfId="0" applyNumberFormat="1" applyFont="1" applyAlignment="1">
      <alignment horizontal="center" vertical="center" wrapText="1"/>
    </xf>
    <xf numFmtId="166" fontId="15" fillId="12" borderId="0" xfId="0" applyNumberFormat="1" applyFont="1" applyFill="1"/>
    <xf numFmtId="9" fontId="9" fillId="12" borderId="0" xfId="0" applyNumberFormat="1" applyFont="1" applyFill="1"/>
    <xf numFmtId="0" fontId="9" fillId="0" borderId="0" xfId="0" applyFont="1"/>
    <xf numFmtId="0" fontId="14" fillId="0" borderId="0" xfId="0" applyFont="1"/>
    <xf numFmtId="0" fontId="20" fillId="0" borderId="0" xfId="0" applyFont="1" applyAlignment="1">
      <alignment vertical="center"/>
    </xf>
    <xf numFmtId="164" fontId="9" fillId="0" borderId="0" xfId="0" applyNumberFormat="1" applyFont="1"/>
    <xf numFmtId="4" fontId="9" fillId="0" borderId="0" xfId="0" applyNumberFormat="1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15" fillId="0" borderId="29" xfId="0" applyFont="1" applyBorder="1" applyAlignment="1">
      <alignment horizontal="center" vertical="center"/>
    </xf>
    <xf numFmtId="0" fontId="25" fillId="0" borderId="0" xfId="0" applyFont="1"/>
    <xf numFmtId="0" fontId="29" fillId="0" borderId="0" xfId="0" applyFont="1"/>
    <xf numFmtId="0" fontId="21" fillId="0" borderId="0" xfId="0" applyFont="1"/>
    <xf numFmtId="4" fontId="22" fillId="0" borderId="0" xfId="0" applyNumberFormat="1" applyFont="1"/>
    <xf numFmtId="0" fontId="15" fillId="0" borderId="43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 wrapText="1"/>
    </xf>
    <xf numFmtId="2" fontId="18" fillId="0" borderId="43" xfId="0" applyNumberFormat="1" applyFont="1" applyBorder="1" applyAlignment="1">
      <alignment horizontal="center" vertical="center" wrapText="1"/>
    </xf>
    <xf numFmtId="165" fontId="18" fillId="0" borderId="43" xfId="0" applyNumberFormat="1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165" fontId="20" fillId="0" borderId="53" xfId="0" applyNumberFormat="1" applyFont="1" applyBorder="1" applyAlignment="1">
      <alignment horizontal="center" vertical="center" wrapText="1"/>
    </xf>
    <xf numFmtId="0" fontId="9" fillId="0" borderId="34" xfId="0" applyFont="1" applyBorder="1" applyAlignment="1">
      <alignment vertical="center"/>
    </xf>
    <xf numFmtId="0" fontId="9" fillId="0" borderId="5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34" xfId="0" applyFont="1" applyBorder="1"/>
    <xf numFmtId="0" fontId="9" fillId="0" borderId="34" xfId="0" applyFont="1" applyBorder="1"/>
    <xf numFmtId="0" fontId="9" fillId="0" borderId="53" xfId="0" applyFont="1" applyBorder="1"/>
    <xf numFmtId="0" fontId="9" fillId="0" borderId="48" xfId="0" applyFont="1" applyBorder="1"/>
    <xf numFmtId="0" fontId="9" fillId="0" borderId="52" xfId="0" applyFont="1" applyBorder="1"/>
    <xf numFmtId="164" fontId="9" fillId="0" borderId="52" xfId="0" applyNumberFormat="1" applyFont="1" applyBorder="1"/>
    <xf numFmtId="4" fontId="9" fillId="0" borderId="52" xfId="0" applyNumberFormat="1" applyFont="1" applyBorder="1"/>
    <xf numFmtId="0" fontId="9" fillId="0" borderId="49" xfId="0" applyFont="1" applyBorder="1"/>
    <xf numFmtId="10" fontId="15" fillId="0" borderId="29" xfId="0" applyNumberFormat="1" applyFont="1" applyBorder="1" applyAlignment="1">
      <alignment horizontal="center" vertical="center"/>
    </xf>
    <xf numFmtId="0" fontId="9" fillId="12" borderId="53" xfId="0" applyFont="1" applyFill="1" applyBorder="1"/>
    <xf numFmtId="0" fontId="9" fillId="12" borderId="51" xfId="0" applyFont="1" applyFill="1" applyBorder="1"/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0" fillId="0" borderId="46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165" fontId="20" fillId="0" borderId="47" xfId="0" applyNumberFormat="1" applyFont="1" applyBorder="1" applyAlignment="1">
      <alignment horizontal="center" vertical="center" wrapText="1"/>
    </xf>
    <xf numFmtId="0" fontId="26" fillId="0" borderId="51" xfId="0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165" fontId="20" fillId="0" borderId="56" xfId="0" applyNumberFormat="1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/>
    </xf>
    <xf numFmtId="0" fontId="18" fillId="0" borderId="55" xfId="0" applyFont="1" applyBorder="1" applyAlignment="1">
      <alignment horizontal="center" vertical="center" wrapText="1"/>
    </xf>
    <xf numFmtId="164" fontId="15" fillId="0" borderId="31" xfId="0" applyNumberFormat="1" applyFont="1" applyBorder="1" applyAlignment="1">
      <alignment vertical="center"/>
    </xf>
    <xf numFmtId="0" fontId="15" fillId="0" borderId="35" xfId="0" applyFont="1" applyBorder="1" applyAlignment="1">
      <alignment horizontal="center" vertical="center"/>
    </xf>
    <xf numFmtId="0" fontId="18" fillId="0" borderId="29" xfId="0" applyFont="1" applyBorder="1" applyAlignment="1">
      <alignment vertical="center" wrapText="1"/>
    </xf>
    <xf numFmtId="2" fontId="15" fillId="11" borderId="38" xfId="0" applyNumberFormat="1" applyFont="1" applyFill="1" applyBorder="1" applyAlignment="1">
      <alignment horizontal="center" vertical="center" wrapText="1"/>
    </xf>
    <xf numFmtId="0" fontId="18" fillId="0" borderId="58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4" fontId="15" fillId="0" borderId="59" xfId="0" applyNumberFormat="1" applyFont="1" applyBorder="1" applyAlignment="1">
      <alignment horizontal="center" vertical="center" wrapText="1"/>
    </xf>
    <xf numFmtId="0" fontId="18" fillId="0" borderId="60" xfId="0" applyFont="1" applyBorder="1" applyAlignment="1">
      <alignment horizontal="center" vertical="center" wrapText="1"/>
    </xf>
    <xf numFmtId="0" fontId="18" fillId="0" borderId="57" xfId="0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 wrapText="1"/>
    </xf>
    <xf numFmtId="165" fontId="20" fillId="0" borderId="43" xfId="0" applyNumberFormat="1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2" fontId="15" fillId="0" borderId="43" xfId="0" applyNumberFormat="1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 wrapText="1"/>
    </xf>
    <xf numFmtId="10" fontId="37" fillId="0" borderId="0" xfId="16" applyNumberFormat="1" applyFont="1" applyFill="1" applyBorder="1" applyAlignment="1">
      <alignment vertical="center"/>
    </xf>
    <xf numFmtId="0" fontId="39" fillId="14" borderId="43" xfId="0" applyFont="1" applyFill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8" fillId="0" borderId="43" xfId="0" applyFont="1" applyBorder="1" applyAlignment="1">
      <alignment horizontal="center" vertical="center"/>
    </xf>
    <xf numFmtId="0" fontId="38" fillId="0" borderId="43" xfId="0" applyFont="1" applyBorder="1" applyAlignment="1">
      <alignment horizontal="center" vertical="center" wrapText="1"/>
    </xf>
    <xf numFmtId="4" fontId="15" fillId="0" borderId="43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9" fillId="0" borderId="61" xfId="0" applyFont="1" applyBorder="1" applyAlignment="1">
      <alignment horizontal="center" vertical="center" wrapText="1"/>
    </xf>
    <xf numFmtId="0" fontId="38" fillId="0" borderId="61" xfId="0" applyFont="1" applyBorder="1" applyAlignment="1">
      <alignment horizontal="center" vertical="center"/>
    </xf>
    <xf numFmtId="0" fontId="38" fillId="0" borderId="61" xfId="0" applyFont="1" applyBorder="1" applyAlignment="1">
      <alignment horizontal="center" vertical="center" wrapText="1"/>
    </xf>
    <xf numFmtId="4" fontId="15" fillId="0" borderId="61" xfId="0" applyNumberFormat="1" applyFont="1" applyBorder="1" applyAlignment="1">
      <alignment horizontal="center" vertical="center" wrapText="1"/>
    </xf>
    <xf numFmtId="0" fontId="25" fillId="0" borderId="43" xfId="0" applyFont="1" applyBorder="1" applyAlignment="1">
      <alignment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/>
    </xf>
    <xf numFmtId="0" fontId="39" fillId="14" borderId="44" xfId="0" applyFont="1" applyFill="1" applyBorder="1" applyAlignment="1">
      <alignment horizontal="center" vertical="center" wrapText="1"/>
    </xf>
    <xf numFmtId="4" fontId="15" fillId="11" borderId="0" xfId="0" applyNumberFormat="1" applyFont="1" applyFill="1" applyAlignment="1">
      <alignment horizontal="center" vertical="center" wrapText="1"/>
    </xf>
    <xf numFmtId="0" fontId="15" fillId="15" borderId="44" xfId="0" applyFont="1" applyFill="1" applyBorder="1" applyAlignment="1">
      <alignment horizontal="center" vertical="center" wrapText="1"/>
    </xf>
    <xf numFmtId="0" fontId="26" fillId="15" borderId="50" xfId="0" applyFont="1" applyFill="1" applyBorder="1" applyAlignment="1">
      <alignment horizontal="center" vertical="center" wrapText="1"/>
    </xf>
    <xf numFmtId="49" fontId="15" fillId="15" borderId="50" xfId="0" applyNumberFormat="1" applyFont="1" applyFill="1" applyBorder="1" applyAlignment="1">
      <alignment horizontal="center" vertical="center" wrapText="1"/>
    </xf>
    <xf numFmtId="0" fontId="15" fillId="15" borderId="50" xfId="0" applyFont="1" applyFill="1" applyBorder="1" applyAlignment="1">
      <alignment horizontal="left" vertical="center" wrapText="1"/>
    </xf>
    <xf numFmtId="2" fontId="18" fillId="15" borderId="50" xfId="0" applyNumberFormat="1" applyFont="1" applyFill="1" applyBorder="1" applyAlignment="1">
      <alignment horizontal="center" vertical="center" wrapText="1"/>
    </xf>
    <xf numFmtId="0" fontId="15" fillId="15" borderId="50" xfId="0" applyFont="1" applyFill="1" applyBorder="1" applyAlignment="1">
      <alignment horizontal="center" vertical="center" wrapText="1"/>
    </xf>
    <xf numFmtId="4" fontId="15" fillId="15" borderId="50" xfId="0" applyNumberFormat="1" applyFont="1" applyFill="1" applyBorder="1" applyAlignment="1">
      <alignment horizontal="center" vertical="center" wrapText="1"/>
    </xf>
    <xf numFmtId="0" fontId="39" fillId="0" borderId="54" xfId="0" applyFont="1" applyBorder="1" applyAlignment="1">
      <alignment horizontal="center" vertical="center" wrapText="1"/>
    </xf>
    <xf numFmtId="0" fontId="15" fillId="11" borderId="41" xfId="0" applyFont="1" applyFill="1" applyBorder="1" applyAlignment="1">
      <alignment horizontal="center" vertical="center" wrapText="1"/>
    </xf>
    <xf numFmtId="0" fontId="15" fillId="11" borderId="38" xfId="0" applyFont="1" applyFill="1" applyBorder="1" applyAlignment="1">
      <alignment horizontal="center" vertical="center" wrapText="1"/>
    </xf>
    <xf numFmtId="49" fontId="15" fillId="11" borderId="38" xfId="0" applyNumberFormat="1" applyFont="1" applyFill="1" applyBorder="1" applyAlignment="1">
      <alignment horizontal="center" vertical="center" wrapText="1"/>
    </xf>
    <xf numFmtId="0" fontId="15" fillId="11" borderId="38" xfId="0" applyFont="1" applyFill="1" applyBorder="1" applyAlignment="1">
      <alignment vertical="center" wrapText="1"/>
    </xf>
    <xf numFmtId="164" fontId="15" fillId="11" borderId="38" xfId="0" applyNumberFormat="1" applyFont="1" applyFill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18" fillId="0" borderId="61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8" fillId="0" borderId="62" xfId="0" applyFont="1" applyBorder="1" applyAlignment="1">
      <alignment horizontal="center" vertical="center" wrapText="1"/>
    </xf>
    <xf numFmtId="2" fontId="18" fillId="0" borderId="61" xfId="0" applyNumberFormat="1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2" fontId="18" fillId="0" borderId="54" xfId="0" applyNumberFormat="1" applyFont="1" applyBorder="1" applyAlignment="1">
      <alignment horizontal="center" vertical="center" wrapText="1"/>
    </xf>
    <xf numFmtId="0" fontId="15" fillId="16" borderId="50" xfId="0" applyFont="1" applyFill="1" applyBorder="1" applyAlignment="1">
      <alignment horizontal="center" vertical="center" wrapText="1"/>
    </xf>
    <xf numFmtId="0" fontId="15" fillId="16" borderId="50" xfId="0" applyFont="1" applyFill="1" applyBorder="1" applyAlignment="1">
      <alignment vertical="center" wrapText="1"/>
    </xf>
    <xf numFmtId="2" fontId="15" fillId="16" borderId="50" xfId="0" applyNumberFormat="1" applyFont="1" applyFill="1" applyBorder="1" applyAlignment="1">
      <alignment horizontal="center" vertical="center" wrapText="1"/>
    </xf>
    <xf numFmtId="164" fontId="15" fillId="16" borderId="50" xfId="0" applyNumberFormat="1" applyFont="1" applyFill="1" applyBorder="1" applyAlignment="1">
      <alignment vertical="center" wrapText="1"/>
    </xf>
    <xf numFmtId="0" fontId="39" fillId="0" borderId="44" xfId="0" applyFont="1" applyBorder="1" applyAlignment="1">
      <alignment horizontal="center" vertical="center" wrapText="1"/>
    </xf>
    <xf numFmtId="4" fontId="15" fillId="0" borderId="54" xfId="0" applyNumberFormat="1" applyFont="1" applyBorder="1" applyAlignment="1">
      <alignment horizontal="center" vertical="center" wrapText="1"/>
    </xf>
    <xf numFmtId="0" fontId="39" fillId="16" borderId="50" xfId="0" applyFont="1" applyFill="1" applyBorder="1" applyAlignment="1">
      <alignment horizontal="center" vertical="center" wrapText="1"/>
    </xf>
    <xf numFmtId="0" fontId="25" fillId="16" borderId="50" xfId="0" applyFont="1" applyFill="1" applyBorder="1" applyAlignment="1">
      <alignment horizontal="center" vertical="center"/>
    </xf>
    <xf numFmtId="4" fontId="15" fillId="16" borderId="50" xfId="0" applyNumberFormat="1" applyFont="1" applyFill="1" applyBorder="1" applyAlignment="1">
      <alignment horizontal="center" vertical="center" wrapText="1"/>
    </xf>
    <xf numFmtId="0" fontId="41" fillId="0" borderId="43" xfId="0" applyFont="1" applyBorder="1" applyAlignment="1">
      <alignment horizontal="center" vertical="center"/>
    </xf>
    <xf numFmtId="0" fontId="41" fillId="0" borderId="45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9" fillId="0" borderId="43" xfId="0" applyFont="1" applyBorder="1" applyAlignment="1">
      <alignment horizontal="center" vertical="center"/>
    </xf>
    <xf numFmtId="0" fontId="38" fillId="0" borderId="43" xfId="0" applyFont="1" applyBorder="1" applyAlignment="1">
      <alignment horizontal="justify" vertical="center" wrapText="1"/>
    </xf>
    <xf numFmtId="0" fontId="18" fillId="0" borderId="32" xfId="0" applyFont="1" applyBorder="1" applyAlignment="1">
      <alignment horizontal="justify" vertical="center" wrapText="1"/>
    </xf>
    <xf numFmtId="0" fontId="18" fillId="0" borderId="55" xfId="0" applyFont="1" applyBorder="1" applyAlignment="1">
      <alignment horizontal="justify" vertical="center" wrapText="1"/>
    </xf>
    <xf numFmtId="0" fontId="18" fillId="0" borderId="43" xfId="0" applyFont="1" applyBorder="1" applyAlignment="1">
      <alignment horizontal="justify" vertical="center" wrapText="1"/>
    </xf>
    <xf numFmtId="0" fontId="25" fillId="14" borderId="43" xfId="0" applyFont="1" applyFill="1" applyBorder="1" applyAlignment="1">
      <alignment horizontal="justify" vertical="center" wrapText="1"/>
    </xf>
    <xf numFmtId="0" fontId="25" fillId="0" borderId="0" xfId="0" applyFont="1" applyAlignment="1">
      <alignment horizontal="justify" vertical="center" wrapText="1"/>
    </xf>
    <xf numFmtId="0" fontId="25" fillId="0" borderId="45" xfId="0" applyFont="1" applyBorder="1" applyAlignment="1">
      <alignment horizontal="justify" vertical="center" wrapText="1"/>
    </xf>
    <xf numFmtId="0" fontId="25" fillId="14" borderId="45" xfId="0" applyFont="1" applyFill="1" applyBorder="1" applyAlignment="1">
      <alignment horizontal="justify" vertical="center" wrapText="1"/>
    </xf>
    <xf numFmtId="49" fontId="25" fillId="0" borderId="36" xfId="0" applyNumberFormat="1" applyFont="1" applyBorder="1" applyAlignment="1">
      <alignment horizontal="justify" vertical="center" wrapText="1" shrinkToFit="1" readingOrder="1"/>
    </xf>
    <xf numFmtId="0" fontId="18" fillId="0" borderId="61" xfId="0" applyFont="1" applyBorder="1" applyAlignment="1">
      <alignment horizontal="justify" vertical="center" wrapText="1"/>
    </xf>
    <xf numFmtId="0" fontId="18" fillId="0" borderId="60" xfId="0" applyFont="1" applyBorder="1" applyAlignment="1">
      <alignment horizontal="justify" vertical="center" wrapText="1"/>
    </xf>
    <xf numFmtId="0" fontId="25" fillId="0" borderId="43" xfId="0" applyFont="1" applyBorder="1" applyAlignment="1">
      <alignment horizontal="justify" vertical="center" wrapText="1"/>
    </xf>
    <xf numFmtId="0" fontId="41" fillId="0" borderId="43" xfId="0" applyFont="1" applyBorder="1" applyAlignment="1">
      <alignment horizontal="justify" vertical="center" wrapText="1"/>
    </xf>
    <xf numFmtId="0" fontId="41" fillId="0" borderId="0" xfId="0" applyFont="1" applyAlignment="1">
      <alignment horizontal="justify" vertical="center" wrapText="1"/>
    </xf>
    <xf numFmtId="0" fontId="18" fillId="0" borderId="39" xfId="0" applyFont="1" applyBorder="1" applyAlignment="1">
      <alignment horizontal="justify" vertical="center" wrapText="1"/>
    </xf>
    <xf numFmtId="0" fontId="18" fillId="0" borderId="29" xfId="0" applyFont="1" applyBorder="1" applyAlignment="1">
      <alignment horizontal="justify" vertical="center" wrapText="1"/>
    </xf>
    <xf numFmtId="0" fontId="42" fillId="0" borderId="0" xfId="0" applyFont="1" applyAlignment="1">
      <alignment horizontal="justify" vertical="center" wrapText="1"/>
    </xf>
    <xf numFmtId="0" fontId="42" fillId="0" borderId="43" xfId="0" applyFont="1" applyBorder="1" applyAlignment="1">
      <alignment horizontal="justify" vertical="center" wrapText="1"/>
    </xf>
    <xf numFmtId="0" fontId="18" fillId="0" borderId="56" xfId="0" applyFont="1" applyBorder="1" applyAlignment="1">
      <alignment horizontal="justify" vertical="center" wrapText="1"/>
    </xf>
    <xf numFmtId="0" fontId="34" fillId="0" borderId="0" xfId="0" applyFont="1"/>
    <xf numFmtId="0" fontId="43" fillId="0" borderId="0" xfId="0" applyFont="1"/>
    <xf numFmtId="4" fontId="45" fillId="14" borderId="43" xfId="0" applyNumberFormat="1" applyFont="1" applyFill="1" applyBorder="1" applyAlignment="1">
      <alignment horizontal="center" vertical="center" wrapText="1"/>
    </xf>
    <xf numFmtId="0" fontId="0" fillId="0" borderId="43" xfId="0" applyBorder="1"/>
    <xf numFmtId="2" fontId="0" fillId="17" borderId="43" xfId="0" applyNumberFormat="1" applyFill="1" applyBorder="1"/>
    <xf numFmtId="0" fontId="43" fillId="0" borderId="43" xfId="0" applyFont="1" applyBorder="1" applyAlignment="1">
      <alignment horizontal="center" vertical="center" wrapText="1"/>
    </xf>
    <xf numFmtId="0" fontId="43" fillId="17" borderId="43" xfId="0" applyFont="1" applyFill="1" applyBorder="1" applyAlignment="1">
      <alignment horizontal="center" vertical="center" wrapText="1"/>
    </xf>
    <xf numFmtId="2" fontId="15" fillId="0" borderId="43" xfId="0" applyNumberFormat="1" applyFont="1" applyBorder="1" applyAlignment="1">
      <alignment horizontal="center" vertical="center" wrapText="1"/>
    </xf>
    <xf numFmtId="0" fontId="0" fillId="17" borderId="43" xfId="0" applyFill="1" applyBorder="1"/>
    <xf numFmtId="0" fontId="0" fillId="0" borderId="61" xfId="0" applyBorder="1"/>
    <xf numFmtId="2" fontId="0" fillId="17" borderId="61" xfId="0" applyNumberFormat="1" applyFill="1" applyBorder="1"/>
    <xf numFmtId="2" fontId="0" fillId="0" borderId="43" xfId="0" applyNumberFormat="1" applyBorder="1"/>
    <xf numFmtId="0" fontId="0" fillId="14" borderId="43" xfId="0" applyFill="1" applyBorder="1"/>
    <xf numFmtId="2" fontId="0" fillId="14" borderId="43" xfId="0" applyNumberFormat="1" applyFill="1" applyBorder="1"/>
    <xf numFmtId="2" fontId="15" fillId="0" borderId="54" xfId="0" applyNumberFormat="1" applyFont="1" applyBorder="1" applyAlignment="1">
      <alignment horizontal="center" vertical="center" wrapText="1"/>
    </xf>
    <xf numFmtId="2" fontId="15" fillId="0" borderId="63" xfId="0" applyNumberFormat="1" applyFont="1" applyBorder="1" applyAlignment="1">
      <alignment horizontal="center" vertical="center" wrapText="1"/>
    </xf>
    <xf numFmtId="2" fontId="15" fillId="0" borderId="61" xfId="0" applyNumberFormat="1" applyFont="1" applyBorder="1" applyAlignment="1">
      <alignment horizontal="center" vertical="center" wrapText="1"/>
    </xf>
    <xf numFmtId="0" fontId="18" fillId="14" borderId="29" xfId="0" applyFont="1" applyFill="1" applyBorder="1" applyAlignment="1">
      <alignment horizontal="center" vertical="center" wrapText="1"/>
    </xf>
    <xf numFmtId="0" fontId="42" fillId="14" borderId="43" xfId="0" applyFont="1" applyFill="1" applyBorder="1" applyAlignment="1">
      <alignment horizontal="center" vertical="center"/>
    </xf>
    <xf numFmtId="0" fontId="25" fillId="14" borderId="43" xfId="0" applyFont="1" applyFill="1" applyBorder="1" applyAlignment="1">
      <alignment horizontal="justify" vertical="center"/>
    </xf>
    <xf numFmtId="0" fontId="18" fillId="14" borderId="57" xfId="0" applyFont="1" applyFill="1" applyBorder="1" applyAlignment="1">
      <alignment horizontal="center" vertical="center" wrapText="1"/>
    </xf>
    <xf numFmtId="2" fontId="15" fillId="14" borderId="43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8" fillId="0" borderId="38" xfId="0" applyFont="1" applyBorder="1" applyAlignment="1">
      <alignment horizontal="center" vertical="center" wrapText="1"/>
    </xf>
    <xf numFmtId="0" fontId="39" fillId="0" borderId="50" xfId="0" applyFont="1" applyBorder="1" applyAlignment="1">
      <alignment horizontal="center" vertical="center" wrapText="1"/>
    </xf>
    <xf numFmtId="0" fontId="18" fillId="0" borderId="64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justify" vertical="center" wrapText="1"/>
    </xf>
    <xf numFmtId="2" fontId="15" fillId="0" borderId="64" xfId="0" applyNumberFormat="1" applyFont="1" applyBorder="1" applyAlignment="1">
      <alignment horizontal="center" vertical="center" wrapText="1"/>
    </xf>
    <xf numFmtId="0" fontId="38" fillId="14" borderId="43" xfId="0" applyFont="1" applyFill="1" applyBorder="1" applyAlignment="1">
      <alignment horizontal="justify" vertical="center" wrapText="1"/>
    </xf>
    <xf numFmtId="0" fontId="25" fillId="0" borderId="0" xfId="0" applyFont="1" applyAlignment="1">
      <alignment horizontal="center" vertical="center" wrapText="1"/>
    </xf>
    <xf numFmtId="0" fontId="39" fillId="14" borderId="0" xfId="0" applyFont="1" applyFill="1" applyAlignment="1">
      <alignment horizontal="center" vertical="center" wrapText="1"/>
    </xf>
    <xf numFmtId="0" fontId="25" fillId="14" borderId="0" xfId="0" applyFont="1" applyFill="1" applyAlignment="1">
      <alignment horizontal="justify" vertical="center" wrapText="1"/>
    </xf>
    <xf numFmtId="0" fontId="39" fillId="0" borderId="0" xfId="0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8" fillId="0" borderId="31" xfId="0" applyNumberFormat="1" applyFont="1" applyBorder="1" applyAlignment="1">
      <alignment horizontal="center" vertical="center" wrapText="1"/>
    </xf>
    <xf numFmtId="0" fontId="39" fillId="14" borderId="46" xfId="0" applyFont="1" applyFill="1" applyBorder="1" applyAlignment="1">
      <alignment horizontal="center" vertical="center" wrapText="1"/>
    </xf>
    <xf numFmtId="0" fontId="25" fillId="0" borderId="61" xfId="0" applyFont="1" applyBorder="1" applyAlignment="1">
      <alignment horizontal="center" vertical="center"/>
    </xf>
    <xf numFmtId="0" fontId="25" fillId="14" borderId="47" xfId="0" applyFont="1" applyFill="1" applyBorder="1" applyAlignment="1">
      <alignment horizontal="justify" vertical="center" wrapText="1"/>
    </xf>
    <xf numFmtId="165" fontId="18" fillId="0" borderId="56" xfId="0" applyNumberFormat="1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4" fontId="15" fillId="15" borderId="0" xfId="0" applyNumberFormat="1" applyFont="1" applyFill="1" applyAlignment="1">
      <alignment horizontal="center" vertical="center" wrapText="1"/>
    </xf>
    <xf numFmtId="165" fontId="18" fillId="16" borderId="0" xfId="0" applyNumberFormat="1" applyFont="1" applyFill="1" applyAlignment="1">
      <alignment horizontal="center" vertical="center" wrapText="1"/>
    </xf>
    <xf numFmtId="0" fontId="15" fillId="11" borderId="39" xfId="0" applyFont="1" applyFill="1" applyBorder="1" applyAlignment="1">
      <alignment horizontal="center" vertical="center" wrapText="1"/>
    </xf>
    <xf numFmtId="49" fontId="15" fillId="11" borderId="37" xfId="0" applyNumberFormat="1" applyFont="1" applyFill="1" applyBorder="1" applyAlignment="1">
      <alignment horizontal="center" vertical="center" wrapText="1"/>
    </xf>
    <xf numFmtId="0" fontId="15" fillId="11" borderId="37" xfId="0" applyFont="1" applyFill="1" applyBorder="1" applyAlignment="1">
      <alignment vertical="center" wrapText="1"/>
    </xf>
    <xf numFmtId="2" fontId="15" fillId="11" borderId="0" xfId="0" applyNumberFormat="1" applyFont="1" applyFill="1" applyAlignment="1">
      <alignment horizontal="center" vertical="center" wrapText="1"/>
    </xf>
    <xf numFmtId="164" fontId="15" fillId="11" borderId="37" xfId="0" applyNumberFormat="1" applyFont="1" applyFill="1" applyBorder="1" applyAlignment="1">
      <alignment vertical="center" wrapText="1"/>
    </xf>
    <xf numFmtId="4" fontId="15" fillId="11" borderId="51" xfId="0" applyNumberFormat="1" applyFont="1" applyFill="1" applyBorder="1" applyAlignment="1">
      <alignment horizontal="center" vertical="center" wrapText="1"/>
    </xf>
    <xf numFmtId="0" fontId="42" fillId="0" borderId="50" xfId="0" applyFont="1" applyBorder="1" applyAlignment="1">
      <alignment horizontal="justify" vertical="center" wrapText="1"/>
    </xf>
    <xf numFmtId="2" fontId="18" fillId="0" borderId="50" xfId="0" applyNumberFormat="1" applyFont="1" applyBorder="1" applyAlignment="1">
      <alignment horizontal="center" vertical="center" wrapText="1"/>
    </xf>
    <xf numFmtId="2" fontId="15" fillId="0" borderId="50" xfId="0" applyNumberFormat="1" applyFont="1" applyBorder="1" applyAlignment="1">
      <alignment horizontal="center" vertical="center" wrapText="1"/>
    </xf>
    <xf numFmtId="165" fontId="18" fillId="0" borderId="50" xfId="0" applyNumberFormat="1" applyFont="1" applyBorder="1" applyAlignment="1">
      <alignment horizontal="center" vertical="center" wrapText="1"/>
    </xf>
    <xf numFmtId="165" fontId="18" fillId="0" borderId="51" xfId="0" applyNumberFormat="1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8" fillId="0" borderId="50" xfId="0" applyFont="1" applyBorder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2" fontId="18" fillId="0" borderId="30" xfId="0" applyNumberFormat="1" applyFont="1" applyBorder="1" applyAlignment="1">
      <alignment horizontal="center" vertical="center" wrapText="1"/>
    </xf>
    <xf numFmtId="0" fontId="39" fillId="14" borderId="51" xfId="0" applyFont="1" applyFill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/>
    </xf>
    <xf numFmtId="0" fontId="25" fillId="14" borderId="51" xfId="0" applyFont="1" applyFill="1" applyBorder="1" applyAlignment="1">
      <alignment horizontal="justify" vertical="center" wrapText="1"/>
    </xf>
    <xf numFmtId="0" fontId="39" fillId="0" borderId="51" xfId="0" applyFont="1" applyBorder="1" applyAlignment="1">
      <alignment horizontal="center" vertical="center" wrapText="1"/>
    </xf>
    <xf numFmtId="4" fontId="15" fillId="0" borderId="51" xfId="0" applyNumberFormat="1" applyFont="1" applyBorder="1" applyAlignment="1">
      <alignment horizontal="center" vertical="center" wrapText="1"/>
    </xf>
    <xf numFmtId="0" fontId="39" fillId="14" borderId="50" xfId="0" applyFont="1" applyFill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/>
    </xf>
    <xf numFmtId="0" fontId="25" fillId="14" borderId="50" xfId="0" applyFont="1" applyFill="1" applyBorder="1" applyAlignment="1">
      <alignment horizontal="justify" vertical="center" wrapText="1"/>
    </xf>
    <xf numFmtId="4" fontId="15" fillId="0" borderId="50" xfId="0" applyNumberFormat="1" applyFont="1" applyBorder="1" applyAlignment="1">
      <alignment horizontal="center" vertical="center" wrapText="1"/>
    </xf>
    <xf numFmtId="0" fontId="18" fillId="0" borderId="50" xfId="0" applyFont="1" applyBorder="1" applyAlignment="1">
      <alignment horizontal="justify" vertical="center" wrapText="1"/>
    </xf>
    <xf numFmtId="2" fontId="15" fillId="0" borderId="50" xfId="0" applyNumberFormat="1" applyFont="1" applyBorder="1" applyAlignment="1">
      <alignment horizontal="center" vertical="center"/>
    </xf>
    <xf numFmtId="0" fontId="15" fillId="11" borderId="65" xfId="0" applyFont="1" applyFill="1" applyBorder="1" applyAlignment="1">
      <alignment horizontal="center" vertical="center" wrapText="1"/>
    </xf>
    <xf numFmtId="4" fontId="15" fillId="11" borderId="65" xfId="0" applyNumberFormat="1" applyFont="1" applyFill="1" applyBorder="1" applyAlignment="1">
      <alignment horizontal="center" vertical="center" wrapText="1"/>
    </xf>
    <xf numFmtId="165" fontId="15" fillId="11" borderId="66" xfId="0" applyNumberFormat="1" applyFont="1" applyFill="1" applyBorder="1" applyAlignment="1">
      <alignment horizontal="center" vertical="center" wrapText="1"/>
    </xf>
    <xf numFmtId="4" fontId="18" fillId="15" borderId="50" xfId="0" applyNumberFormat="1" applyFont="1" applyFill="1" applyBorder="1" applyAlignment="1">
      <alignment horizontal="center" vertical="center" wrapText="1"/>
    </xf>
    <xf numFmtId="165" fontId="18" fillId="16" borderId="50" xfId="0" applyNumberFormat="1" applyFont="1" applyFill="1" applyBorder="1" applyAlignment="1">
      <alignment horizontal="center" vertical="center" wrapText="1"/>
    </xf>
    <xf numFmtId="2" fontId="15" fillId="0" borderId="31" xfId="0" applyNumberFormat="1" applyFont="1" applyBorder="1" applyAlignment="1">
      <alignment horizontal="center" vertical="center" wrapText="1"/>
    </xf>
    <xf numFmtId="49" fontId="50" fillId="18" borderId="71" xfId="10" applyNumberFormat="1" applyFont="1" applyFill="1" applyBorder="1" applyAlignment="1">
      <alignment horizontal="center" vertical="top" wrapText="1"/>
    </xf>
    <xf numFmtId="167" fontId="51" fillId="18" borderId="54" xfId="10" applyNumberFormat="1" applyFont="1" applyFill="1" applyBorder="1" applyAlignment="1">
      <alignment horizontal="right" vertical="top" wrapText="1"/>
    </xf>
    <xf numFmtId="10" fontId="51" fillId="18" borderId="54" xfId="10" applyNumberFormat="1" applyFont="1" applyFill="1" applyBorder="1" applyAlignment="1">
      <alignment horizontal="right" vertical="top" wrapText="1"/>
    </xf>
    <xf numFmtId="49" fontId="50" fillId="18" borderId="74" xfId="10" applyNumberFormat="1" applyFont="1" applyFill="1" applyBorder="1" applyAlignment="1">
      <alignment horizontal="center" vertical="top" wrapText="1"/>
    </xf>
    <xf numFmtId="168" fontId="52" fillId="18" borderId="43" xfId="10" applyNumberFormat="1" applyFont="1" applyFill="1" applyBorder="1" applyAlignment="1">
      <alignment horizontal="center" vertical="top" wrapText="1"/>
    </xf>
    <xf numFmtId="168" fontId="52" fillId="18" borderId="43" xfId="10" applyNumberFormat="1" applyFont="1" applyFill="1" applyBorder="1" applyAlignment="1">
      <alignment vertical="top" wrapText="1"/>
    </xf>
    <xf numFmtId="10" fontId="51" fillId="18" borderId="43" xfId="10" applyNumberFormat="1" applyFont="1" applyFill="1" applyBorder="1" applyAlignment="1">
      <alignment horizontal="center" vertical="top" wrapText="1"/>
    </xf>
    <xf numFmtId="10" fontId="51" fillId="18" borderId="43" xfId="10" applyNumberFormat="1" applyFont="1" applyFill="1" applyBorder="1" applyAlignment="1">
      <alignment vertical="top" wrapText="1"/>
    </xf>
    <xf numFmtId="167" fontId="51" fillId="18" borderId="43" xfId="10" applyNumberFormat="1" applyFont="1" applyFill="1" applyBorder="1" applyAlignment="1">
      <alignment horizontal="right" vertical="top" wrapText="1"/>
    </xf>
    <xf numFmtId="10" fontId="51" fillId="18" borderId="43" xfId="10" applyNumberFormat="1" applyFont="1" applyFill="1" applyBorder="1" applyAlignment="1">
      <alignment horizontal="right" vertical="top" wrapText="1"/>
    </xf>
    <xf numFmtId="49" fontId="50" fillId="18" borderId="76" xfId="10" applyNumberFormat="1" applyFont="1" applyFill="1" applyBorder="1" applyAlignment="1">
      <alignment horizontal="center" vertical="top" wrapText="1"/>
    </xf>
    <xf numFmtId="10" fontId="52" fillId="18" borderId="43" xfId="10" applyNumberFormat="1" applyFont="1" applyFill="1" applyBorder="1" applyAlignment="1">
      <alignment vertical="top" wrapText="1"/>
    </xf>
    <xf numFmtId="10" fontId="51" fillId="18" borderId="43" xfId="17" applyNumberFormat="1" applyFont="1" applyFill="1" applyBorder="1" applyAlignment="1">
      <alignment horizontal="right" vertical="top" wrapText="1"/>
    </xf>
    <xf numFmtId="49" fontId="50" fillId="18" borderId="43" xfId="10" applyNumberFormat="1" applyFont="1" applyFill="1" applyBorder="1" applyAlignment="1">
      <alignment horizontal="center" vertical="top" wrapText="1"/>
    </xf>
    <xf numFmtId="49" fontId="50" fillId="18" borderId="54" xfId="10" applyNumberFormat="1" applyFont="1" applyFill="1" applyBorder="1" applyAlignment="1">
      <alignment horizontal="center" vertical="top" wrapText="1"/>
    </xf>
    <xf numFmtId="49" fontId="53" fillId="18" borderId="76" xfId="10" applyNumberFormat="1" applyFont="1" applyFill="1" applyBorder="1" applyAlignment="1">
      <alignment horizontal="center" vertical="top" wrapText="1"/>
    </xf>
    <xf numFmtId="10" fontId="54" fillId="18" borderId="43" xfId="10" applyNumberFormat="1" applyFont="1" applyFill="1" applyBorder="1" applyAlignment="1">
      <alignment horizontal="center" vertical="top" wrapText="1"/>
    </xf>
    <xf numFmtId="10" fontId="54" fillId="18" borderId="43" xfId="10" applyNumberFormat="1" applyFont="1" applyFill="1" applyBorder="1" applyAlignment="1">
      <alignment vertical="top" wrapText="1"/>
    </xf>
    <xf numFmtId="49" fontId="53" fillId="18" borderId="81" xfId="10" applyNumberFormat="1" applyFont="1" applyFill="1" applyBorder="1" applyAlignment="1">
      <alignment horizontal="center" vertical="top" wrapText="1"/>
    </xf>
    <xf numFmtId="0" fontId="48" fillId="18" borderId="79" xfId="10" applyFont="1" applyFill="1" applyBorder="1" applyAlignment="1">
      <alignment horizontal="center" vertical="center"/>
    </xf>
    <xf numFmtId="0" fontId="48" fillId="18" borderId="92" xfId="10" applyFont="1" applyFill="1" applyBorder="1" applyAlignment="1">
      <alignment horizontal="center" vertical="center" wrapText="1"/>
    </xf>
    <xf numFmtId="0" fontId="48" fillId="18" borderId="92" xfId="10" applyFont="1" applyFill="1" applyBorder="1" applyAlignment="1">
      <alignment horizontal="center" vertical="center"/>
    </xf>
    <xf numFmtId="0" fontId="48" fillId="18" borderId="93" xfId="10" applyFont="1" applyFill="1" applyBorder="1" applyAlignment="1">
      <alignment horizontal="center" vertical="center"/>
    </xf>
    <xf numFmtId="0" fontId="48" fillId="18" borderId="94" xfId="10" applyFont="1" applyFill="1" applyBorder="1" applyAlignment="1">
      <alignment horizontal="center" vertical="center"/>
    </xf>
    <xf numFmtId="0" fontId="48" fillId="18" borderId="80" xfId="10" applyFont="1" applyFill="1" applyBorder="1" applyAlignment="1">
      <alignment horizontal="center" vertical="center"/>
    </xf>
    <xf numFmtId="0" fontId="48" fillId="18" borderId="95" xfId="10" applyFont="1" applyFill="1" applyBorder="1" applyAlignment="1">
      <alignment horizontal="center" vertical="center"/>
    </xf>
    <xf numFmtId="0" fontId="49" fillId="0" borderId="43" xfId="0" applyFont="1" applyBorder="1" applyAlignment="1">
      <alignment vertical="center"/>
    </xf>
    <xf numFmtId="0" fontId="0" fillId="0" borderId="68" xfId="0" applyBorder="1"/>
    <xf numFmtId="166" fontId="49" fillId="0" borderId="86" xfId="0" applyNumberFormat="1" applyFont="1" applyBorder="1" applyAlignment="1">
      <alignment horizontal="center" vertical="center"/>
    </xf>
    <xf numFmtId="10" fontId="49" fillId="0" borderId="96" xfId="17" applyNumberFormat="1" applyFont="1" applyFill="1" applyBorder="1" applyAlignment="1">
      <alignment horizontal="center" vertical="center"/>
    </xf>
    <xf numFmtId="49" fontId="50" fillId="18" borderId="98" xfId="10" applyNumberFormat="1" applyFont="1" applyFill="1" applyBorder="1" applyAlignment="1">
      <alignment horizontal="center" vertical="top" wrapText="1"/>
    </xf>
    <xf numFmtId="10" fontId="51" fillId="18" borderId="83" xfId="10" applyNumberFormat="1" applyFont="1" applyFill="1" applyBorder="1" applyAlignment="1">
      <alignment horizontal="center" vertical="top" wrapText="1"/>
    </xf>
    <xf numFmtId="167" fontId="51" fillId="18" borderId="83" xfId="10" applyNumberFormat="1" applyFont="1" applyFill="1" applyBorder="1" applyAlignment="1">
      <alignment horizontal="right" vertical="top" wrapText="1"/>
    </xf>
    <xf numFmtId="10" fontId="51" fillId="18" borderId="83" xfId="10" applyNumberFormat="1" applyFont="1" applyFill="1" applyBorder="1" applyAlignment="1">
      <alignment horizontal="right" vertical="top" wrapText="1"/>
    </xf>
    <xf numFmtId="10" fontId="51" fillId="18" borderId="84" xfId="10" applyNumberFormat="1" applyFont="1" applyFill="1" applyBorder="1" applyAlignment="1">
      <alignment horizontal="right" vertical="top" wrapText="1"/>
    </xf>
    <xf numFmtId="168" fontId="52" fillId="18" borderId="68" xfId="10" applyNumberFormat="1" applyFont="1" applyFill="1" applyBorder="1" applyAlignment="1">
      <alignment vertical="top" wrapText="1"/>
    </xf>
    <xf numFmtId="10" fontId="51" fillId="18" borderId="68" xfId="10" applyNumberFormat="1" applyFont="1" applyFill="1" applyBorder="1" applyAlignment="1">
      <alignment horizontal="right" vertical="top" wrapText="1"/>
    </xf>
    <xf numFmtId="167" fontId="51" fillId="18" borderId="68" xfId="10" applyNumberFormat="1" applyFont="1" applyFill="1" applyBorder="1" applyAlignment="1">
      <alignment horizontal="right" vertical="top" wrapText="1"/>
    </xf>
    <xf numFmtId="10" fontId="54" fillId="18" borderId="68" xfId="10" applyNumberFormat="1" applyFont="1" applyFill="1" applyBorder="1" applyAlignment="1">
      <alignment vertical="top" wrapText="1"/>
    </xf>
    <xf numFmtId="168" fontId="54" fillId="18" borderId="86" xfId="10" applyNumberFormat="1" applyFont="1" applyFill="1" applyBorder="1" applyAlignment="1">
      <alignment horizontal="center" vertical="top" wrapText="1"/>
    </xf>
    <xf numFmtId="168" fontId="54" fillId="18" borderId="86" xfId="10" applyNumberFormat="1" applyFont="1" applyFill="1" applyBorder="1" applyAlignment="1">
      <alignment vertical="top" wrapText="1"/>
    </xf>
    <xf numFmtId="168" fontId="54" fillId="18" borderId="96" xfId="10" applyNumberFormat="1" applyFont="1" applyFill="1" applyBorder="1" applyAlignment="1">
      <alignment vertical="top" wrapText="1"/>
    </xf>
    <xf numFmtId="44" fontId="0" fillId="14" borderId="43" xfId="16" applyFont="1" applyFill="1" applyBorder="1"/>
    <xf numFmtId="10" fontId="0" fillId="0" borderId="0" xfId="0" applyNumberFormat="1"/>
    <xf numFmtId="0" fontId="18" fillId="0" borderId="31" xfId="0" applyFont="1" applyBorder="1" applyAlignment="1">
      <alignment horizontal="justify" vertical="center" wrapText="1"/>
    </xf>
    <xf numFmtId="0" fontId="18" fillId="0" borderId="106" xfId="0" applyFont="1" applyBorder="1" applyAlignment="1">
      <alignment horizontal="center" vertical="center" wrapText="1"/>
    </xf>
    <xf numFmtId="0" fontId="9" fillId="0" borderId="51" xfId="0" applyFont="1" applyBorder="1"/>
    <xf numFmtId="165" fontId="20" fillId="0" borderId="0" xfId="0" applyNumberFormat="1" applyFont="1" applyAlignment="1">
      <alignment horizontal="center" vertical="center" wrapText="1"/>
    </xf>
    <xf numFmtId="0" fontId="20" fillId="19" borderId="43" xfId="0" applyFont="1" applyFill="1" applyBorder="1" applyAlignment="1">
      <alignment horizontal="center" vertical="center" wrapText="1"/>
    </xf>
    <xf numFmtId="9" fontId="20" fillId="19" borderId="43" xfId="0" applyNumberFormat="1" applyFont="1" applyFill="1" applyBorder="1" applyAlignment="1">
      <alignment horizontal="center" vertical="center" wrapText="1"/>
    </xf>
    <xf numFmtId="0" fontId="20" fillId="20" borderId="43" xfId="0" applyFont="1" applyFill="1" applyBorder="1" applyAlignment="1">
      <alignment horizontal="center" vertical="center" wrapText="1"/>
    </xf>
    <xf numFmtId="9" fontId="20" fillId="20" borderId="43" xfId="0" applyNumberFormat="1" applyFont="1" applyFill="1" applyBorder="1" applyAlignment="1">
      <alignment horizontal="center" vertical="center" wrapText="1"/>
    </xf>
    <xf numFmtId="0" fontId="12" fillId="21" borderId="43" xfId="0" applyFont="1" applyFill="1" applyBorder="1" applyAlignment="1">
      <alignment horizontal="center" vertical="center"/>
    </xf>
    <xf numFmtId="9" fontId="20" fillId="21" borderId="43" xfId="0" applyNumberFormat="1" applyFont="1" applyFill="1" applyBorder="1" applyAlignment="1">
      <alignment horizontal="center" vertical="center" wrapText="1"/>
    </xf>
    <xf numFmtId="10" fontId="15" fillId="14" borderId="32" xfId="0" applyNumberFormat="1" applyFont="1" applyFill="1" applyBorder="1" applyAlignment="1">
      <alignment horizontal="center" vertical="center" wrapText="1"/>
    </xf>
    <xf numFmtId="0" fontId="15" fillId="14" borderId="35" xfId="0" applyFont="1" applyFill="1" applyBorder="1" applyAlignment="1">
      <alignment horizontal="center" vertical="center" wrapText="1"/>
    </xf>
    <xf numFmtId="0" fontId="18" fillId="19" borderId="55" xfId="0" applyFont="1" applyFill="1" applyBorder="1" applyAlignment="1">
      <alignment horizontal="center" vertical="center" wrapText="1"/>
    </xf>
    <xf numFmtId="0" fontId="18" fillId="19" borderId="32" xfId="0" applyFont="1" applyFill="1" applyBorder="1" applyAlignment="1">
      <alignment horizontal="center" vertical="center" wrapText="1"/>
    </xf>
    <xf numFmtId="0" fontId="18" fillId="19" borderId="43" xfId="0" applyFont="1" applyFill="1" applyBorder="1" applyAlignment="1">
      <alignment horizontal="center" vertical="center" wrapText="1"/>
    </xf>
    <xf numFmtId="0" fontId="18" fillId="19" borderId="43" xfId="0" applyFont="1" applyFill="1" applyBorder="1" applyAlignment="1">
      <alignment horizontal="justify" vertical="center" wrapText="1"/>
    </xf>
    <xf numFmtId="2" fontId="18" fillId="19" borderId="43" xfId="0" applyNumberFormat="1" applyFont="1" applyFill="1" applyBorder="1" applyAlignment="1">
      <alignment horizontal="center" vertical="center" wrapText="1"/>
    </xf>
    <xf numFmtId="2" fontId="15" fillId="19" borderId="43" xfId="0" applyNumberFormat="1" applyFont="1" applyFill="1" applyBorder="1" applyAlignment="1">
      <alignment horizontal="center" vertical="center" wrapText="1"/>
    </xf>
    <xf numFmtId="165" fontId="18" fillId="19" borderId="30" xfId="0" applyNumberFormat="1" applyFont="1" applyFill="1" applyBorder="1" applyAlignment="1">
      <alignment horizontal="center" vertical="center" wrapText="1"/>
    </xf>
    <xf numFmtId="165" fontId="18" fillId="19" borderId="32" xfId="0" applyNumberFormat="1" applyFont="1" applyFill="1" applyBorder="1" applyAlignment="1">
      <alignment horizontal="center" vertical="center" wrapText="1"/>
    </xf>
    <xf numFmtId="10" fontId="18" fillId="19" borderId="32" xfId="0" applyNumberFormat="1" applyFont="1" applyFill="1" applyBorder="1" applyAlignment="1">
      <alignment horizontal="center" vertical="center" wrapText="1"/>
    </xf>
    <xf numFmtId="0" fontId="18" fillId="19" borderId="35" xfId="0" applyFont="1" applyFill="1" applyBorder="1" applyAlignment="1">
      <alignment horizontal="center" vertical="center" wrapText="1"/>
    </xf>
    <xf numFmtId="0" fontId="18" fillId="19" borderId="0" xfId="0" applyFont="1" applyFill="1" applyAlignment="1">
      <alignment horizontal="center" vertical="center" wrapText="1"/>
    </xf>
    <xf numFmtId="0" fontId="42" fillId="19" borderId="43" xfId="0" applyFont="1" applyFill="1" applyBorder="1" applyAlignment="1">
      <alignment horizontal="justify" vertical="center" wrapText="1"/>
    </xf>
    <xf numFmtId="0" fontId="18" fillId="19" borderId="106" xfId="0" applyFont="1" applyFill="1" applyBorder="1" applyAlignment="1">
      <alignment horizontal="center" vertical="center" wrapText="1"/>
    </xf>
    <xf numFmtId="0" fontId="41" fillId="19" borderId="43" xfId="0" applyFont="1" applyFill="1" applyBorder="1" applyAlignment="1">
      <alignment horizontal="center" vertical="center"/>
    </xf>
    <xf numFmtId="0" fontId="18" fillId="19" borderId="31" xfId="0" applyFont="1" applyFill="1" applyBorder="1" applyAlignment="1">
      <alignment horizontal="justify" vertical="center" wrapText="1"/>
    </xf>
    <xf numFmtId="0" fontId="18" fillId="19" borderId="59" xfId="0" applyFont="1" applyFill="1" applyBorder="1" applyAlignment="1">
      <alignment horizontal="center" vertical="center" wrapText="1"/>
    </xf>
    <xf numFmtId="0" fontId="18" fillId="19" borderId="29" xfId="0" applyFont="1" applyFill="1" applyBorder="1" applyAlignment="1">
      <alignment vertical="center" wrapText="1"/>
    </xf>
    <xf numFmtId="0" fontId="18" fillId="19" borderId="57" xfId="0" applyFont="1" applyFill="1" applyBorder="1" applyAlignment="1">
      <alignment horizontal="center" vertical="center" wrapText="1"/>
    </xf>
    <xf numFmtId="2" fontId="15" fillId="19" borderId="31" xfId="0" applyNumberFormat="1" applyFont="1" applyFill="1" applyBorder="1" applyAlignment="1">
      <alignment horizontal="center" vertical="center" wrapText="1"/>
    </xf>
    <xf numFmtId="0" fontId="18" fillId="19" borderId="29" xfId="0" applyFont="1" applyFill="1" applyBorder="1" applyAlignment="1">
      <alignment horizontal="center" vertical="center" wrapText="1"/>
    </xf>
    <xf numFmtId="2" fontId="15" fillId="19" borderId="54" xfId="0" applyNumberFormat="1" applyFont="1" applyFill="1" applyBorder="1" applyAlignment="1">
      <alignment horizontal="center" vertical="center" wrapText="1"/>
    </xf>
    <xf numFmtId="0" fontId="18" fillId="20" borderId="29" xfId="0" applyFont="1" applyFill="1" applyBorder="1" applyAlignment="1">
      <alignment horizontal="center" vertical="center" wrapText="1"/>
    </xf>
    <xf numFmtId="0" fontId="18" fillId="20" borderId="43" xfId="0" applyFont="1" applyFill="1" applyBorder="1" applyAlignment="1">
      <alignment horizontal="center" vertical="center" wrapText="1"/>
    </xf>
    <xf numFmtId="0" fontId="25" fillId="20" borderId="0" xfId="0" applyFont="1" applyFill="1" applyAlignment="1">
      <alignment horizontal="center" vertical="center" wrapText="1"/>
    </xf>
    <xf numFmtId="0" fontId="18" fillId="20" borderId="43" xfId="0" applyFont="1" applyFill="1" applyBorder="1" applyAlignment="1">
      <alignment horizontal="justify" vertical="center" wrapText="1"/>
    </xf>
    <xf numFmtId="2" fontId="18" fillId="20" borderId="43" xfId="0" applyNumberFormat="1" applyFont="1" applyFill="1" applyBorder="1" applyAlignment="1">
      <alignment horizontal="center" vertical="center" wrapText="1"/>
    </xf>
    <xf numFmtId="2" fontId="15" fillId="20" borderId="43" xfId="0" applyNumberFormat="1" applyFont="1" applyFill="1" applyBorder="1" applyAlignment="1">
      <alignment horizontal="center" vertical="center" wrapText="1"/>
    </xf>
    <xf numFmtId="165" fontId="18" fillId="20" borderId="30" xfId="0" applyNumberFormat="1" applyFont="1" applyFill="1" applyBorder="1" applyAlignment="1">
      <alignment horizontal="center" vertical="center" wrapText="1"/>
    </xf>
    <xf numFmtId="165" fontId="18" fillId="20" borderId="32" xfId="0" applyNumberFormat="1" applyFont="1" applyFill="1" applyBorder="1" applyAlignment="1">
      <alignment horizontal="center" vertical="center" wrapText="1"/>
    </xf>
    <xf numFmtId="10" fontId="18" fillId="20" borderId="32" xfId="0" applyNumberFormat="1" applyFont="1" applyFill="1" applyBorder="1" applyAlignment="1">
      <alignment horizontal="center" vertical="center" wrapText="1"/>
    </xf>
    <xf numFmtId="0" fontId="18" fillId="20" borderId="35" xfId="0" applyFont="1" applyFill="1" applyBorder="1" applyAlignment="1">
      <alignment horizontal="center" vertical="center" wrapText="1"/>
    </xf>
    <xf numFmtId="0" fontId="42" fillId="20" borderId="0" xfId="0" applyFont="1" applyFill="1" applyAlignment="1">
      <alignment horizontal="justify" vertical="center" wrapText="1"/>
    </xf>
    <xf numFmtId="0" fontId="18" fillId="20" borderId="44" xfId="0" applyFont="1" applyFill="1" applyBorder="1" applyAlignment="1">
      <alignment horizontal="center" vertical="center" wrapText="1"/>
    </xf>
    <xf numFmtId="0" fontId="25" fillId="20" borderId="43" xfId="0" applyFont="1" applyFill="1" applyBorder="1" applyAlignment="1">
      <alignment horizontal="center" vertical="center"/>
    </xf>
    <xf numFmtId="0" fontId="18" fillId="20" borderId="45" xfId="0" applyFont="1" applyFill="1" applyBorder="1" applyAlignment="1">
      <alignment horizontal="justify" vertical="center" wrapText="1"/>
    </xf>
    <xf numFmtId="2" fontId="15" fillId="20" borderId="43" xfId="0" applyNumberFormat="1" applyFont="1" applyFill="1" applyBorder="1" applyAlignment="1">
      <alignment horizontal="center" vertical="center"/>
    </xf>
    <xf numFmtId="0" fontId="41" fillId="20" borderId="43" xfId="0" applyFont="1" applyFill="1" applyBorder="1" applyAlignment="1">
      <alignment horizontal="center" vertical="center"/>
    </xf>
    <xf numFmtId="0" fontId="25" fillId="20" borderId="43" xfId="0" applyFont="1" applyFill="1" applyBorder="1" applyAlignment="1">
      <alignment horizontal="justify" vertical="center" wrapText="1"/>
    </xf>
    <xf numFmtId="0" fontId="39" fillId="20" borderId="43" xfId="0" applyFont="1" applyFill="1" applyBorder="1" applyAlignment="1">
      <alignment horizontal="center" vertical="center" wrapText="1"/>
    </xf>
    <xf numFmtId="4" fontId="15" fillId="20" borderId="61" xfId="0" applyNumberFormat="1" applyFont="1" applyFill="1" applyBorder="1" applyAlignment="1">
      <alignment horizontal="center" vertical="center" wrapText="1"/>
    </xf>
    <xf numFmtId="165" fontId="18" fillId="20" borderId="56" xfId="0" applyNumberFormat="1" applyFont="1" applyFill="1" applyBorder="1" applyAlignment="1">
      <alignment horizontal="center" vertical="center" wrapText="1"/>
    </xf>
    <xf numFmtId="0" fontId="39" fillId="20" borderId="54" xfId="0" applyFont="1" applyFill="1" applyBorder="1" applyAlignment="1">
      <alignment horizontal="center" vertical="center" wrapText="1"/>
    </xf>
    <xf numFmtId="0" fontId="25" fillId="20" borderId="54" xfId="0" applyFont="1" applyFill="1" applyBorder="1" applyAlignment="1">
      <alignment horizontal="center" vertical="center"/>
    </xf>
    <xf numFmtId="0" fontId="18" fillId="20" borderId="36" xfId="0" applyFont="1" applyFill="1" applyBorder="1" applyAlignment="1">
      <alignment horizontal="justify" vertical="center" wrapText="1"/>
    </xf>
    <xf numFmtId="0" fontId="18" fillId="20" borderId="54" xfId="0" applyFont="1" applyFill="1" applyBorder="1" applyAlignment="1">
      <alignment horizontal="center" vertical="center" wrapText="1"/>
    </xf>
    <xf numFmtId="4" fontId="15" fillId="20" borderId="43" xfId="0" applyNumberFormat="1" applyFont="1" applyFill="1" applyBorder="1" applyAlignment="1">
      <alignment horizontal="center" vertical="center" wrapText="1"/>
    </xf>
    <xf numFmtId="165" fontId="18" fillId="20" borderId="43" xfId="0" applyNumberFormat="1" applyFont="1" applyFill="1" applyBorder="1" applyAlignment="1">
      <alignment horizontal="center" vertical="center" wrapText="1"/>
    </xf>
    <xf numFmtId="0" fontId="18" fillId="20" borderId="61" xfId="0" applyFont="1" applyFill="1" applyBorder="1" applyAlignment="1">
      <alignment horizontal="center" vertical="center" wrapText="1"/>
    </xf>
    <xf numFmtId="0" fontId="25" fillId="20" borderId="61" xfId="0" applyFont="1" applyFill="1" applyBorder="1" applyAlignment="1">
      <alignment horizontal="justify" vertical="center" wrapText="1"/>
    </xf>
    <xf numFmtId="2" fontId="18" fillId="20" borderId="61" xfId="0" applyNumberFormat="1" applyFont="1" applyFill="1" applyBorder="1" applyAlignment="1">
      <alignment horizontal="center" vertical="center" wrapText="1"/>
    </xf>
    <xf numFmtId="0" fontId="39" fillId="20" borderId="59" xfId="0" applyFont="1" applyFill="1" applyBorder="1" applyAlignment="1">
      <alignment horizontal="center" vertical="center" wrapText="1"/>
    </xf>
    <xf numFmtId="0" fontId="25" fillId="20" borderId="43" xfId="0" applyFont="1" applyFill="1" applyBorder="1" applyAlignment="1">
      <alignment horizontal="center" vertical="center" wrapText="1"/>
    </xf>
    <xf numFmtId="0" fontId="18" fillId="20" borderId="60" xfId="0" applyFont="1" applyFill="1" applyBorder="1" applyAlignment="1">
      <alignment horizontal="justify" vertical="center" wrapText="1"/>
    </xf>
    <xf numFmtId="0" fontId="18" fillId="20" borderId="60" xfId="0" applyFont="1" applyFill="1" applyBorder="1" applyAlignment="1">
      <alignment horizontal="center" vertical="center" wrapText="1"/>
    </xf>
    <xf numFmtId="4" fontId="15" fillId="20" borderId="59" xfId="0" applyNumberFormat="1" applyFont="1" applyFill="1" applyBorder="1" applyAlignment="1">
      <alignment horizontal="center" vertical="center" wrapText="1"/>
    </xf>
    <xf numFmtId="0" fontId="39" fillId="20" borderId="29" xfId="0" applyFont="1" applyFill="1" applyBorder="1" applyAlignment="1">
      <alignment horizontal="center" vertical="center" wrapText="1"/>
    </xf>
    <xf numFmtId="0" fontId="18" fillId="20" borderId="43" xfId="0" applyFont="1" applyFill="1" applyBorder="1" applyAlignment="1">
      <alignment vertical="center" wrapText="1"/>
    </xf>
    <xf numFmtId="2" fontId="15" fillId="20" borderId="59" xfId="0" applyNumberFormat="1" applyFont="1" applyFill="1" applyBorder="1" applyAlignment="1">
      <alignment horizontal="center" vertical="center" wrapText="1"/>
    </xf>
    <xf numFmtId="0" fontId="25" fillId="20" borderId="0" xfId="0" applyFont="1" applyFill="1" applyAlignment="1">
      <alignment horizontal="justify" vertical="center" wrapText="1"/>
    </xf>
    <xf numFmtId="0" fontId="39" fillId="20" borderId="44" xfId="0" applyFont="1" applyFill="1" applyBorder="1" applyAlignment="1">
      <alignment horizontal="center" vertical="center" wrapText="1"/>
    </xf>
    <xf numFmtId="0" fontId="18" fillId="21" borderId="29" xfId="0" applyFont="1" applyFill="1" applyBorder="1" applyAlignment="1">
      <alignment horizontal="center" vertical="center" wrapText="1"/>
    </xf>
    <xf numFmtId="0" fontId="18" fillId="21" borderId="43" xfId="0" applyFont="1" applyFill="1" applyBorder="1" applyAlignment="1">
      <alignment horizontal="center" vertical="center" wrapText="1"/>
    </xf>
    <xf numFmtId="0" fontId="39" fillId="21" borderId="43" xfId="0" applyFont="1" applyFill="1" applyBorder="1" applyAlignment="1">
      <alignment horizontal="center" vertical="center" wrapText="1"/>
    </xf>
    <xf numFmtId="0" fontId="18" fillId="21" borderId="60" xfId="0" applyFont="1" applyFill="1" applyBorder="1" applyAlignment="1">
      <alignment horizontal="justify" vertical="center" wrapText="1"/>
    </xf>
    <xf numFmtId="0" fontId="39" fillId="21" borderId="60" xfId="0" applyFont="1" applyFill="1" applyBorder="1" applyAlignment="1">
      <alignment horizontal="center" vertical="center" wrapText="1"/>
    </xf>
    <xf numFmtId="4" fontId="15" fillId="21" borderId="59" xfId="0" applyNumberFormat="1" applyFont="1" applyFill="1" applyBorder="1" applyAlignment="1">
      <alignment horizontal="center" vertical="center" wrapText="1"/>
    </xf>
    <xf numFmtId="165" fontId="18" fillId="21" borderId="43" xfId="0" applyNumberFormat="1" applyFont="1" applyFill="1" applyBorder="1" applyAlignment="1">
      <alignment horizontal="center" vertical="center" wrapText="1"/>
    </xf>
    <xf numFmtId="165" fontId="18" fillId="21" borderId="32" xfId="0" applyNumberFormat="1" applyFont="1" applyFill="1" applyBorder="1" applyAlignment="1">
      <alignment horizontal="center" vertical="center" wrapText="1"/>
    </xf>
    <xf numFmtId="10" fontId="18" fillId="21" borderId="32" xfId="0" applyNumberFormat="1" applyFont="1" applyFill="1" applyBorder="1" applyAlignment="1">
      <alignment horizontal="center" vertical="center" wrapText="1"/>
    </xf>
    <xf numFmtId="0" fontId="18" fillId="21" borderId="35" xfId="0" applyFont="1" applyFill="1" applyBorder="1" applyAlignment="1">
      <alignment horizontal="center" vertical="center" wrapText="1"/>
    </xf>
    <xf numFmtId="0" fontId="18" fillId="21" borderId="61" xfId="0" applyFont="1" applyFill="1" applyBorder="1" applyAlignment="1">
      <alignment horizontal="center" vertical="center" wrapText="1"/>
    </xf>
    <xf numFmtId="0" fontId="39" fillId="21" borderId="43" xfId="0" applyFont="1" applyFill="1" applyBorder="1" applyAlignment="1">
      <alignment horizontal="center" vertical="center"/>
    </xf>
    <xf numFmtId="0" fontId="38" fillId="21" borderId="43" xfId="0" applyFont="1" applyFill="1" applyBorder="1" applyAlignment="1">
      <alignment horizontal="justify" vertical="center" wrapText="1"/>
    </xf>
    <xf numFmtId="0" fontId="15" fillId="21" borderId="61" xfId="0" applyFont="1" applyFill="1" applyBorder="1" applyAlignment="1">
      <alignment horizontal="center" vertical="center"/>
    </xf>
    <xf numFmtId="2" fontId="15" fillId="21" borderId="59" xfId="0" applyNumberFormat="1" applyFont="1" applyFill="1" applyBorder="1" applyAlignment="1">
      <alignment horizontal="center" vertical="center"/>
    </xf>
    <xf numFmtId="0" fontId="39" fillId="21" borderId="61" xfId="0" applyFont="1" applyFill="1" applyBorder="1" applyAlignment="1">
      <alignment horizontal="center" vertical="center" wrapText="1"/>
    </xf>
    <xf numFmtId="0" fontId="38" fillId="21" borderId="0" xfId="0" applyFont="1" applyFill="1" applyAlignment="1">
      <alignment horizontal="center" vertical="center"/>
    </xf>
    <xf numFmtId="0" fontId="41" fillId="21" borderId="61" xfId="0" applyFont="1" applyFill="1" applyBorder="1" applyAlignment="1">
      <alignment horizontal="justify" vertical="center" wrapText="1"/>
    </xf>
    <xf numFmtId="0" fontId="38" fillId="21" borderId="61" xfId="0" applyFont="1" applyFill="1" applyBorder="1" applyAlignment="1">
      <alignment horizontal="center" vertical="center" wrapText="1"/>
    </xf>
    <xf numFmtId="0" fontId="25" fillId="21" borderId="43" xfId="0" applyFont="1" applyFill="1" applyBorder="1" applyAlignment="1">
      <alignment horizontal="center" vertical="center" wrapText="1"/>
    </xf>
    <xf numFmtId="2" fontId="18" fillId="21" borderId="43" xfId="0" applyNumberFormat="1" applyFont="1" applyFill="1" applyBorder="1" applyAlignment="1">
      <alignment horizontal="center" vertical="center" wrapText="1"/>
    </xf>
    <xf numFmtId="2" fontId="15" fillId="21" borderId="59" xfId="0" applyNumberFormat="1" applyFont="1" applyFill="1" applyBorder="1" applyAlignment="1">
      <alignment horizontal="center" vertical="center" wrapText="1"/>
    </xf>
    <xf numFmtId="0" fontId="18" fillId="21" borderId="44" xfId="0" applyFont="1" applyFill="1" applyBorder="1" applyAlignment="1">
      <alignment horizontal="center" vertical="center" wrapText="1"/>
    </xf>
    <xf numFmtId="0" fontId="18" fillId="21" borderId="45" xfId="0" applyFont="1" applyFill="1" applyBorder="1" applyAlignment="1">
      <alignment vertical="center" wrapText="1"/>
    </xf>
    <xf numFmtId="0" fontId="18" fillId="21" borderId="45" xfId="0" applyFont="1" applyFill="1" applyBorder="1" applyAlignment="1">
      <alignment horizontal="justify" vertical="center" wrapText="1"/>
    </xf>
    <xf numFmtId="0" fontId="18" fillId="21" borderId="54" xfId="0" applyFont="1" applyFill="1" applyBorder="1" applyAlignment="1">
      <alignment horizontal="center" vertical="center" wrapText="1"/>
    </xf>
    <xf numFmtId="0" fontId="25" fillId="21" borderId="43" xfId="0" applyFont="1" applyFill="1" applyBorder="1" applyAlignment="1">
      <alignment horizontal="center" vertical="center"/>
    </xf>
    <xf numFmtId="0" fontId="18" fillId="21" borderId="36" xfId="0" applyFont="1" applyFill="1" applyBorder="1" applyAlignment="1">
      <alignment horizontal="justify" vertical="center" wrapText="1"/>
    </xf>
    <xf numFmtId="4" fontId="15" fillId="21" borderId="54" xfId="0" applyNumberFormat="1" applyFont="1" applyFill="1" applyBorder="1" applyAlignment="1">
      <alignment horizontal="center" vertical="center" wrapText="1"/>
    </xf>
    <xf numFmtId="0" fontId="18" fillId="21" borderId="43" xfId="0" applyFont="1" applyFill="1" applyBorder="1" applyAlignment="1">
      <alignment vertical="center" wrapText="1"/>
    </xf>
    <xf numFmtId="2" fontId="15" fillId="21" borderId="61" xfId="0" applyNumberFormat="1" applyFont="1" applyFill="1" applyBorder="1" applyAlignment="1">
      <alignment horizontal="center" vertical="center" wrapText="1"/>
    </xf>
    <xf numFmtId="0" fontId="18" fillId="21" borderId="43" xfId="0" applyFont="1" applyFill="1" applyBorder="1" applyAlignment="1">
      <alignment horizontal="justify" vertical="center" wrapText="1"/>
    </xf>
    <xf numFmtId="4" fontId="15" fillId="21" borderId="43" xfId="0" applyNumberFormat="1" applyFont="1" applyFill="1" applyBorder="1" applyAlignment="1">
      <alignment horizontal="center" vertical="center" wrapText="1"/>
    </xf>
    <xf numFmtId="0" fontId="38" fillId="21" borderId="43" xfId="0" applyFont="1" applyFill="1" applyBorder="1" applyAlignment="1">
      <alignment horizontal="center" vertical="center"/>
    </xf>
    <xf numFmtId="0" fontId="38" fillId="21" borderId="43" xfId="0" applyFont="1" applyFill="1" applyBorder="1" applyAlignment="1">
      <alignment horizontal="left" vertical="center" wrapText="1"/>
    </xf>
    <xf numFmtId="4" fontId="15" fillId="21" borderId="61" xfId="0" applyNumberFormat="1" applyFont="1" applyFill="1" applyBorder="1" applyAlignment="1">
      <alignment horizontal="center" vertical="center" wrapText="1"/>
    </xf>
    <xf numFmtId="0" fontId="25" fillId="21" borderId="43" xfId="0" applyFont="1" applyFill="1" applyBorder="1" applyAlignment="1">
      <alignment horizontal="justify" vertical="center" wrapText="1"/>
    </xf>
    <xf numFmtId="0" fontId="38" fillId="21" borderId="0" xfId="0" applyFont="1" applyFill="1" applyAlignment="1">
      <alignment horizontal="justify" vertical="center" wrapText="1"/>
    </xf>
    <xf numFmtId="0" fontId="39" fillId="21" borderId="44" xfId="0" applyFont="1" applyFill="1" applyBorder="1" applyAlignment="1">
      <alignment horizontal="center" vertical="center" wrapText="1"/>
    </xf>
    <xf numFmtId="0" fontId="25" fillId="21" borderId="60" xfId="0" applyFont="1" applyFill="1" applyBorder="1" applyAlignment="1">
      <alignment horizontal="justify" vertical="center" wrapText="1"/>
    </xf>
    <xf numFmtId="0" fontId="25" fillId="21" borderId="61" xfId="0" applyFont="1" applyFill="1" applyBorder="1" applyAlignment="1">
      <alignment horizontal="center" vertical="center"/>
    </xf>
    <xf numFmtId="49" fontId="25" fillId="21" borderId="45" xfId="0" applyNumberFormat="1" applyFont="1" applyFill="1" applyBorder="1" applyAlignment="1">
      <alignment horizontal="justify" vertical="center" wrapText="1" shrinkToFit="1" readingOrder="1"/>
    </xf>
    <xf numFmtId="0" fontId="25" fillId="21" borderId="0" xfId="0" applyFont="1" applyFill="1" applyAlignment="1">
      <alignment horizontal="justify" vertical="center" wrapText="1"/>
    </xf>
    <xf numFmtId="2" fontId="15" fillId="21" borderId="43" xfId="0" applyNumberFormat="1" applyFont="1" applyFill="1" applyBorder="1" applyAlignment="1">
      <alignment horizontal="center" vertical="center" wrapText="1"/>
    </xf>
    <xf numFmtId="0" fontId="25" fillId="21" borderId="45" xfId="0" applyFont="1" applyFill="1" applyBorder="1" applyAlignment="1">
      <alignment horizontal="center" vertical="center"/>
    </xf>
    <xf numFmtId="0" fontId="41" fillId="21" borderId="0" xfId="0" applyFont="1" applyFill="1" applyAlignment="1">
      <alignment horizontal="center" vertical="center"/>
    </xf>
    <xf numFmtId="0" fontId="41" fillId="21" borderId="43" xfId="0" applyFont="1" applyFill="1" applyBorder="1" applyAlignment="1">
      <alignment horizontal="center" vertical="center"/>
    </xf>
    <xf numFmtId="0" fontId="25" fillId="21" borderId="45" xfId="0" applyFont="1" applyFill="1" applyBorder="1" applyAlignment="1">
      <alignment horizontal="justify" vertical="center" wrapText="1"/>
    </xf>
    <xf numFmtId="0" fontId="38" fillId="21" borderId="43" xfId="0" applyFont="1" applyFill="1" applyBorder="1" applyAlignment="1">
      <alignment horizontal="center" vertical="center" wrapText="1"/>
    </xf>
    <xf numFmtId="0" fontId="39" fillId="21" borderId="29" xfId="0" applyFont="1" applyFill="1" applyBorder="1" applyAlignment="1">
      <alignment horizontal="center" vertical="center" wrapText="1"/>
    </xf>
    <xf numFmtId="49" fontId="25" fillId="21" borderId="43" xfId="0" applyNumberFormat="1" applyFont="1" applyFill="1" applyBorder="1" applyAlignment="1">
      <alignment horizontal="justify" vertical="center" wrapText="1" shrinkToFit="1" readingOrder="1"/>
    </xf>
    <xf numFmtId="0" fontId="39" fillId="21" borderId="57" xfId="0" applyFont="1" applyFill="1" applyBorder="1" applyAlignment="1">
      <alignment horizontal="center" vertical="center" wrapText="1"/>
    </xf>
    <xf numFmtId="0" fontId="39" fillId="21" borderId="55" xfId="0" applyFont="1" applyFill="1" applyBorder="1" applyAlignment="1">
      <alignment horizontal="center" vertical="center" wrapText="1"/>
    </xf>
    <xf numFmtId="0" fontId="25" fillId="21" borderId="55" xfId="0" applyFont="1" applyFill="1" applyBorder="1" applyAlignment="1">
      <alignment horizontal="center" vertical="center" wrapText="1"/>
    </xf>
    <xf numFmtId="0" fontId="25" fillId="21" borderId="39" xfId="0" applyFont="1" applyFill="1" applyBorder="1" applyAlignment="1">
      <alignment horizontal="justify" vertical="center" wrapText="1"/>
    </xf>
    <xf numFmtId="0" fontId="39" fillId="21" borderId="62" xfId="0" applyFont="1" applyFill="1" applyBorder="1" applyAlignment="1">
      <alignment horizontal="center" vertical="center" wrapText="1"/>
    </xf>
    <xf numFmtId="4" fontId="45" fillId="21" borderId="63" xfId="0" applyNumberFormat="1" applyFont="1" applyFill="1" applyBorder="1" applyAlignment="1">
      <alignment horizontal="center" vertical="center" wrapText="1"/>
    </xf>
    <xf numFmtId="0" fontId="39" fillId="21" borderId="59" xfId="0" applyFont="1" applyFill="1" applyBorder="1" applyAlignment="1">
      <alignment horizontal="center" vertical="center" wrapText="1"/>
    </xf>
    <xf numFmtId="0" fontId="25" fillId="21" borderId="32" xfId="0" applyFont="1" applyFill="1" applyBorder="1" applyAlignment="1">
      <alignment horizontal="center" vertical="center"/>
    </xf>
    <xf numFmtId="0" fontId="25" fillId="21" borderId="29" xfId="0" applyFont="1" applyFill="1" applyBorder="1" applyAlignment="1">
      <alignment horizontal="justify" vertical="center" wrapText="1"/>
    </xf>
    <xf numFmtId="0" fontId="39" fillId="21" borderId="32" xfId="0" applyFont="1" applyFill="1" applyBorder="1" applyAlignment="1">
      <alignment horizontal="center" vertical="center" wrapText="1"/>
    </xf>
    <xf numFmtId="0" fontId="25" fillId="21" borderId="32" xfId="0" applyFont="1" applyFill="1" applyBorder="1" applyAlignment="1">
      <alignment horizontal="center" vertical="center" wrapText="1"/>
    </xf>
    <xf numFmtId="0" fontId="39" fillId="21" borderId="58" xfId="0" applyFont="1" applyFill="1" applyBorder="1" applyAlignment="1">
      <alignment horizontal="center" vertical="center" wrapText="1"/>
    </xf>
    <xf numFmtId="0" fontId="41" fillId="21" borderId="56" xfId="0" applyFont="1" applyFill="1" applyBorder="1" applyAlignment="1">
      <alignment horizontal="center" vertical="center"/>
    </xf>
    <xf numFmtId="0" fontId="25" fillId="21" borderId="61" xfId="0" applyFont="1" applyFill="1" applyBorder="1" applyAlignment="1">
      <alignment horizontal="justify" vertical="center" wrapText="1"/>
    </xf>
    <xf numFmtId="0" fontId="42" fillId="21" borderId="43" xfId="0" applyFont="1" applyFill="1" applyBorder="1" applyAlignment="1">
      <alignment horizontal="center" vertical="center"/>
    </xf>
    <xf numFmtId="0" fontId="25" fillId="21" borderId="0" xfId="0" applyFont="1" applyFill="1" applyAlignment="1">
      <alignment horizontal="justify" vertical="center"/>
    </xf>
    <xf numFmtId="2" fontId="15" fillId="21" borderId="54" xfId="0" applyNumberFormat="1" applyFont="1" applyFill="1" applyBorder="1" applyAlignment="1">
      <alignment horizontal="center" vertical="center" wrapText="1"/>
    </xf>
    <xf numFmtId="0" fontId="39" fillId="21" borderId="64" xfId="0" applyFont="1" applyFill="1" applyBorder="1" applyAlignment="1">
      <alignment horizontal="center" vertical="center" wrapText="1"/>
    </xf>
    <xf numFmtId="0" fontId="25" fillId="21" borderId="0" xfId="0" applyFont="1" applyFill="1" applyAlignment="1">
      <alignment horizontal="center" vertical="center" wrapText="1"/>
    </xf>
    <xf numFmtId="4" fontId="15" fillId="21" borderId="64" xfId="0" applyNumberFormat="1" applyFont="1" applyFill="1" applyBorder="1" applyAlignment="1">
      <alignment horizontal="center" vertical="center" wrapText="1"/>
    </xf>
    <xf numFmtId="0" fontId="41" fillId="21" borderId="43" xfId="0" applyFont="1" applyFill="1" applyBorder="1" applyAlignment="1">
      <alignment horizontal="justify" vertical="center" wrapText="1"/>
    </xf>
    <xf numFmtId="0" fontId="25" fillId="21" borderId="54" xfId="0" applyFont="1" applyFill="1" applyBorder="1" applyAlignment="1">
      <alignment vertical="center" wrapText="1"/>
    </xf>
    <xf numFmtId="0" fontId="39" fillId="21" borderId="54" xfId="0" applyFont="1" applyFill="1" applyBorder="1" applyAlignment="1">
      <alignment horizontal="center" vertical="center" wrapText="1"/>
    </xf>
    <xf numFmtId="0" fontId="25" fillId="21" borderId="43" xfId="0" applyFont="1" applyFill="1" applyBorder="1" applyAlignment="1">
      <alignment vertical="center" wrapText="1"/>
    </xf>
    <xf numFmtId="0" fontId="18" fillId="21" borderId="32" xfId="0" applyFont="1" applyFill="1" applyBorder="1" applyAlignment="1">
      <alignment horizontal="center" vertical="center" wrapText="1"/>
    </xf>
    <xf numFmtId="0" fontId="18" fillId="21" borderId="29" xfId="0" applyFont="1" applyFill="1" applyBorder="1" applyAlignment="1">
      <alignment horizontal="justify" vertical="center" wrapText="1"/>
    </xf>
    <xf numFmtId="0" fontId="18" fillId="21" borderId="58" xfId="0" applyFont="1" applyFill="1" applyBorder="1" applyAlignment="1">
      <alignment horizontal="center" vertical="center" wrapText="1"/>
    </xf>
    <xf numFmtId="4" fontId="15" fillId="21" borderId="31" xfId="0" applyNumberFormat="1" applyFont="1" applyFill="1" applyBorder="1" applyAlignment="1">
      <alignment horizontal="center" vertical="center" wrapText="1"/>
    </xf>
    <xf numFmtId="165" fontId="18" fillId="21" borderId="30" xfId="0" applyNumberFormat="1" applyFont="1" applyFill="1" applyBorder="1" applyAlignment="1">
      <alignment horizontal="center" vertical="center" wrapText="1"/>
    </xf>
    <xf numFmtId="0" fontId="38" fillId="21" borderId="32" xfId="0" applyFont="1" applyFill="1" applyBorder="1" applyAlignment="1">
      <alignment horizontal="center" vertical="center" wrapText="1"/>
    </xf>
    <xf numFmtId="2" fontId="18" fillId="21" borderId="58" xfId="0" applyNumberFormat="1" applyFont="1" applyFill="1" applyBorder="1" applyAlignment="1">
      <alignment horizontal="center" vertical="center" wrapText="1"/>
    </xf>
    <xf numFmtId="2" fontId="15" fillId="21" borderId="31" xfId="0" applyNumberFormat="1" applyFont="1" applyFill="1" applyBorder="1" applyAlignment="1">
      <alignment horizontal="center" vertical="center" wrapText="1"/>
    </xf>
    <xf numFmtId="165" fontId="18" fillId="21" borderId="41" xfId="0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8" fillId="18" borderId="43" xfId="10" applyFont="1" applyFill="1" applyBorder="1" applyAlignment="1">
      <alignment wrapText="1"/>
    </xf>
    <xf numFmtId="0" fontId="0" fillId="22" borderId="43" xfId="0" applyFill="1" applyBorder="1"/>
    <xf numFmtId="0" fontId="48" fillId="14" borderId="54" xfId="10" applyFont="1" applyFill="1" applyBorder="1" applyAlignment="1">
      <alignment wrapText="1"/>
    </xf>
    <xf numFmtId="0" fontId="48" fillId="18" borderId="43" xfId="10" applyFont="1" applyFill="1" applyBorder="1" applyAlignment="1">
      <alignment horizontal="left" vertical="top" wrapText="1"/>
    </xf>
    <xf numFmtId="2" fontId="0" fillId="14" borderId="43" xfId="0" applyNumberForma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48" fillId="14" borderId="43" xfId="10" applyFont="1" applyFill="1" applyBorder="1" applyAlignment="1">
      <alignment wrapText="1"/>
    </xf>
    <xf numFmtId="44" fontId="48" fillId="14" borderId="43" xfId="10" applyNumberFormat="1" applyFont="1" applyFill="1" applyBorder="1" applyAlignment="1">
      <alignment wrapText="1"/>
    </xf>
    <xf numFmtId="0" fontId="48" fillId="14" borderId="43" xfId="10" applyFont="1" applyFill="1" applyBorder="1" applyAlignment="1">
      <alignment horizontal="left" wrapText="1"/>
    </xf>
    <xf numFmtId="0" fontId="48" fillId="18" borderId="0" xfId="10" applyFont="1" applyFill="1" applyAlignment="1">
      <alignment wrapText="1"/>
    </xf>
    <xf numFmtId="0" fontId="43" fillId="14" borderId="45" xfId="0" applyFont="1" applyFill="1" applyBorder="1" applyAlignment="1">
      <alignment horizontal="center" vertical="center" wrapText="1"/>
    </xf>
    <xf numFmtId="0" fontId="0" fillId="0" borderId="54" xfId="0" applyBorder="1"/>
    <xf numFmtId="2" fontId="0" fillId="17" borderId="54" xfId="0" applyNumberFormat="1" applyFill="1" applyBorder="1"/>
    <xf numFmtId="44" fontId="0" fillId="14" borderId="54" xfId="16" applyFont="1" applyFill="1" applyBorder="1"/>
    <xf numFmtId="0" fontId="43" fillId="0" borderId="107" xfId="0" applyFont="1" applyBorder="1" applyAlignment="1">
      <alignment horizontal="center" vertical="center" wrapText="1"/>
    </xf>
    <xf numFmtId="0" fontId="43" fillId="0" borderId="108" xfId="0" applyFont="1" applyBorder="1" applyAlignment="1">
      <alignment horizontal="center" vertical="center" wrapText="1"/>
    </xf>
    <xf numFmtId="0" fontId="43" fillId="17" borderId="108" xfId="0" applyFont="1" applyFill="1" applyBorder="1" applyAlignment="1">
      <alignment horizontal="center" vertical="center" wrapText="1"/>
    </xf>
    <xf numFmtId="0" fontId="43" fillId="14" borderId="109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right" vertical="top"/>
    </xf>
    <xf numFmtId="2" fontId="0" fillId="17" borderId="43" xfId="0" applyNumberFormat="1" applyFill="1" applyBorder="1" applyAlignment="1">
      <alignment horizontal="right" vertical="top"/>
    </xf>
    <xf numFmtId="0" fontId="48" fillId="18" borderId="43" xfId="10" applyFont="1" applyFill="1" applyBorder="1" applyAlignment="1">
      <alignment horizontal="right" wrapText="1"/>
    </xf>
    <xf numFmtId="44" fontId="0" fillId="0" borderId="43" xfId="16" applyFont="1" applyBorder="1"/>
    <xf numFmtId="0" fontId="43" fillId="14" borderId="110" xfId="0" applyFont="1" applyFill="1" applyBorder="1" applyAlignment="1">
      <alignment horizontal="center" vertical="center" wrapText="1"/>
    </xf>
    <xf numFmtId="2" fontId="0" fillId="14" borderId="54" xfId="0" applyNumberFormat="1" applyFill="1" applyBorder="1"/>
    <xf numFmtId="2" fontId="0" fillId="14" borderId="43" xfId="0" applyNumberFormat="1" applyFill="1" applyBorder="1" applyAlignment="1">
      <alignment horizontal="right" vertical="top"/>
    </xf>
    <xf numFmtId="0" fontId="0" fillId="14" borderId="0" xfId="0" applyFill="1"/>
    <xf numFmtId="0" fontId="0" fillId="14" borderId="43" xfId="0" applyFill="1" applyBorder="1" applyAlignment="1">
      <alignment horizontal="center"/>
    </xf>
    <xf numFmtId="0" fontId="0" fillId="17" borderId="43" xfId="0" applyFill="1" applyBorder="1" applyAlignment="1">
      <alignment horizontal="right" vertical="top"/>
    </xf>
    <xf numFmtId="0" fontId="0" fillId="0" borderId="0" xfId="0" applyAlignment="1">
      <alignment horizontal="right" vertical="top"/>
    </xf>
    <xf numFmtId="0" fontId="24" fillId="0" borderId="102" xfId="0" applyFont="1" applyBorder="1"/>
    <xf numFmtId="0" fontId="15" fillId="0" borderId="113" xfId="0" applyFont="1" applyBorder="1" applyAlignment="1">
      <alignment horizontal="center" vertical="center"/>
    </xf>
    <xf numFmtId="14" fontId="15" fillId="0" borderId="113" xfId="0" applyNumberFormat="1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4" fontId="15" fillId="0" borderId="115" xfId="0" applyNumberFormat="1" applyFont="1" applyBorder="1" applyAlignment="1">
      <alignment horizontal="center" vertical="center" wrapText="1"/>
    </xf>
    <xf numFmtId="0" fontId="15" fillId="15" borderId="116" xfId="0" applyFont="1" applyFill="1" applyBorder="1" applyAlignment="1">
      <alignment horizontal="center" vertical="center" wrapText="1"/>
    </xf>
    <xf numFmtId="4" fontId="18" fillId="15" borderId="117" xfId="0" applyNumberFormat="1" applyFont="1" applyFill="1" applyBorder="1" applyAlignment="1">
      <alignment horizontal="center" vertical="center" wrapText="1"/>
    </xf>
    <xf numFmtId="0" fontId="18" fillId="0" borderId="118" xfId="0" applyFont="1" applyBorder="1" applyAlignment="1">
      <alignment horizontal="center" vertical="center" wrapText="1"/>
    </xf>
    <xf numFmtId="10" fontId="39" fillId="14" borderId="68" xfId="16" applyNumberFormat="1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4" fontId="15" fillId="14" borderId="117" xfId="0" applyNumberFormat="1" applyFont="1" applyFill="1" applyBorder="1" applyAlignment="1">
      <alignment horizontal="center" vertical="center" wrapText="1"/>
    </xf>
    <xf numFmtId="0" fontId="39" fillId="0" borderId="77" xfId="0" applyFont="1" applyBorder="1" applyAlignment="1">
      <alignment horizontal="center" vertical="center" wrapText="1"/>
    </xf>
    <xf numFmtId="4" fontId="18" fillId="14" borderId="119" xfId="0" applyNumberFormat="1" applyFont="1" applyFill="1" applyBorder="1" applyAlignment="1">
      <alignment horizontal="center" vertical="center" wrapText="1"/>
    </xf>
    <xf numFmtId="4" fontId="18" fillId="14" borderId="120" xfId="0" applyNumberFormat="1" applyFont="1" applyFill="1" applyBorder="1" applyAlignment="1">
      <alignment horizontal="center" vertical="center" wrapText="1"/>
    </xf>
    <xf numFmtId="4" fontId="18" fillId="16" borderId="117" xfId="0" applyNumberFormat="1" applyFont="1" applyFill="1" applyBorder="1" applyAlignment="1">
      <alignment horizontal="center" vertical="center" wrapText="1"/>
    </xf>
    <xf numFmtId="4" fontId="18" fillId="0" borderId="123" xfId="0" applyNumberFormat="1" applyFont="1" applyBorder="1" applyAlignment="1">
      <alignment horizontal="center" vertical="center" wrapText="1"/>
    </xf>
    <xf numFmtId="4" fontId="18" fillId="14" borderId="123" xfId="0" applyNumberFormat="1" applyFont="1" applyFill="1" applyBorder="1" applyAlignment="1">
      <alignment horizontal="center" vertical="center" wrapText="1"/>
    </xf>
    <xf numFmtId="4" fontId="18" fillId="0" borderId="120" xfId="0" applyNumberFormat="1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8" fillId="0" borderId="102" xfId="0" applyFont="1" applyBorder="1" applyAlignment="1">
      <alignment horizontal="center" vertical="center" wrapText="1"/>
    </xf>
    <xf numFmtId="4" fontId="15" fillId="15" borderId="117" xfId="0" applyNumberFormat="1" applyFont="1" applyFill="1" applyBorder="1" applyAlignment="1">
      <alignment horizontal="center" vertical="center" wrapText="1"/>
    </xf>
    <xf numFmtId="4" fontId="18" fillId="0" borderId="119" xfId="0" applyNumberFormat="1" applyFont="1" applyBorder="1" applyAlignment="1">
      <alignment horizontal="center" vertical="center" wrapText="1"/>
    </xf>
    <xf numFmtId="0" fontId="39" fillId="0" borderId="124" xfId="0" applyFont="1" applyBorder="1" applyAlignment="1">
      <alignment horizontal="center" vertical="center" wrapText="1"/>
    </xf>
    <xf numFmtId="4" fontId="38" fillId="14" borderId="123" xfId="0" applyNumberFormat="1" applyFont="1" applyFill="1" applyBorder="1" applyAlignment="1">
      <alignment horizontal="center" vertical="center" wrapText="1"/>
    </xf>
    <xf numFmtId="0" fontId="15" fillId="11" borderId="121" xfId="0" applyFont="1" applyFill="1" applyBorder="1" applyAlignment="1">
      <alignment horizontal="center" vertical="center" wrapText="1"/>
    </xf>
    <xf numFmtId="4" fontId="15" fillId="11" borderId="125" xfId="0" applyNumberFormat="1" applyFont="1" applyFill="1" applyBorder="1" applyAlignment="1">
      <alignment horizontal="center" vertical="center" wrapText="1"/>
    </xf>
    <xf numFmtId="0" fontId="18" fillId="14" borderId="77" xfId="0" applyFont="1" applyFill="1" applyBorder="1" applyAlignment="1">
      <alignment horizontal="center" vertical="center" wrapText="1"/>
    </xf>
    <xf numFmtId="4" fontId="18" fillId="0" borderId="115" xfId="0" applyNumberFormat="1" applyFont="1" applyBorder="1" applyAlignment="1">
      <alignment horizontal="center" vertical="center" wrapText="1"/>
    </xf>
    <xf numFmtId="4" fontId="15" fillId="16" borderId="117" xfId="0" applyNumberFormat="1" applyFont="1" applyFill="1" applyBorder="1" applyAlignment="1">
      <alignment horizontal="center" vertical="center" wrapText="1"/>
    </xf>
    <xf numFmtId="0" fontId="18" fillId="0" borderId="124" xfId="0" applyFont="1" applyBorder="1" applyAlignment="1">
      <alignment horizontal="center" vertical="center" wrapText="1"/>
    </xf>
    <xf numFmtId="4" fontId="18" fillId="0" borderId="126" xfId="0" applyNumberFormat="1" applyFont="1" applyBorder="1" applyAlignment="1">
      <alignment horizontal="center" vertical="center" wrapText="1"/>
    </xf>
    <xf numFmtId="4" fontId="18" fillId="0" borderId="68" xfId="0" applyNumberFormat="1" applyFont="1" applyBorder="1" applyAlignment="1">
      <alignment horizontal="center" vertical="center" wrapText="1"/>
    </xf>
    <xf numFmtId="4" fontId="18" fillId="0" borderId="127" xfId="0" applyNumberFormat="1" applyFont="1" applyBorder="1" applyAlignment="1">
      <alignment horizontal="center" vertical="center" wrapText="1"/>
    </xf>
    <xf numFmtId="0" fontId="18" fillId="0" borderId="128" xfId="0" applyFont="1" applyBorder="1" applyAlignment="1">
      <alignment horizontal="center" vertical="center" wrapText="1"/>
    </xf>
    <xf numFmtId="4" fontId="18" fillId="14" borderId="115" xfId="0" applyNumberFormat="1" applyFont="1" applyFill="1" applyBorder="1" applyAlignment="1">
      <alignment horizontal="center" vertical="center" wrapText="1"/>
    </xf>
    <xf numFmtId="0" fontId="15" fillId="0" borderId="78" xfId="0" applyFont="1" applyBorder="1" applyAlignment="1">
      <alignment horizontal="center" vertical="center" wrapText="1"/>
    </xf>
    <xf numFmtId="4" fontId="15" fillId="0" borderId="125" xfId="0" applyNumberFormat="1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" fontId="15" fillId="0" borderId="102" xfId="0" applyNumberFormat="1" applyFont="1" applyBorder="1" applyAlignment="1">
      <alignment horizontal="center" vertical="center" wrapText="1"/>
    </xf>
    <xf numFmtId="0" fontId="9" fillId="0" borderId="67" xfId="0" applyFont="1" applyBorder="1" applyAlignment="1">
      <alignment vertical="center"/>
    </xf>
    <xf numFmtId="0" fontId="21" fillId="0" borderId="0" xfId="0" applyFont="1" applyAlignment="1">
      <alignment vertical="center"/>
    </xf>
    <xf numFmtId="4" fontId="9" fillId="0" borderId="102" xfId="0" applyNumberFormat="1" applyFont="1" applyBorder="1" applyAlignment="1">
      <alignment vertical="center"/>
    </xf>
    <xf numFmtId="0" fontId="9" fillId="0" borderId="102" xfId="0" applyFont="1" applyBorder="1" applyAlignment="1">
      <alignment vertical="center"/>
    </xf>
    <xf numFmtId="0" fontId="14" fillId="0" borderId="67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14" fillId="0" borderId="67" xfId="0" applyFont="1" applyBorder="1"/>
    <xf numFmtId="0" fontId="33" fillId="0" borderId="0" xfId="0" applyFont="1" applyAlignment="1">
      <alignment horizontal="center"/>
    </xf>
    <xf numFmtId="4" fontId="14" fillId="0" borderId="102" xfId="0" applyNumberFormat="1" applyFont="1" applyBorder="1"/>
    <xf numFmtId="0" fontId="9" fillId="0" borderId="79" xfId="0" applyFont="1" applyBorder="1"/>
    <xf numFmtId="0" fontId="21" fillId="0" borderId="87" xfId="0" applyFont="1" applyBorder="1"/>
    <xf numFmtId="0" fontId="22" fillId="0" borderId="87" xfId="0" applyFont="1" applyBorder="1"/>
    <xf numFmtId="0" fontId="14" fillId="0" borderId="87" xfId="0" applyFont="1" applyBorder="1" applyAlignment="1">
      <alignment horizontal="center"/>
    </xf>
    <xf numFmtId="0" fontId="9" fillId="0" borderId="87" xfId="0" applyFont="1" applyBorder="1"/>
    <xf numFmtId="0" fontId="12" fillId="0" borderId="87" xfId="0" applyFont="1" applyBorder="1"/>
    <xf numFmtId="4" fontId="9" fillId="0" borderId="88" xfId="0" applyNumberFormat="1" applyFont="1" applyBorder="1"/>
    <xf numFmtId="0" fontId="26" fillId="0" borderId="37" xfId="0" applyFont="1" applyBorder="1"/>
    <xf numFmtId="44" fontId="0" fillId="0" borderId="0" xfId="0" applyNumberFormat="1"/>
    <xf numFmtId="169" fontId="0" fillId="0" borderId="0" xfId="0" applyNumberFormat="1"/>
    <xf numFmtId="0" fontId="9" fillId="0" borderId="0" xfId="0" applyFont="1" applyAlignment="1">
      <alignment horizontal="center"/>
    </xf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9" xfId="0" applyFont="1" applyBorder="1"/>
    <xf numFmtId="0" fontId="5" fillId="0" borderId="10" xfId="0" applyFont="1" applyBorder="1"/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9" fillId="0" borderId="29" xfId="0" applyFont="1" applyBorder="1" applyAlignment="1">
      <alignment horizontal="center"/>
    </xf>
    <xf numFmtId="0" fontId="5" fillId="0" borderId="30" xfId="0" applyFont="1" applyBorder="1"/>
    <xf numFmtId="0" fontId="12" fillId="0" borderId="30" xfId="0" applyFont="1" applyBorder="1" applyAlignment="1">
      <alignment horizontal="center" vertical="center" wrapText="1"/>
    </xf>
    <xf numFmtId="0" fontId="5" fillId="0" borderId="31" xfId="0" applyFont="1" applyBorder="1"/>
    <xf numFmtId="0" fontId="13" fillId="0" borderId="29" xfId="0" applyFont="1" applyBorder="1" applyAlignment="1">
      <alignment horizontal="center" vertical="center"/>
    </xf>
    <xf numFmtId="0" fontId="15" fillId="0" borderId="29" xfId="0" applyFont="1" applyBorder="1" applyAlignment="1">
      <alignment horizontal="left" vertical="center"/>
    </xf>
    <xf numFmtId="0" fontId="5" fillId="0" borderId="33" xfId="0" applyFont="1" applyBorder="1"/>
    <xf numFmtId="0" fontId="15" fillId="0" borderId="30" xfId="0" applyFont="1" applyBorder="1" applyAlignment="1">
      <alignment horizontal="center" vertical="center"/>
    </xf>
    <xf numFmtId="2" fontId="15" fillId="0" borderId="30" xfId="0" applyNumberFormat="1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 wrapText="1"/>
    </xf>
    <xf numFmtId="0" fontId="5" fillId="0" borderId="38" xfId="0" applyFont="1" applyBorder="1"/>
    <xf numFmtId="0" fontId="5" fillId="0" borderId="42" xfId="0" applyFont="1" applyBorder="1"/>
    <xf numFmtId="0" fontId="20" fillId="0" borderId="0" xfId="0" applyFont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164" fontId="14" fillId="0" borderId="0" xfId="0" applyNumberFormat="1" applyFont="1" applyAlignment="1">
      <alignment horizontal="center"/>
    </xf>
    <xf numFmtId="164" fontId="14" fillId="0" borderId="53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center" vertical="center"/>
    </xf>
    <xf numFmtId="164" fontId="9" fillId="0" borderId="53" xfId="0" applyNumberFormat="1" applyFont="1" applyBorder="1" applyAlignment="1">
      <alignment horizontal="center" vertical="center"/>
    </xf>
    <xf numFmtId="0" fontId="19" fillId="0" borderId="29" xfId="0" applyFont="1" applyBorder="1" applyAlignment="1">
      <alignment horizontal="left" vertical="center"/>
    </xf>
    <xf numFmtId="0" fontId="9" fillId="0" borderId="30" xfId="0" applyFont="1" applyBorder="1"/>
    <xf numFmtId="0" fontId="9" fillId="0" borderId="31" xfId="0" applyFont="1" applyBorder="1"/>
    <xf numFmtId="0" fontId="15" fillId="0" borderId="29" xfId="0" applyFont="1" applyBorder="1" applyAlignment="1">
      <alignment horizontal="center" vertical="center"/>
    </xf>
    <xf numFmtId="14" fontId="15" fillId="0" borderId="30" xfId="0" applyNumberFormat="1" applyFont="1" applyBorder="1" applyAlignment="1">
      <alignment horizontal="center" vertical="center"/>
    </xf>
    <xf numFmtId="0" fontId="31" fillId="0" borderId="29" xfId="0" applyFont="1" applyBorder="1" applyAlignment="1">
      <alignment horizontal="left" vertical="center"/>
    </xf>
    <xf numFmtId="0" fontId="31" fillId="0" borderId="29" xfId="0" applyFont="1" applyBorder="1" applyAlignment="1">
      <alignment horizontal="left" vertical="center" wrapText="1"/>
    </xf>
    <xf numFmtId="0" fontId="31" fillId="0" borderId="30" xfId="0" applyFont="1" applyBorder="1" applyAlignment="1">
      <alignment horizontal="left" vertical="center" wrapText="1"/>
    </xf>
    <xf numFmtId="0" fontId="31" fillId="0" borderId="31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/>
    </xf>
    <xf numFmtId="0" fontId="9" fillId="0" borderId="31" xfId="0" applyFont="1" applyBorder="1" applyAlignment="1">
      <alignment horizontal="left"/>
    </xf>
    <xf numFmtId="0" fontId="20" fillId="0" borderId="29" xfId="0" applyFont="1" applyBorder="1" applyAlignment="1">
      <alignment horizontal="center" vertical="center" wrapText="1"/>
    </xf>
    <xf numFmtId="0" fontId="13" fillId="0" borderId="79" xfId="0" applyFont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  <xf numFmtId="0" fontId="13" fillId="0" borderId="88" xfId="0" applyFont="1" applyBorder="1" applyAlignment="1">
      <alignment horizontal="center" vertical="center"/>
    </xf>
    <xf numFmtId="0" fontId="15" fillId="0" borderId="130" xfId="0" applyFont="1" applyBorder="1" applyAlignment="1">
      <alignment horizontal="left" vertical="center"/>
    </xf>
    <xf numFmtId="0" fontId="5" fillId="0" borderId="37" xfId="0" applyFont="1" applyBorder="1"/>
    <xf numFmtId="0" fontId="31" fillId="0" borderId="112" xfId="0" applyFont="1" applyBorder="1" applyAlignment="1">
      <alignment horizontal="left" vertical="center"/>
    </xf>
    <xf numFmtId="0" fontId="0" fillId="0" borderId="107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29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5" fillId="0" borderId="102" xfId="0" applyFont="1" applyBorder="1"/>
    <xf numFmtId="0" fontId="18" fillId="0" borderId="121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122" xfId="0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2" xfId="0" applyFont="1" applyBorder="1" applyAlignment="1">
      <alignment horizontal="center" vertical="center" wrapText="1"/>
    </xf>
    <xf numFmtId="0" fontId="32" fillId="0" borderId="112" xfId="0" applyFont="1" applyBorder="1" applyAlignment="1">
      <alignment horizontal="left" vertical="center" wrapText="1"/>
    </xf>
    <xf numFmtId="0" fontId="47" fillId="0" borderId="30" xfId="0" applyFont="1" applyBorder="1" applyAlignment="1">
      <alignment horizontal="left" wrapText="1"/>
    </xf>
    <xf numFmtId="0" fontId="47" fillId="0" borderId="113" xfId="0" applyFont="1" applyBorder="1" applyAlignment="1">
      <alignment horizontal="left" wrapText="1"/>
    </xf>
    <xf numFmtId="0" fontId="18" fillId="0" borderId="77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78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8" fillId="0" borderId="125" xfId="0" applyFont="1" applyBorder="1" applyAlignment="1">
      <alignment horizontal="center" vertical="center" wrapText="1"/>
    </xf>
    <xf numFmtId="0" fontId="39" fillId="0" borderId="116" xfId="0" applyFont="1" applyBorder="1" applyAlignment="1">
      <alignment horizontal="center" vertical="center" wrapText="1"/>
    </xf>
    <xf numFmtId="0" fontId="39" fillId="0" borderId="50" xfId="0" applyFont="1" applyBorder="1" applyAlignment="1">
      <alignment horizontal="center" vertical="center" wrapText="1"/>
    </xf>
    <xf numFmtId="0" fontId="39" fillId="0" borderId="117" xfId="0" applyFont="1" applyBorder="1" applyAlignment="1">
      <alignment horizontal="center" vertical="center" wrapText="1"/>
    </xf>
    <xf numFmtId="0" fontId="48" fillId="18" borderId="78" xfId="10" applyFont="1" applyFill="1" applyBorder="1" applyAlignment="1">
      <alignment horizontal="center" vertical="center" wrapText="1"/>
    </xf>
    <xf numFmtId="0" fontId="48" fillId="18" borderId="47" xfId="10" applyFont="1" applyFill="1" applyBorder="1" applyAlignment="1">
      <alignment horizontal="center" vertical="center" wrapText="1"/>
    </xf>
    <xf numFmtId="0" fontId="48" fillId="18" borderId="79" xfId="10" applyFont="1" applyFill="1" applyBorder="1" applyAlignment="1">
      <alignment horizontal="center" vertical="center" wrapText="1"/>
    </xf>
    <xf numFmtId="0" fontId="48" fillId="18" borderId="80" xfId="10" applyFont="1" applyFill="1" applyBorder="1" applyAlignment="1">
      <alignment horizontal="center" vertical="center" wrapText="1"/>
    </xf>
    <xf numFmtId="0" fontId="48" fillId="18" borderId="99" xfId="10" applyFont="1" applyFill="1" applyBorder="1" applyAlignment="1">
      <alignment horizontal="center" vertical="center" wrapText="1"/>
    </xf>
    <xf numFmtId="0" fontId="48" fillId="18" borderId="100" xfId="10" applyFont="1" applyFill="1" applyBorder="1" applyAlignment="1">
      <alignment horizontal="center" vertical="center" wrapText="1"/>
    </xf>
    <xf numFmtId="0" fontId="48" fillId="18" borderId="101" xfId="10" applyFont="1" applyFill="1" applyBorder="1" applyAlignment="1">
      <alignment horizontal="center" vertical="center" wrapText="1"/>
    </xf>
    <xf numFmtId="0" fontId="48" fillId="18" borderId="67" xfId="10" applyFont="1" applyFill="1" applyBorder="1" applyAlignment="1">
      <alignment horizontal="center" vertical="center" wrapText="1"/>
    </xf>
    <xf numFmtId="0" fontId="48" fillId="18" borderId="0" xfId="10" applyFont="1" applyFill="1" applyAlignment="1">
      <alignment horizontal="center" vertical="center" wrapText="1"/>
    </xf>
    <xf numFmtId="0" fontId="48" fillId="18" borderId="102" xfId="10" applyFont="1" applyFill="1" applyBorder="1" applyAlignment="1">
      <alignment horizontal="center" vertical="center" wrapText="1"/>
    </xf>
    <xf numFmtId="0" fontId="48" fillId="18" borderId="87" xfId="10" applyFont="1" applyFill="1" applyBorder="1" applyAlignment="1">
      <alignment horizontal="center" vertical="center" wrapText="1"/>
    </xf>
    <xf numFmtId="0" fontId="48" fillId="18" borderId="88" xfId="10" applyFont="1" applyFill="1" applyBorder="1" applyAlignment="1">
      <alignment horizontal="center" vertical="center" wrapText="1"/>
    </xf>
    <xf numFmtId="0" fontId="48" fillId="0" borderId="77" xfId="10" applyFont="1" applyBorder="1" applyAlignment="1">
      <alignment horizontal="center" vertical="center" wrapText="1"/>
    </xf>
    <xf numFmtId="0" fontId="48" fillId="18" borderId="76" xfId="10" applyFont="1" applyFill="1" applyBorder="1" applyAlignment="1">
      <alignment wrapText="1"/>
    </xf>
    <xf numFmtId="0" fontId="48" fillId="18" borderId="74" xfId="10" applyFont="1" applyFill="1" applyBorder="1" applyAlignment="1">
      <alignment wrapText="1"/>
    </xf>
    <xf numFmtId="0" fontId="48" fillId="18" borderId="43" xfId="10" applyFont="1" applyFill="1" applyBorder="1" applyAlignment="1">
      <alignment wrapText="1"/>
    </xf>
    <xf numFmtId="0" fontId="48" fillId="0" borderId="75" xfId="10" applyFont="1" applyBorder="1" applyAlignment="1">
      <alignment horizontal="center" vertical="center" wrapText="1"/>
    </xf>
    <xf numFmtId="0" fontId="48" fillId="0" borderId="72" xfId="10" applyFont="1" applyBorder="1" applyAlignment="1">
      <alignment horizontal="center" vertical="center" wrapText="1"/>
    </xf>
    <xf numFmtId="0" fontId="48" fillId="18" borderId="61" xfId="10" applyFont="1" applyFill="1" applyBorder="1" applyAlignment="1">
      <alignment wrapText="1"/>
    </xf>
    <xf numFmtId="0" fontId="48" fillId="18" borderId="64" xfId="10" applyFont="1" applyFill="1" applyBorder="1" applyAlignment="1">
      <alignment wrapText="1"/>
    </xf>
    <xf numFmtId="0" fontId="48" fillId="14" borderId="70" xfId="10" applyFont="1" applyFill="1" applyBorder="1" applyAlignment="1">
      <alignment wrapText="1"/>
    </xf>
    <xf numFmtId="0" fontId="48" fillId="14" borderId="73" xfId="10" applyFont="1" applyFill="1" applyBorder="1" applyAlignment="1">
      <alignment wrapText="1"/>
    </xf>
    <xf numFmtId="0" fontId="48" fillId="0" borderId="105" xfId="10" applyFont="1" applyBorder="1" applyAlignment="1">
      <alignment horizontal="center" vertical="center" wrapText="1"/>
    </xf>
    <xf numFmtId="0" fontId="48" fillId="0" borderId="43" xfId="10" applyFont="1" applyBorder="1" applyAlignment="1">
      <alignment horizontal="center" vertical="center" wrapText="1"/>
    </xf>
    <xf numFmtId="0" fontId="48" fillId="14" borderId="103" xfId="10" applyFont="1" applyFill="1" applyBorder="1" applyAlignment="1">
      <alignment wrapText="1"/>
    </xf>
    <xf numFmtId="0" fontId="48" fillId="14" borderId="104" xfId="10" applyFont="1" applyFill="1" applyBorder="1" applyAlignment="1">
      <alignment wrapText="1"/>
    </xf>
    <xf numFmtId="44" fontId="48" fillId="14" borderId="70" xfId="10" applyNumberFormat="1" applyFont="1" applyFill="1" applyBorder="1" applyAlignment="1">
      <alignment wrapText="1"/>
    </xf>
    <xf numFmtId="0" fontId="48" fillId="0" borderId="69" xfId="10" applyFont="1" applyBorder="1" applyAlignment="1">
      <alignment horizontal="center" vertical="center" wrapText="1"/>
    </xf>
    <xf numFmtId="0" fontId="48" fillId="14" borderId="97" xfId="10" applyFont="1" applyFill="1" applyBorder="1" applyAlignment="1">
      <alignment wrapText="1"/>
    </xf>
    <xf numFmtId="0" fontId="37" fillId="0" borderId="89" xfId="10" applyFont="1" applyBorder="1" applyAlignment="1">
      <alignment horizontal="center"/>
    </xf>
    <xf numFmtId="0" fontId="37" fillId="0" borderId="90" xfId="10" applyFont="1" applyBorder="1" applyAlignment="1">
      <alignment horizontal="center"/>
    </xf>
    <xf numFmtId="0" fontId="37" fillId="0" borderId="91" xfId="10" applyFont="1" applyBorder="1" applyAlignment="1">
      <alignment horizontal="center"/>
    </xf>
    <xf numFmtId="0" fontId="55" fillId="18" borderId="82" xfId="10" applyFont="1" applyFill="1" applyBorder="1" applyAlignment="1">
      <alignment horizontal="center" vertical="center"/>
    </xf>
    <xf numFmtId="0" fontId="56" fillId="18" borderId="83" xfId="10" applyFont="1" applyFill="1" applyBorder="1" applyAlignment="1">
      <alignment horizontal="center" vertical="center"/>
    </xf>
    <xf numFmtId="0" fontId="56" fillId="18" borderId="84" xfId="10" applyFont="1" applyFill="1" applyBorder="1" applyAlignment="1">
      <alignment horizontal="center" vertical="center"/>
    </xf>
    <xf numFmtId="0" fontId="49" fillId="0" borderId="77" xfId="0" applyFont="1" applyBorder="1" applyAlignment="1">
      <alignment horizontal="left" vertical="center"/>
    </xf>
    <xf numFmtId="0" fontId="49" fillId="0" borderId="43" xfId="0" applyFont="1" applyBorder="1" applyAlignment="1">
      <alignment horizontal="left" vertical="center"/>
    </xf>
    <xf numFmtId="166" fontId="49" fillId="0" borderId="43" xfId="0" applyNumberFormat="1" applyFont="1" applyBorder="1" applyAlignment="1">
      <alignment horizontal="left" vertical="top"/>
    </xf>
    <xf numFmtId="166" fontId="49" fillId="0" borderId="68" xfId="0" applyNumberFormat="1" applyFont="1" applyBorder="1" applyAlignment="1">
      <alignment horizontal="left" vertical="top"/>
    </xf>
    <xf numFmtId="0" fontId="49" fillId="0" borderId="77" xfId="0" applyFont="1" applyBorder="1" applyAlignment="1">
      <alignment horizontal="left" vertical="top"/>
    </xf>
    <xf numFmtId="0" fontId="49" fillId="0" borderId="43" xfId="0" applyFont="1" applyBorder="1" applyAlignment="1">
      <alignment horizontal="left" vertical="top"/>
    </xf>
    <xf numFmtId="0" fontId="49" fillId="0" borderId="77" xfId="0" applyFont="1" applyBorder="1" applyAlignment="1">
      <alignment horizontal="left" vertical="center" wrapText="1"/>
    </xf>
    <xf numFmtId="0" fontId="49" fillId="0" borderId="43" xfId="0" applyFont="1" applyBorder="1" applyAlignment="1">
      <alignment horizontal="left" vertical="center" wrapText="1"/>
    </xf>
    <xf numFmtId="0" fontId="49" fillId="0" borderId="43" xfId="0" applyFont="1" applyBorder="1" applyAlignment="1">
      <alignment horizontal="center" vertical="center"/>
    </xf>
    <xf numFmtId="0" fontId="49" fillId="0" borderId="86" xfId="0" applyFont="1" applyBorder="1" applyAlignment="1">
      <alignment horizontal="center" vertical="center"/>
    </xf>
    <xf numFmtId="166" fontId="49" fillId="0" borderId="43" xfId="0" applyNumberFormat="1" applyFont="1" applyBorder="1" applyAlignment="1">
      <alignment horizontal="center" vertical="center"/>
    </xf>
    <xf numFmtId="166" fontId="49" fillId="0" borderId="68" xfId="0" applyNumberFormat="1" applyFont="1" applyBorder="1" applyAlignment="1">
      <alignment horizontal="center" vertical="center"/>
    </xf>
    <xf numFmtId="0" fontId="48" fillId="0" borderId="85" xfId="0" applyFont="1" applyBorder="1" applyAlignment="1">
      <alignment horizontal="left" vertical="center" wrapText="1"/>
    </xf>
    <xf numFmtId="0" fontId="48" fillId="0" borderId="86" xfId="0" applyFont="1" applyBorder="1" applyAlignment="1">
      <alignment horizontal="left" vertical="center" wrapText="1"/>
    </xf>
    <xf numFmtId="0" fontId="35" fillId="0" borderId="43" xfId="0" applyFont="1" applyBorder="1" applyAlignment="1">
      <alignment horizontal="center"/>
    </xf>
    <xf numFmtId="10" fontId="20" fillId="0" borderId="4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4" fontId="30" fillId="14" borderId="43" xfId="0" applyNumberFormat="1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44" fontId="0" fillId="14" borderId="43" xfId="16" applyNumberFormat="1" applyFont="1" applyFill="1" applyBorder="1"/>
  </cellXfs>
  <cellStyles count="18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40% - Ênfase3 2" xfId="5" xr:uid="{00000000-0005-0000-0000-000004000000}"/>
    <cellStyle name="60% - Ênfase3 2" xfId="6" xr:uid="{00000000-0005-0000-0000-000005000000}"/>
    <cellStyle name="60% - Ênfase4 2" xfId="7" xr:uid="{00000000-0005-0000-0000-000006000000}"/>
    <cellStyle name="60% - Ênfase6 2" xfId="8" xr:uid="{00000000-0005-0000-0000-000007000000}"/>
    <cellStyle name="Moeda" xfId="16" builtinId="4"/>
    <cellStyle name="Normal" xfId="0" builtinId="0"/>
    <cellStyle name="Normal 2" xfId="9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  <cellStyle name="Nota 2" xfId="13" xr:uid="{00000000-0005-0000-0000-00000D000000}"/>
    <cellStyle name="Porcentagem" xfId="17" builtinId="5"/>
    <cellStyle name="Porcentagem 2" xfId="14" xr:uid="{00000000-0005-0000-0000-00000E000000}"/>
    <cellStyle name="Separador de milhares 2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CURVA ABC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0545603674540682"/>
          <c:y val="0.16708333333333336"/>
          <c:w val="0.86818328958880142"/>
          <c:h val="0.61498432487605714"/>
        </c:manualLayout>
      </c:layout>
      <c:areaChart>
        <c:grouping val="standard"/>
        <c:varyColors val="0"/>
        <c:ser>
          <c:idx val="4"/>
          <c:order val="2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cat>
            <c:strRef>
              <c:f>'CURVA ABC'!$C$10:$C$66</c:f>
              <c:strCache>
                <c:ptCount val="57"/>
                <c:pt idx="0">
                  <c:v>7623</c:v>
                </c:pt>
                <c:pt idx="1">
                  <c:v>5213863</c:v>
                </c:pt>
                <c:pt idx="2">
                  <c:v>95631</c:v>
                </c:pt>
                <c:pt idx="3">
                  <c:v>5678</c:v>
                </c:pt>
                <c:pt idx="4">
                  <c:v>5914612</c:v>
                </c:pt>
                <c:pt idx="5">
                  <c:v>5213464</c:v>
                </c:pt>
                <c:pt idx="6">
                  <c:v>ED-48552</c:v>
                </c:pt>
                <c:pt idx="7">
                  <c:v>5213440</c:v>
                </c:pt>
                <c:pt idx="8">
                  <c:v>ED-48334</c:v>
                </c:pt>
                <c:pt idx="9">
                  <c:v>101835</c:v>
                </c:pt>
                <c:pt idx="10">
                  <c:v>ED-15226</c:v>
                </c:pt>
                <c:pt idx="11">
                  <c:v>ED-51139</c:v>
                </c:pt>
                <c:pt idx="12">
                  <c:v>RO-19855 </c:v>
                </c:pt>
                <c:pt idx="13">
                  <c:v>94994</c:v>
                </c:pt>
                <c:pt idx="14">
                  <c:v>ED-51139</c:v>
                </c:pt>
                <c:pt idx="15">
                  <c:v>5213850</c:v>
                </c:pt>
                <c:pt idx="16">
                  <c:v>94994</c:v>
                </c:pt>
                <c:pt idx="17">
                  <c:v>97636</c:v>
                </c:pt>
                <c:pt idx="18">
                  <c:v>04.04.01</c:v>
                </c:pt>
                <c:pt idx="19">
                  <c:v>104789</c:v>
                </c:pt>
                <c:pt idx="20">
                  <c:v>44478</c:v>
                </c:pt>
                <c:pt idx="21">
                  <c:v>93415</c:v>
                </c:pt>
                <c:pt idx="22">
                  <c:v>11912</c:v>
                </c:pt>
                <c:pt idx="23">
                  <c:v>94287</c:v>
                </c:pt>
                <c:pt idx="24">
                  <c:v>91277</c:v>
                </c:pt>
                <c:pt idx="25">
                  <c:v>97953</c:v>
                </c:pt>
                <c:pt idx="26">
                  <c:v>ED-50540</c:v>
                </c:pt>
                <c:pt idx="27">
                  <c:v>ED-51096</c:v>
                </c:pt>
                <c:pt idx="28">
                  <c:v>ED-28427</c:v>
                </c:pt>
                <c:pt idx="29">
                  <c:v>ED-48476</c:v>
                </c:pt>
                <c:pt idx="30">
                  <c:v>ED-15226</c:v>
                </c:pt>
                <c:pt idx="31">
                  <c:v>02.15.01</c:v>
                </c:pt>
                <c:pt idx="32">
                  <c:v>ED-48476</c:v>
                </c:pt>
                <c:pt idx="33">
                  <c:v>4011353</c:v>
                </c:pt>
                <c:pt idx="34">
                  <c:v>104796</c:v>
                </c:pt>
                <c:pt idx="35">
                  <c:v>89480</c:v>
                </c:pt>
                <c:pt idx="36">
                  <c:v>92221</c:v>
                </c:pt>
                <c:pt idx="37">
                  <c:v>ED-29231</c:v>
                </c:pt>
                <c:pt idx="38">
                  <c:v>RO-19845</c:v>
                </c:pt>
                <c:pt idx="39">
                  <c:v>5213383</c:v>
                </c:pt>
                <c:pt idx="40">
                  <c:v>02.15.01</c:v>
                </c:pt>
                <c:pt idx="41">
                  <c:v>ED-51096</c:v>
                </c:pt>
                <c:pt idx="42">
                  <c:v>ED-29231</c:v>
                </c:pt>
                <c:pt idx="43">
                  <c:v>ED-51096</c:v>
                </c:pt>
                <c:pt idx="44">
                  <c:v>94975</c:v>
                </c:pt>
                <c:pt idx="45">
                  <c:v>ED-29231</c:v>
                </c:pt>
                <c:pt idx="46">
                  <c:v>ED-50761</c:v>
                </c:pt>
                <c:pt idx="47">
                  <c:v>ED-51132</c:v>
                </c:pt>
                <c:pt idx="48">
                  <c:v>4011212</c:v>
                </c:pt>
                <c:pt idx="49">
                  <c:v>ED-51110</c:v>
                </c:pt>
                <c:pt idx="50">
                  <c:v>96526</c:v>
                </c:pt>
                <c:pt idx="51">
                  <c:v>ED-51132</c:v>
                </c:pt>
                <c:pt idx="52">
                  <c:v>ED-51132</c:v>
                </c:pt>
                <c:pt idx="53">
                  <c:v>ED-50727</c:v>
                </c:pt>
                <c:pt idx="54">
                  <c:v>4915744</c:v>
                </c:pt>
                <c:pt idx="55">
                  <c:v>97622</c:v>
                </c:pt>
                <c:pt idx="56">
                  <c:v>102333</c:v>
                </c:pt>
              </c:strCache>
            </c:strRef>
          </c:cat>
          <c:val>
            <c:numRef>
              <c:f>'CURVA ABC'!$K$10:$K$66</c:f>
              <c:numCache>
                <c:formatCode>0.00%</c:formatCode>
                <c:ptCount val="57"/>
                <c:pt idx="0">
                  <c:v>0.55024856853948767</c:v>
                </c:pt>
                <c:pt idx="1">
                  <c:v>0.63137841273021555</c:v>
                </c:pt>
                <c:pt idx="2">
                  <c:v>0.67501823566426356</c:v>
                </c:pt>
                <c:pt idx="3">
                  <c:v>0.71558833627086682</c:v>
                </c:pt>
                <c:pt idx="4">
                  <c:v>0.75518232011912945</c:v>
                </c:pt>
                <c:pt idx="5">
                  <c:v>0.78745756751369911</c:v>
                </c:pt>
                <c:pt idx="6">
                  <c:v>0.81819444487924831</c:v>
                </c:pt>
                <c:pt idx="7">
                  <c:v>0.83433073807742375</c:v>
                </c:pt>
                <c:pt idx="8">
                  <c:v>0.84970413352158614</c:v>
                </c:pt>
                <c:pt idx="9">
                  <c:v>0.863680635342022</c:v>
                </c:pt>
                <c:pt idx="10">
                  <c:v>0.87738691540217095</c:v>
                </c:pt>
                <c:pt idx="11">
                  <c:v>0.88966883094521809</c:v>
                </c:pt>
                <c:pt idx="12">
                  <c:v>0.9015308435781767</c:v>
                </c:pt>
                <c:pt idx="13">
                  <c:v>0.9133428842298813</c:v>
                </c:pt>
                <c:pt idx="14">
                  <c:v>0.9250362887110023</c:v>
                </c:pt>
                <c:pt idx="15">
                  <c:v>0.93633373926600305</c:v>
                </c:pt>
                <c:pt idx="16">
                  <c:v>0.94658634365278904</c:v>
                </c:pt>
                <c:pt idx="17">
                  <c:v>0.95131858983790896</c:v>
                </c:pt>
                <c:pt idx="18">
                  <c:v>0.95549824843705511</c:v>
                </c:pt>
                <c:pt idx="19">
                  <c:v>0.95886524600667677</c:v>
                </c:pt>
                <c:pt idx="20">
                  <c:v>0.96196461759368568</c:v>
                </c:pt>
                <c:pt idx="21">
                  <c:v>0.96505168858598755</c:v>
                </c:pt>
                <c:pt idx="22">
                  <c:v>0.96806798224331569</c:v>
                </c:pt>
                <c:pt idx="23">
                  <c:v>0.97076361257118193</c:v>
                </c:pt>
                <c:pt idx="24">
                  <c:v>0.97330940521993958</c:v>
                </c:pt>
                <c:pt idx="25">
                  <c:v>0.97583765354220631</c:v>
                </c:pt>
                <c:pt idx="26">
                  <c:v>0.97835887108976771</c:v>
                </c:pt>
                <c:pt idx="27">
                  <c:v>0.98038510383632482</c:v>
                </c:pt>
                <c:pt idx="28">
                  <c:v>0.98231319270740414</c:v>
                </c:pt>
                <c:pt idx="29">
                  <c:v>0.98402643206054152</c:v>
                </c:pt>
                <c:pt idx="30">
                  <c:v>0.9857084307728271</c:v>
                </c:pt>
                <c:pt idx="31">
                  <c:v>0.98711719453566638</c:v>
                </c:pt>
                <c:pt idx="32">
                  <c:v>0.98850127884443817</c:v>
                </c:pt>
                <c:pt idx="33">
                  <c:v>0.98971204607805396</c:v>
                </c:pt>
                <c:pt idx="34">
                  <c:v>0.99083977451431571</c:v>
                </c:pt>
                <c:pt idx="35">
                  <c:v>0.99196074610215945</c:v>
                </c:pt>
                <c:pt idx="36">
                  <c:v>0.99298079541932649</c:v>
                </c:pt>
                <c:pt idx="37">
                  <c:v>0.99399770110624497</c:v>
                </c:pt>
                <c:pt idx="38">
                  <c:v>0.99491402366931847</c:v>
                </c:pt>
                <c:pt idx="39">
                  <c:v>0.99566497301956536</c:v>
                </c:pt>
                <c:pt idx="40">
                  <c:v>0.99631359133537267</c:v>
                </c:pt>
                <c:pt idx="41">
                  <c:v>0.99682505084593687</c:v>
                </c:pt>
                <c:pt idx="42">
                  <c:v>0.99727151156177674</c:v>
                </c:pt>
                <c:pt idx="43">
                  <c:v>0.99768054872913892</c:v>
                </c:pt>
                <c:pt idx="44">
                  <c:v>0.99805784957951049</c:v>
                </c:pt>
                <c:pt idx="45">
                  <c:v>0.99840419675942627</c:v>
                </c:pt>
                <c:pt idx="46">
                  <c:v>0.99874134784255686</c:v>
                </c:pt>
                <c:pt idx="47">
                  <c:v>0.99899989512536458</c:v>
                </c:pt>
                <c:pt idx="48">
                  <c:v>0.99920510504681814</c:v>
                </c:pt>
                <c:pt idx="49">
                  <c:v>0.99936600413028687</c:v>
                </c:pt>
                <c:pt idx="50">
                  <c:v>0.99950646309508551</c:v>
                </c:pt>
                <c:pt idx="51">
                  <c:v>0.99961998597497426</c:v>
                </c:pt>
                <c:pt idx="52">
                  <c:v>0.99970804675426062</c:v>
                </c:pt>
                <c:pt idx="53">
                  <c:v>0.9997949205196357</c:v>
                </c:pt>
                <c:pt idx="54">
                  <c:v>0.99987986375689131</c:v>
                </c:pt>
                <c:pt idx="55">
                  <c:v>0.99994145803918877</c:v>
                </c:pt>
                <c:pt idx="5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A7EE-4539-9BE8-F4C0873D74EF}"/>
            </c:ext>
          </c:extLst>
        </c:ser>
        <c:ser>
          <c:idx val="3"/>
          <c:order val="3"/>
          <c:spPr>
            <a:solidFill>
              <a:schemeClr val="accent3">
                <a:lumMod val="20000"/>
                <a:lumOff val="80000"/>
              </a:schemeClr>
            </a:solidFill>
            <a:ln>
              <a:noFill/>
            </a:ln>
            <a:effectLst/>
          </c:spPr>
          <c:cat>
            <c:strRef>
              <c:f>'CURVA ABC'!$C$10:$C$66</c:f>
              <c:strCache>
                <c:ptCount val="57"/>
                <c:pt idx="0">
                  <c:v>7623</c:v>
                </c:pt>
                <c:pt idx="1">
                  <c:v>5213863</c:v>
                </c:pt>
                <c:pt idx="2">
                  <c:v>95631</c:v>
                </c:pt>
                <c:pt idx="3">
                  <c:v>5678</c:v>
                </c:pt>
                <c:pt idx="4">
                  <c:v>5914612</c:v>
                </c:pt>
                <c:pt idx="5">
                  <c:v>5213464</c:v>
                </c:pt>
                <c:pt idx="6">
                  <c:v>ED-48552</c:v>
                </c:pt>
                <c:pt idx="7">
                  <c:v>5213440</c:v>
                </c:pt>
                <c:pt idx="8">
                  <c:v>ED-48334</c:v>
                </c:pt>
                <c:pt idx="9">
                  <c:v>101835</c:v>
                </c:pt>
                <c:pt idx="10">
                  <c:v>ED-15226</c:v>
                </c:pt>
                <c:pt idx="11">
                  <c:v>ED-51139</c:v>
                </c:pt>
                <c:pt idx="12">
                  <c:v>RO-19855 </c:v>
                </c:pt>
                <c:pt idx="13">
                  <c:v>94994</c:v>
                </c:pt>
                <c:pt idx="14">
                  <c:v>ED-51139</c:v>
                </c:pt>
                <c:pt idx="15">
                  <c:v>5213850</c:v>
                </c:pt>
                <c:pt idx="16">
                  <c:v>94994</c:v>
                </c:pt>
                <c:pt idx="17">
                  <c:v>97636</c:v>
                </c:pt>
                <c:pt idx="18">
                  <c:v>04.04.01</c:v>
                </c:pt>
                <c:pt idx="19">
                  <c:v>104789</c:v>
                </c:pt>
                <c:pt idx="20">
                  <c:v>44478</c:v>
                </c:pt>
                <c:pt idx="21">
                  <c:v>93415</c:v>
                </c:pt>
                <c:pt idx="22">
                  <c:v>11912</c:v>
                </c:pt>
                <c:pt idx="23">
                  <c:v>94287</c:v>
                </c:pt>
                <c:pt idx="24">
                  <c:v>91277</c:v>
                </c:pt>
                <c:pt idx="25">
                  <c:v>97953</c:v>
                </c:pt>
                <c:pt idx="26">
                  <c:v>ED-50540</c:v>
                </c:pt>
                <c:pt idx="27">
                  <c:v>ED-51096</c:v>
                </c:pt>
                <c:pt idx="28">
                  <c:v>ED-28427</c:v>
                </c:pt>
                <c:pt idx="29">
                  <c:v>ED-48476</c:v>
                </c:pt>
                <c:pt idx="30">
                  <c:v>ED-15226</c:v>
                </c:pt>
                <c:pt idx="31">
                  <c:v>02.15.01</c:v>
                </c:pt>
                <c:pt idx="32">
                  <c:v>ED-48476</c:v>
                </c:pt>
                <c:pt idx="33">
                  <c:v>4011353</c:v>
                </c:pt>
                <c:pt idx="34">
                  <c:v>104796</c:v>
                </c:pt>
                <c:pt idx="35">
                  <c:v>89480</c:v>
                </c:pt>
                <c:pt idx="36">
                  <c:v>92221</c:v>
                </c:pt>
                <c:pt idx="37">
                  <c:v>ED-29231</c:v>
                </c:pt>
                <c:pt idx="38">
                  <c:v>RO-19845</c:v>
                </c:pt>
                <c:pt idx="39">
                  <c:v>5213383</c:v>
                </c:pt>
                <c:pt idx="40">
                  <c:v>02.15.01</c:v>
                </c:pt>
                <c:pt idx="41">
                  <c:v>ED-51096</c:v>
                </c:pt>
                <c:pt idx="42">
                  <c:v>ED-29231</c:v>
                </c:pt>
                <c:pt idx="43">
                  <c:v>ED-51096</c:v>
                </c:pt>
                <c:pt idx="44">
                  <c:v>94975</c:v>
                </c:pt>
                <c:pt idx="45">
                  <c:v>ED-29231</c:v>
                </c:pt>
                <c:pt idx="46">
                  <c:v>ED-50761</c:v>
                </c:pt>
                <c:pt idx="47">
                  <c:v>ED-51132</c:v>
                </c:pt>
                <c:pt idx="48">
                  <c:v>4011212</c:v>
                </c:pt>
                <c:pt idx="49">
                  <c:v>ED-51110</c:v>
                </c:pt>
                <c:pt idx="50">
                  <c:v>96526</c:v>
                </c:pt>
                <c:pt idx="51">
                  <c:v>ED-51132</c:v>
                </c:pt>
                <c:pt idx="52">
                  <c:v>ED-51132</c:v>
                </c:pt>
                <c:pt idx="53">
                  <c:v>ED-50727</c:v>
                </c:pt>
                <c:pt idx="54">
                  <c:v>4915744</c:v>
                </c:pt>
                <c:pt idx="55">
                  <c:v>97622</c:v>
                </c:pt>
                <c:pt idx="56">
                  <c:v>102333</c:v>
                </c:pt>
              </c:strCache>
            </c:strRef>
          </c:cat>
          <c:val>
            <c:numRef>
              <c:f>'CURVA ABC'!$K$10:$K$26</c:f>
              <c:numCache>
                <c:formatCode>0.00%</c:formatCode>
                <c:ptCount val="17"/>
                <c:pt idx="0">
                  <c:v>0.55024856853948767</c:v>
                </c:pt>
                <c:pt idx="1">
                  <c:v>0.63137841273021555</c:v>
                </c:pt>
                <c:pt idx="2">
                  <c:v>0.67501823566426356</c:v>
                </c:pt>
                <c:pt idx="3">
                  <c:v>0.71558833627086682</c:v>
                </c:pt>
                <c:pt idx="4">
                  <c:v>0.75518232011912945</c:v>
                </c:pt>
                <c:pt idx="5">
                  <c:v>0.78745756751369911</c:v>
                </c:pt>
                <c:pt idx="6">
                  <c:v>0.81819444487924831</c:v>
                </c:pt>
                <c:pt idx="7">
                  <c:v>0.83433073807742375</c:v>
                </c:pt>
                <c:pt idx="8">
                  <c:v>0.84970413352158614</c:v>
                </c:pt>
                <c:pt idx="9">
                  <c:v>0.863680635342022</c:v>
                </c:pt>
                <c:pt idx="10">
                  <c:v>0.87738691540217095</c:v>
                </c:pt>
                <c:pt idx="11">
                  <c:v>0.88966883094521809</c:v>
                </c:pt>
                <c:pt idx="12">
                  <c:v>0.9015308435781767</c:v>
                </c:pt>
                <c:pt idx="13">
                  <c:v>0.9133428842298813</c:v>
                </c:pt>
                <c:pt idx="14">
                  <c:v>0.9250362887110023</c:v>
                </c:pt>
                <c:pt idx="15">
                  <c:v>0.93633373926600305</c:v>
                </c:pt>
                <c:pt idx="16">
                  <c:v>0.94658634365278904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D-A7EE-4539-9BE8-F4C0873D74EF}"/>
            </c:ext>
          </c:extLst>
        </c:ser>
        <c:ser>
          <c:idx val="2"/>
          <c:order val="4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cat>
            <c:strRef>
              <c:f>'CURVA ABC'!$C$10:$C$66</c:f>
              <c:strCache>
                <c:ptCount val="57"/>
                <c:pt idx="0">
                  <c:v>7623</c:v>
                </c:pt>
                <c:pt idx="1">
                  <c:v>5213863</c:v>
                </c:pt>
                <c:pt idx="2">
                  <c:v>95631</c:v>
                </c:pt>
                <c:pt idx="3">
                  <c:v>5678</c:v>
                </c:pt>
                <c:pt idx="4">
                  <c:v>5914612</c:v>
                </c:pt>
                <c:pt idx="5">
                  <c:v>5213464</c:v>
                </c:pt>
                <c:pt idx="6">
                  <c:v>ED-48552</c:v>
                </c:pt>
                <c:pt idx="7">
                  <c:v>5213440</c:v>
                </c:pt>
                <c:pt idx="8">
                  <c:v>ED-48334</c:v>
                </c:pt>
                <c:pt idx="9">
                  <c:v>101835</c:v>
                </c:pt>
                <c:pt idx="10">
                  <c:v>ED-15226</c:v>
                </c:pt>
                <c:pt idx="11">
                  <c:v>ED-51139</c:v>
                </c:pt>
                <c:pt idx="12">
                  <c:v>RO-19855 </c:v>
                </c:pt>
                <c:pt idx="13">
                  <c:v>94994</c:v>
                </c:pt>
                <c:pt idx="14">
                  <c:v>ED-51139</c:v>
                </c:pt>
                <c:pt idx="15">
                  <c:v>5213850</c:v>
                </c:pt>
                <c:pt idx="16">
                  <c:v>94994</c:v>
                </c:pt>
                <c:pt idx="17">
                  <c:v>97636</c:v>
                </c:pt>
                <c:pt idx="18">
                  <c:v>04.04.01</c:v>
                </c:pt>
                <c:pt idx="19">
                  <c:v>104789</c:v>
                </c:pt>
                <c:pt idx="20">
                  <c:v>44478</c:v>
                </c:pt>
                <c:pt idx="21">
                  <c:v>93415</c:v>
                </c:pt>
                <c:pt idx="22">
                  <c:v>11912</c:v>
                </c:pt>
                <c:pt idx="23">
                  <c:v>94287</c:v>
                </c:pt>
                <c:pt idx="24">
                  <c:v>91277</c:v>
                </c:pt>
                <c:pt idx="25">
                  <c:v>97953</c:v>
                </c:pt>
                <c:pt idx="26">
                  <c:v>ED-50540</c:v>
                </c:pt>
                <c:pt idx="27">
                  <c:v>ED-51096</c:v>
                </c:pt>
                <c:pt idx="28">
                  <c:v>ED-28427</c:v>
                </c:pt>
                <c:pt idx="29">
                  <c:v>ED-48476</c:v>
                </c:pt>
                <c:pt idx="30">
                  <c:v>ED-15226</c:v>
                </c:pt>
                <c:pt idx="31">
                  <c:v>02.15.01</c:v>
                </c:pt>
                <c:pt idx="32">
                  <c:v>ED-48476</c:v>
                </c:pt>
                <c:pt idx="33">
                  <c:v>4011353</c:v>
                </c:pt>
                <c:pt idx="34">
                  <c:v>104796</c:v>
                </c:pt>
                <c:pt idx="35">
                  <c:v>89480</c:v>
                </c:pt>
                <c:pt idx="36">
                  <c:v>92221</c:v>
                </c:pt>
                <c:pt idx="37">
                  <c:v>ED-29231</c:v>
                </c:pt>
                <c:pt idx="38">
                  <c:v>RO-19845</c:v>
                </c:pt>
                <c:pt idx="39">
                  <c:v>5213383</c:v>
                </c:pt>
                <c:pt idx="40">
                  <c:v>02.15.01</c:v>
                </c:pt>
                <c:pt idx="41">
                  <c:v>ED-51096</c:v>
                </c:pt>
                <c:pt idx="42">
                  <c:v>ED-29231</c:v>
                </c:pt>
                <c:pt idx="43">
                  <c:v>ED-51096</c:v>
                </c:pt>
                <c:pt idx="44">
                  <c:v>94975</c:v>
                </c:pt>
                <c:pt idx="45">
                  <c:v>ED-29231</c:v>
                </c:pt>
                <c:pt idx="46">
                  <c:v>ED-50761</c:v>
                </c:pt>
                <c:pt idx="47">
                  <c:v>ED-51132</c:v>
                </c:pt>
                <c:pt idx="48">
                  <c:v>4011212</c:v>
                </c:pt>
                <c:pt idx="49">
                  <c:v>ED-51110</c:v>
                </c:pt>
                <c:pt idx="50">
                  <c:v>96526</c:v>
                </c:pt>
                <c:pt idx="51">
                  <c:v>ED-51132</c:v>
                </c:pt>
                <c:pt idx="52">
                  <c:v>ED-51132</c:v>
                </c:pt>
                <c:pt idx="53">
                  <c:v>ED-50727</c:v>
                </c:pt>
                <c:pt idx="54">
                  <c:v>4915744</c:v>
                </c:pt>
                <c:pt idx="55">
                  <c:v>97622</c:v>
                </c:pt>
                <c:pt idx="56">
                  <c:v>102333</c:v>
                </c:pt>
              </c:strCache>
            </c:strRef>
          </c:cat>
          <c:val>
            <c:numRef>
              <c:f>'CURVA ABC'!$K$10:$K$15</c:f>
              <c:numCache>
                <c:formatCode>0.00%</c:formatCode>
                <c:ptCount val="6"/>
                <c:pt idx="0">
                  <c:v>0.55024856853948767</c:v>
                </c:pt>
                <c:pt idx="1">
                  <c:v>0.63137841273021555</c:v>
                </c:pt>
                <c:pt idx="2">
                  <c:v>0.67501823566426356</c:v>
                </c:pt>
                <c:pt idx="3">
                  <c:v>0.71558833627086682</c:v>
                </c:pt>
                <c:pt idx="4">
                  <c:v>0.75518232011912945</c:v>
                </c:pt>
                <c:pt idx="5">
                  <c:v>0.78745756751369911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A7EE-4539-9BE8-F4C0873D7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445999"/>
        <c:axId val="594525407"/>
      </c:areaChart>
      <c:barChart>
        <c:barDir val="col"/>
        <c:grouping val="clustered"/>
        <c:varyColors val="0"/>
        <c:ser>
          <c:idx val="0"/>
          <c:order val="0"/>
          <c:tx>
            <c:strRef>
              <c:f>'CURVA ABC'!$J$9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E91D4D5-744C-4AF7-9D53-AA7D151B25E9}" type="CELLRANGE">
                      <a:rPr lang="en-US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7EE-4539-9BE8-F4C0873D74E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108F5B2-3EC4-4BB7-A66B-9D865470620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A7EE-4539-9BE8-F4C0873D74E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E5F63AD-F372-4516-B3CF-CFCC98A6AB7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7EE-4539-9BE8-F4C0873D74E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26D1303-73C5-4E0F-B1D8-C5A4A62D9356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A7EE-4539-9BE8-F4C0873D74E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2E263D9-2A6F-40C5-8C50-6AFA6618D3D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7EE-4539-9BE8-F4C0873D74E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C12E1C8-5DAC-4288-B356-7DE31A7B9231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A7EE-4539-9BE8-F4C0873D74E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E00809F-B3CA-45E7-B2E8-7C1D3E6578E3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A7EE-4539-9BE8-F4C0873D74E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4974BB6-746F-4EF3-A1B9-C5CAFB394DB9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A7EE-4539-9BE8-F4C0873D74E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F7F1A6E5-5100-4A70-98FB-A10A57C677A4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A7EE-4539-9BE8-F4C0873D74E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2D7BFF1-4F78-4208-98CF-F4DA80C52182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A7EE-4539-9BE8-F4C0873D74E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1E431DC-1F52-4E9F-851C-057083361A9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A7EE-4539-9BE8-F4C0873D74E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74BF32A-4F58-4256-A9D2-4D0A3C14560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A7EE-4539-9BE8-F4C0873D74E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BB47D512-FDC7-4529-A074-86BC64CE787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A7EE-4539-9BE8-F4C0873D74E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DA5B143D-180D-4645-A01C-27E023D4F77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A7EE-4539-9BE8-F4C0873D74EF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CE4EB49A-E938-4529-AC8A-4DA8FA65D42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A7EE-4539-9BE8-F4C0873D74EF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63A286BA-8D0C-4004-8A26-AC3BCFC2EF9F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A7EE-4539-9BE8-F4C0873D74EF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B02D6CA5-2719-4A59-B6EA-B99143D71B0D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A7EE-4539-9BE8-F4C0873D74EF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3ACE63F6-5A7A-4985-8F3C-B69307BEE90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A7EE-4539-9BE8-F4C0873D74EF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8DF39E7F-FA6C-4AE0-AEB4-DE73644A43C6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A7EE-4539-9BE8-F4C0873D74EF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8F0C1F2D-0B7A-4504-8081-2EC35EA2EA33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A7EE-4539-9BE8-F4C0873D74EF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6297EE6B-7431-46EB-8E87-4D5923B6211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A7EE-4539-9BE8-F4C0873D74EF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B4E7FB3F-C4D2-4C74-9287-434E4628FB4E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A7EE-4539-9BE8-F4C0873D74EF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20A62320-6186-457A-829C-66260BCCA36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A7EE-4539-9BE8-F4C0873D74EF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99085108-69C2-446B-B137-F63810D88D2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A7EE-4539-9BE8-F4C0873D74EF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C45E3131-A071-4483-967E-323816449DA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A7EE-4539-9BE8-F4C0873D74EF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5D2271DF-0F9F-4996-BBEB-262E44412C6A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A7EE-4539-9BE8-F4C0873D74EF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ABDC8CC3-4E53-4B50-B0D4-F7823F064DD4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A7EE-4539-9BE8-F4C0873D74EF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1318E4E5-1C06-4B12-B641-9DA24DC67BF3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A7EE-4539-9BE8-F4C0873D74EF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6E6EAA99-BFB4-4079-A815-9B3BF053E9E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A7EE-4539-9BE8-F4C0873D74EF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45858334-6E58-492F-A367-85CF0BC398A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A7EE-4539-9BE8-F4C0873D74EF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B7703FA0-D234-4EA7-A32E-B495B8473DB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A7EE-4539-9BE8-F4C0873D74EF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F4705EB2-91E3-46E4-93B2-F75F43F965C5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A7EE-4539-9BE8-F4C0873D74EF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AD99C523-3177-4272-81BD-A624344491E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A7EE-4539-9BE8-F4C0873D74EF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027ACE08-8C5A-4631-BBB7-B1A8D15DC46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A7EE-4539-9BE8-F4C0873D74EF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3A58F277-39CA-4633-AADE-71E47B4F9123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A7EE-4539-9BE8-F4C0873D74EF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4C95D071-9F74-43C6-9647-6FFCAA8F9B2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A7EE-4539-9BE8-F4C0873D74EF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DAB39A47-E92D-44EB-8052-9C32AA84150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A7EE-4539-9BE8-F4C0873D74EF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CEBFD337-D1EB-463A-8AF9-82D44495317A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A7EE-4539-9BE8-F4C0873D74EF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8A923F8B-1B68-4355-AA23-2EF3979A9D59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A7EE-4539-9BE8-F4C0873D74EF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1F754BFB-CA4D-408A-8EE0-E3B44523568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A7EE-4539-9BE8-F4C0873D74EF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786E33BF-0CC8-43E1-9977-5D06524AE0EF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A7EE-4539-9BE8-F4C0873D74EF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8CC01BA1-1974-42B4-B5FC-BE3E33E607E9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A7EE-4539-9BE8-F4C0873D74EF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572F5C3A-8DD6-4035-B64D-E067868A1D9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A7EE-4539-9BE8-F4C0873D74EF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77DA7C5B-A992-4AD2-A06C-3AA53A081093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A7EE-4539-9BE8-F4C0873D74EF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5F5B45CC-1FED-4898-A625-AF4BD7A0E5FD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A7EE-4539-9BE8-F4C0873D74EF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C9ADA83E-ED17-4BF9-B282-915CA0A2985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A7EE-4539-9BE8-F4C0873D74EF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0EA28EBC-FC2E-4C1A-B4B9-8BF0071AB64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A7EE-4539-9BE8-F4C0873D74EF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BCAF901C-FB6B-4BAE-8A85-0DA7EAB5C1AD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A7EE-4539-9BE8-F4C0873D74EF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3521CF04-349C-436F-9B53-A18E7FDCE2E5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A7EE-4539-9BE8-F4C0873D74EF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72F0B4A5-AE09-4F64-A44F-9212A96CE68D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A7EE-4539-9BE8-F4C0873D74EF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DF2794B1-1A21-4ABD-8635-4958890FE93D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A7EE-4539-9BE8-F4C0873D74EF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44205AB8-EFF1-4DB4-A5EC-B8A060793F19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A7EE-4539-9BE8-F4C0873D74EF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fld id="{33B71CE5-A329-4BBD-AE2F-C638DFAD855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A7EE-4539-9BE8-F4C0873D74EF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fld id="{836B758A-E7A3-4962-8839-28CBF85AE2F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A7EE-4539-9BE8-F4C0873D74EF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fld id="{C7583645-D806-4314-B2A5-C3702C43066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A7EE-4539-9BE8-F4C0873D74EF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fld id="{024F2260-0976-4F0D-B6AF-ACDD03ABFF1F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A7EE-4539-9BE8-F4C0873D74EF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fld id="{29E60F6A-1404-4AE2-9210-FFED21ACA6B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A7EE-4539-9BE8-F4C0873D74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'CURVA ABC'!$C$10:$C$66</c:f>
              <c:strCache>
                <c:ptCount val="57"/>
                <c:pt idx="0">
                  <c:v>7623</c:v>
                </c:pt>
                <c:pt idx="1">
                  <c:v>5213863</c:v>
                </c:pt>
                <c:pt idx="2">
                  <c:v>95631</c:v>
                </c:pt>
                <c:pt idx="3">
                  <c:v>5678</c:v>
                </c:pt>
                <c:pt idx="4">
                  <c:v>5914612</c:v>
                </c:pt>
                <c:pt idx="5">
                  <c:v>5213464</c:v>
                </c:pt>
                <c:pt idx="6">
                  <c:v>ED-48552</c:v>
                </c:pt>
                <c:pt idx="7">
                  <c:v>5213440</c:v>
                </c:pt>
                <c:pt idx="8">
                  <c:v>ED-48334</c:v>
                </c:pt>
                <c:pt idx="9">
                  <c:v>101835</c:v>
                </c:pt>
                <c:pt idx="10">
                  <c:v>ED-15226</c:v>
                </c:pt>
                <c:pt idx="11">
                  <c:v>ED-51139</c:v>
                </c:pt>
                <c:pt idx="12">
                  <c:v>RO-19855 </c:v>
                </c:pt>
                <c:pt idx="13">
                  <c:v>94994</c:v>
                </c:pt>
                <c:pt idx="14">
                  <c:v>ED-51139</c:v>
                </c:pt>
                <c:pt idx="15">
                  <c:v>5213850</c:v>
                </c:pt>
                <c:pt idx="16">
                  <c:v>94994</c:v>
                </c:pt>
                <c:pt idx="17">
                  <c:v>97636</c:v>
                </c:pt>
                <c:pt idx="18">
                  <c:v>04.04.01</c:v>
                </c:pt>
                <c:pt idx="19">
                  <c:v>104789</c:v>
                </c:pt>
                <c:pt idx="20">
                  <c:v>44478</c:v>
                </c:pt>
                <c:pt idx="21">
                  <c:v>93415</c:v>
                </c:pt>
                <c:pt idx="22">
                  <c:v>11912</c:v>
                </c:pt>
                <c:pt idx="23">
                  <c:v>94287</c:v>
                </c:pt>
                <c:pt idx="24">
                  <c:v>91277</c:v>
                </c:pt>
                <c:pt idx="25">
                  <c:v>97953</c:v>
                </c:pt>
                <c:pt idx="26">
                  <c:v>ED-50540</c:v>
                </c:pt>
                <c:pt idx="27">
                  <c:v>ED-51096</c:v>
                </c:pt>
                <c:pt idx="28">
                  <c:v>ED-28427</c:v>
                </c:pt>
                <c:pt idx="29">
                  <c:v>ED-48476</c:v>
                </c:pt>
                <c:pt idx="30">
                  <c:v>ED-15226</c:v>
                </c:pt>
                <c:pt idx="31">
                  <c:v>02.15.01</c:v>
                </c:pt>
                <c:pt idx="32">
                  <c:v>ED-48476</c:v>
                </c:pt>
                <c:pt idx="33">
                  <c:v>4011353</c:v>
                </c:pt>
                <c:pt idx="34">
                  <c:v>104796</c:v>
                </c:pt>
                <c:pt idx="35">
                  <c:v>89480</c:v>
                </c:pt>
                <c:pt idx="36">
                  <c:v>92221</c:v>
                </c:pt>
                <c:pt idx="37">
                  <c:v>ED-29231</c:v>
                </c:pt>
                <c:pt idx="38">
                  <c:v>RO-19845</c:v>
                </c:pt>
                <c:pt idx="39">
                  <c:v>5213383</c:v>
                </c:pt>
                <c:pt idx="40">
                  <c:v>02.15.01</c:v>
                </c:pt>
                <c:pt idx="41">
                  <c:v>ED-51096</c:v>
                </c:pt>
                <c:pt idx="42">
                  <c:v>ED-29231</c:v>
                </c:pt>
                <c:pt idx="43">
                  <c:v>ED-51096</c:v>
                </c:pt>
                <c:pt idx="44">
                  <c:v>94975</c:v>
                </c:pt>
                <c:pt idx="45">
                  <c:v>ED-29231</c:v>
                </c:pt>
                <c:pt idx="46">
                  <c:v>ED-50761</c:v>
                </c:pt>
                <c:pt idx="47">
                  <c:v>ED-51132</c:v>
                </c:pt>
                <c:pt idx="48">
                  <c:v>4011212</c:v>
                </c:pt>
                <c:pt idx="49">
                  <c:v>ED-51110</c:v>
                </c:pt>
                <c:pt idx="50">
                  <c:v>96526</c:v>
                </c:pt>
                <c:pt idx="51">
                  <c:v>ED-51132</c:v>
                </c:pt>
                <c:pt idx="52">
                  <c:v>ED-51132</c:v>
                </c:pt>
                <c:pt idx="53">
                  <c:v>ED-50727</c:v>
                </c:pt>
                <c:pt idx="54">
                  <c:v>4915744</c:v>
                </c:pt>
                <c:pt idx="55">
                  <c:v>97622</c:v>
                </c:pt>
                <c:pt idx="56">
                  <c:v>102333</c:v>
                </c:pt>
              </c:strCache>
            </c:strRef>
          </c:cat>
          <c:val>
            <c:numRef>
              <c:f>'CURVA ABC'!$J$10:$J$66</c:f>
              <c:numCache>
                <c:formatCode>0.00%</c:formatCode>
                <c:ptCount val="57"/>
                <c:pt idx="0">
                  <c:v>0.55024856853948767</c:v>
                </c:pt>
                <c:pt idx="1">
                  <c:v>8.1129844190727829E-2</c:v>
                </c:pt>
                <c:pt idx="2">
                  <c:v>4.3639822934047945E-2</c:v>
                </c:pt>
                <c:pt idx="3">
                  <c:v>4.0570100606603245E-2</c:v>
                </c:pt>
                <c:pt idx="4">
                  <c:v>3.9593983848262577E-2</c:v>
                </c:pt>
                <c:pt idx="5">
                  <c:v>3.2275247394569689E-2</c:v>
                </c:pt>
                <c:pt idx="6">
                  <c:v>3.0736877365549153E-2</c:v>
                </c:pt>
                <c:pt idx="7">
                  <c:v>1.6136293198175493E-2</c:v>
                </c:pt>
                <c:pt idx="8">
                  <c:v>1.5373395444162346E-2</c:v>
                </c:pt>
                <c:pt idx="9">
                  <c:v>1.397650182043584E-2</c:v>
                </c:pt>
                <c:pt idx="10">
                  <c:v>1.3706280060148995E-2</c:v>
                </c:pt>
                <c:pt idx="11">
                  <c:v>1.2281915543047126E-2</c:v>
                </c:pt>
                <c:pt idx="12">
                  <c:v>1.1862012632958604E-2</c:v>
                </c:pt>
                <c:pt idx="13">
                  <c:v>1.1812040651704551E-2</c:v>
                </c:pt>
                <c:pt idx="14">
                  <c:v>1.1693404481121002E-2</c:v>
                </c:pt>
                <c:pt idx="15">
                  <c:v>1.1297450555000746E-2</c:v>
                </c:pt>
                <c:pt idx="16">
                  <c:v>1.0252604386786004E-2</c:v>
                </c:pt>
                <c:pt idx="17">
                  <c:v>4.7322461851199071E-3</c:v>
                </c:pt>
                <c:pt idx="18">
                  <c:v>4.1796585991461851E-3</c:v>
                </c:pt>
                <c:pt idx="19">
                  <c:v>3.3669975696216268E-3</c:v>
                </c:pt>
                <c:pt idx="20">
                  <c:v>3.0993715870089025E-3</c:v>
                </c:pt>
                <c:pt idx="21">
                  <c:v>3.0870709923018886E-3</c:v>
                </c:pt>
                <c:pt idx="22">
                  <c:v>3.0162936573281283E-3</c:v>
                </c:pt>
                <c:pt idx="23">
                  <c:v>2.6956303278662867E-3</c:v>
                </c:pt>
                <c:pt idx="24">
                  <c:v>2.5457926487576269E-3</c:v>
                </c:pt>
                <c:pt idx="25">
                  <c:v>2.5282483222667114E-3</c:v>
                </c:pt>
                <c:pt idx="26">
                  <c:v>2.5212175475614299E-3</c:v>
                </c:pt>
                <c:pt idx="27">
                  <c:v>2.0262327465571379E-3</c:v>
                </c:pt>
                <c:pt idx="28">
                  <c:v>1.9280888710793325E-3</c:v>
                </c:pt>
                <c:pt idx="29">
                  <c:v>1.7132393531374213E-3</c:v>
                </c:pt>
                <c:pt idx="30">
                  <c:v>1.6819987122855681E-3</c:v>
                </c:pt>
                <c:pt idx="31">
                  <c:v>1.4087637628393164E-3</c:v>
                </c:pt>
                <c:pt idx="32">
                  <c:v>1.3840843087717979E-3</c:v>
                </c:pt>
                <c:pt idx="33">
                  <c:v>1.2107672336158165E-3</c:v>
                </c:pt>
                <c:pt idx="34">
                  <c:v>1.1277284362617879E-3</c:v>
                </c:pt>
                <c:pt idx="35">
                  <c:v>1.1209715878437254E-3</c:v>
                </c:pt>
                <c:pt idx="36">
                  <c:v>1.0200493171669866E-3</c:v>
                </c:pt>
                <c:pt idx="37">
                  <c:v>1.0169056869184284E-3</c:v>
                </c:pt>
                <c:pt idx="38">
                  <c:v>9.1632256307348434E-4</c:v>
                </c:pt>
                <c:pt idx="39">
                  <c:v>7.5094935024684682E-4</c:v>
                </c:pt>
                <c:pt idx="40">
                  <c:v>6.4861831580726858E-4</c:v>
                </c:pt>
                <c:pt idx="41">
                  <c:v>5.1145951056416302E-4</c:v>
                </c:pt>
                <c:pt idx="42">
                  <c:v>4.4646071583982668E-4</c:v>
                </c:pt>
                <c:pt idx="43">
                  <c:v>4.0903716736217854E-4</c:v>
                </c:pt>
                <c:pt idx="44">
                  <c:v>3.7730085037154841E-4</c:v>
                </c:pt>
                <c:pt idx="45">
                  <c:v>3.4634717991582898E-4</c:v>
                </c:pt>
                <c:pt idx="46">
                  <c:v>3.3715108313062792E-4</c:v>
                </c:pt>
                <c:pt idx="47">
                  <c:v>2.585472828077601E-4</c:v>
                </c:pt>
                <c:pt idx="48">
                  <c:v>2.0520992145359375E-4</c:v>
                </c:pt>
                <c:pt idx="49">
                  <c:v>1.6089908346873119E-4</c:v>
                </c:pt>
                <c:pt idx="50">
                  <c:v>1.4045896479864594E-4</c:v>
                </c:pt>
                <c:pt idx="51">
                  <c:v>1.1352287988880159E-4</c:v>
                </c:pt>
                <c:pt idx="52">
                  <c:v>8.8060779286372459E-5</c:v>
                </c:pt>
                <c:pt idx="53">
                  <c:v>8.6873765375091179E-5</c:v>
                </c:pt>
                <c:pt idx="54">
                  <c:v>8.4943237255644713E-5</c:v>
                </c:pt>
                <c:pt idx="55">
                  <c:v>6.1594282297474561E-5</c:v>
                </c:pt>
                <c:pt idx="56">
                  <c:v>5.8541960811322709E-5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'CURVA ABC'!$L$10:$L$66</c15:f>
                <c15:dlblRangeCache>
                  <c:ptCount val="57"/>
                  <c:pt idx="0">
                    <c:v>A</c:v>
                  </c:pt>
                  <c:pt idx="1">
                    <c:v>A</c:v>
                  </c:pt>
                  <c:pt idx="2">
                    <c:v>A</c:v>
                  </c:pt>
                  <c:pt idx="3">
                    <c:v>A</c:v>
                  </c:pt>
                  <c:pt idx="4">
                    <c:v>A</c:v>
                  </c:pt>
                  <c:pt idx="5">
                    <c:v>A</c:v>
                  </c:pt>
                  <c:pt idx="6">
                    <c:v>B</c:v>
                  </c:pt>
                  <c:pt idx="7">
                    <c:v>B</c:v>
                  </c:pt>
                  <c:pt idx="8">
                    <c:v>B</c:v>
                  </c:pt>
                  <c:pt idx="9">
                    <c:v>B</c:v>
                  </c:pt>
                  <c:pt idx="10">
                    <c:v>B</c:v>
                  </c:pt>
                  <c:pt idx="11">
                    <c:v>B</c:v>
                  </c:pt>
                  <c:pt idx="12">
                    <c:v>B</c:v>
                  </c:pt>
                  <c:pt idx="13">
                    <c:v>B</c:v>
                  </c:pt>
                  <c:pt idx="14">
                    <c:v>B</c:v>
                  </c:pt>
                  <c:pt idx="15">
                    <c:v>B</c:v>
                  </c:pt>
                  <c:pt idx="16">
                    <c:v>B</c:v>
                  </c:pt>
                  <c:pt idx="17">
                    <c:v>C</c:v>
                  </c:pt>
                  <c:pt idx="18">
                    <c:v>C</c:v>
                  </c:pt>
                  <c:pt idx="19">
                    <c:v>C</c:v>
                  </c:pt>
                  <c:pt idx="20">
                    <c:v>C</c:v>
                  </c:pt>
                  <c:pt idx="21">
                    <c:v>C</c:v>
                  </c:pt>
                  <c:pt idx="22">
                    <c:v>C</c:v>
                  </c:pt>
                  <c:pt idx="23">
                    <c:v>C</c:v>
                  </c:pt>
                  <c:pt idx="24">
                    <c:v>C</c:v>
                  </c:pt>
                  <c:pt idx="25">
                    <c:v>C</c:v>
                  </c:pt>
                  <c:pt idx="26">
                    <c:v>C</c:v>
                  </c:pt>
                  <c:pt idx="27">
                    <c:v>C</c:v>
                  </c:pt>
                  <c:pt idx="28">
                    <c:v>C</c:v>
                  </c:pt>
                  <c:pt idx="29">
                    <c:v>C</c:v>
                  </c:pt>
                  <c:pt idx="30">
                    <c:v>C</c:v>
                  </c:pt>
                  <c:pt idx="31">
                    <c:v>C</c:v>
                  </c:pt>
                  <c:pt idx="32">
                    <c:v>C</c:v>
                  </c:pt>
                  <c:pt idx="33">
                    <c:v>C</c:v>
                  </c:pt>
                  <c:pt idx="34">
                    <c:v>C</c:v>
                  </c:pt>
                  <c:pt idx="35">
                    <c:v>C</c:v>
                  </c:pt>
                  <c:pt idx="36">
                    <c:v>C</c:v>
                  </c:pt>
                  <c:pt idx="37">
                    <c:v>C</c:v>
                  </c:pt>
                  <c:pt idx="38">
                    <c:v>C</c:v>
                  </c:pt>
                  <c:pt idx="39">
                    <c:v>C</c:v>
                  </c:pt>
                  <c:pt idx="40">
                    <c:v>C</c:v>
                  </c:pt>
                  <c:pt idx="41">
                    <c:v>C</c:v>
                  </c:pt>
                  <c:pt idx="42">
                    <c:v>C</c:v>
                  </c:pt>
                  <c:pt idx="43">
                    <c:v>C</c:v>
                  </c:pt>
                  <c:pt idx="44">
                    <c:v>C</c:v>
                  </c:pt>
                  <c:pt idx="45">
                    <c:v>C</c:v>
                  </c:pt>
                  <c:pt idx="46">
                    <c:v>C</c:v>
                  </c:pt>
                  <c:pt idx="47">
                    <c:v>C</c:v>
                  </c:pt>
                  <c:pt idx="48">
                    <c:v>C</c:v>
                  </c:pt>
                  <c:pt idx="49">
                    <c:v>C</c:v>
                  </c:pt>
                  <c:pt idx="50">
                    <c:v>C</c:v>
                  </c:pt>
                  <c:pt idx="51">
                    <c:v>C</c:v>
                  </c:pt>
                  <c:pt idx="52">
                    <c:v>C</c:v>
                  </c:pt>
                  <c:pt idx="53">
                    <c:v>C</c:v>
                  </c:pt>
                  <c:pt idx="54">
                    <c:v>C</c:v>
                  </c:pt>
                  <c:pt idx="55">
                    <c:v>C</c:v>
                  </c:pt>
                  <c:pt idx="56">
                    <c:v>C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A7EE-4539-9BE8-F4C0873D74E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50"/>
        <c:axId val="318445999"/>
        <c:axId val="594525407"/>
      </c:barChart>
      <c:lineChart>
        <c:grouping val="standard"/>
        <c:varyColors val="0"/>
        <c:ser>
          <c:idx val="1"/>
          <c:order val="1"/>
          <c:tx>
            <c:strRef>
              <c:f>'CURVA ABC'!$K$9</c:f>
              <c:strCache>
                <c:ptCount val="1"/>
                <c:pt idx="0">
                  <c:v>%ACUMULADA</c:v>
                </c:pt>
              </c:strCache>
            </c:strRef>
          </c:tx>
          <c:spPr>
            <a:ln w="44450" cap="rnd">
              <a:solidFill>
                <a:schemeClr val="accent2"/>
              </a:solidFill>
              <a:round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dLbls>
            <c:delete val="1"/>
          </c:dLbls>
          <c:val>
            <c:numRef>
              <c:f>'CURVA ABC'!$K$10:$K$66</c:f>
              <c:numCache>
                <c:formatCode>0.00%</c:formatCode>
                <c:ptCount val="57"/>
                <c:pt idx="0">
                  <c:v>0.55024856853948767</c:v>
                </c:pt>
                <c:pt idx="1">
                  <c:v>0.63137841273021555</c:v>
                </c:pt>
                <c:pt idx="2">
                  <c:v>0.67501823566426356</c:v>
                </c:pt>
                <c:pt idx="3">
                  <c:v>0.71558833627086682</c:v>
                </c:pt>
                <c:pt idx="4">
                  <c:v>0.75518232011912945</c:v>
                </c:pt>
                <c:pt idx="5">
                  <c:v>0.78745756751369911</c:v>
                </c:pt>
                <c:pt idx="6">
                  <c:v>0.81819444487924831</c:v>
                </c:pt>
                <c:pt idx="7">
                  <c:v>0.83433073807742375</c:v>
                </c:pt>
                <c:pt idx="8">
                  <c:v>0.84970413352158614</c:v>
                </c:pt>
                <c:pt idx="9">
                  <c:v>0.863680635342022</c:v>
                </c:pt>
                <c:pt idx="10">
                  <c:v>0.87738691540217095</c:v>
                </c:pt>
                <c:pt idx="11">
                  <c:v>0.88966883094521809</c:v>
                </c:pt>
                <c:pt idx="12">
                  <c:v>0.9015308435781767</c:v>
                </c:pt>
                <c:pt idx="13">
                  <c:v>0.9133428842298813</c:v>
                </c:pt>
                <c:pt idx="14">
                  <c:v>0.9250362887110023</c:v>
                </c:pt>
                <c:pt idx="15">
                  <c:v>0.93633373926600305</c:v>
                </c:pt>
                <c:pt idx="16">
                  <c:v>0.94658634365278904</c:v>
                </c:pt>
                <c:pt idx="17">
                  <c:v>0.95131858983790896</c:v>
                </c:pt>
                <c:pt idx="18">
                  <c:v>0.95549824843705511</c:v>
                </c:pt>
                <c:pt idx="19">
                  <c:v>0.95886524600667677</c:v>
                </c:pt>
                <c:pt idx="20">
                  <c:v>0.96196461759368568</c:v>
                </c:pt>
                <c:pt idx="21">
                  <c:v>0.96505168858598755</c:v>
                </c:pt>
                <c:pt idx="22">
                  <c:v>0.96806798224331569</c:v>
                </c:pt>
                <c:pt idx="23">
                  <c:v>0.97076361257118193</c:v>
                </c:pt>
                <c:pt idx="24">
                  <c:v>0.97330940521993958</c:v>
                </c:pt>
                <c:pt idx="25">
                  <c:v>0.97583765354220631</c:v>
                </c:pt>
                <c:pt idx="26">
                  <c:v>0.97835887108976771</c:v>
                </c:pt>
                <c:pt idx="27">
                  <c:v>0.98038510383632482</c:v>
                </c:pt>
                <c:pt idx="28">
                  <c:v>0.98231319270740414</c:v>
                </c:pt>
                <c:pt idx="29">
                  <c:v>0.98402643206054152</c:v>
                </c:pt>
                <c:pt idx="30">
                  <c:v>0.9857084307728271</c:v>
                </c:pt>
                <c:pt idx="31">
                  <c:v>0.98711719453566638</c:v>
                </c:pt>
                <c:pt idx="32">
                  <c:v>0.98850127884443817</c:v>
                </c:pt>
                <c:pt idx="33">
                  <c:v>0.98971204607805396</c:v>
                </c:pt>
                <c:pt idx="34">
                  <c:v>0.99083977451431571</c:v>
                </c:pt>
                <c:pt idx="35">
                  <c:v>0.99196074610215945</c:v>
                </c:pt>
                <c:pt idx="36">
                  <c:v>0.99298079541932649</c:v>
                </c:pt>
                <c:pt idx="37">
                  <c:v>0.99399770110624497</c:v>
                </c:pt>
                <c:pt idx="38">
                  <c:v>0.99491402366931847</c:v>
                </c:pt>
                <c:pt idx="39">
                  <c:v>0.99566497301956536</c:v>
                </c:pt>
                <c:pt idx="40">
                  <c:v>0.99631359133537267</c:v>
                </c:pt>
                <c:pt idx="41">
                  <c:v>0.99682505084593687</c:v>
                </c:pt>
                <c:pt idx="42">
                  <c:v>0.99727151156177674</c:v>
                </c:pt>
                <c:pt idx="43">
                  <c:v>0.99768054872913892</c:v>
                </c:pt>
                <c:pt idx="44">
                  <c:v>0.99805784957951049</c:v>
                </c:pt>
                <c:pt idx="45">
                  <c:v>0.99840419675942627</c:v>
                </c:pt>
                <c:pt idx="46">
                  <c:v>0.99874134784255686</c:v>
                </c:pt>
                <c:pt idx="47">
                  <c:v>0.99899989512536458</c:v>
                </c:pt>
                <c:pt idx="48">
                  <c:v>0.99920510504681814</c:v>
                </c:pt>
                <c:pt idx="49">
                  <c:v>0.99936600413028687</c:v>
                </c:pt>
                <c:pt idx="50">
                  <c:v>0.99950646309508551</c:v>
                </c:pt>
                <c:pt idx="51">
                  <c:v>0.99961998597497426</c:v>
                </c:pt>
                <c:pt idx="52">
                  <c:v>0.99970804675426062</c:v>
                </c:pt>
                <c:pt idx="53">
                  <c:v>0.9997949205196357</c:v>
                </c:pt>
                <c:pt idx="54">
                  <c:v>0.99987986375689131</c:v>
                </c:pt>
                <c:pt idx="55">
                  <c:v>0.99994145803918877</c:v>
                </c:pt>
                <c:pt idx="5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7EE-4539-9BE8-F4C0873D74E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18445999"/>
        <c:axId val="594525407"/>
      </c:lineChart>
      <c:catAx>
        <c:axId val="3184459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94525407"/>
        <c:crosses val="autoZero"/>
        <c:auto val="1"/>
        <c:lblAlgn val="ctr"/>
        <c:lblOffset val="100"/>
        <c:noMultiLvlLbl val="0"/>
      </c:catAx>
      <c:valAx>
        <c:axId val="59452540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184459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6393613298337707"/>
          <c:y val="0.92187445319335082"/>
          <c:w val="0.39365661097068283"/>
          <c:h val="4.46097722115301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180975</xdr:colOff>
      <xdr:row>1</xdr:row>
      <xdr:rowOff>9525</xdr:rowOff>
    </xdr:from>
    <xdr:ext cx="3810000" cy="7810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32535" y="169545"/>
          <a:ext cx="3810000" cy="78105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0" bIns="0" anchor="t" anchorCtr="0">
          <a:noAutofit/>
        </a:bodyPr>
        <a:lstStyle/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400" b="1" i="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PREFEITURA MUNICIPAL DE PONTE NOVA</a:t>
          </a:r>
          <a:endParaRPr sz="1400"/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r>
            <a:rPr lang="en-US" sz="1200" b="1" i="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ESTADO DE MINAS GERAIS</a:t>
          </a:r>
          <a:endParaRPr sz="1400"/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200" b="1" i="0" strike="noStrike">
            <a:solidFill>
              <a:srgbClr val="000000"/>
            </a:solidFill>
            <a:latin typeface="Century Gothic"/>
            <a:ea typeface="Century Gothic"/>
            <a:cs typeface="Century Gothic"/>
            <a:sym typeface="Century Gothic"/>
          </a:endParaRPr>
        </a:p>
        <a:p>
          <a:pPr marL="0" lvl="0" indent="0" algn="ctr" rtl="1">
            <a:spcBef>
              <a:spcPts val="0"/>
            </a:spcBef>
            <a:spcAft>
              <a:spcPts val="0"/>
            </a:spcAft>
            <a:buNone/>
          </a:pPr>
          <a:endParaRPr sz="1200" b="0" i="0" strike="noStrike">
            <a:solidFill>
              <a:srgbClr val="000000"/>
            </a:solidFill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  <xdr:twoCellAnchor editAs="oneCell">
    <xdr:from>
      <xdr:col>1</xdr:col>
      <xdr:colOff>38100</xdr:colOff>
      <xdr:row>0</xdr:row>
      <xdr:rowOff>19050</xdr:rowOff>
    </xdr:from>
    <xdr:to>
      <xdr:col>1</xdr:col>
      <xdr:colOff>703669</xdr:colOff>
      <xdr:row>1</xdr:row>
      <xdr:rowOff>533400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EEC49D-132B-4D26-BD4E-6CB3AAB43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9050"/>
          <a:ext cx="665569" cy="676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1365886</xdr:colOff>
      <xdr:row>0</xdr:row>
      <xdr:rowOff>85726</xdr:rowOff>
    </xdr:from>
    <xdr:ext cx="3863340" cy="800100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118486" y="85726"/>
          <a:ext cx="3863340" cy="800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algn="ctr"/>
          <a:r>
            <a:rPr lang="pt-BR" sz="1600" b="1">
              <a:effectLst/>
              <a:latin typeface="+mn-lt"/>
              <a:ea typeface="+mn-ea"/>
              <a:cs typeface="+mn-cs"/>
            </a:rPr>
            <a:t>PREFEITURA</a:t>
          </a:r>
          <a:r>
            <a:rPr lang="pt-BR" sz="1600" b="1" baseline="0">
              <a:effectLst/>
              <a:latin typeface="+mn-lt"/>
              <a:ea typeface="+mn-ea"/>
              <a:cs typeface="+mn-cs"/>
            </a:rPr>
            <a:t> MUNICIPAL DE PONTE NOVA</a:t>
          </a:r>
          <a:br>
            <a:rPr lang="pt-BR" sz="1600" b="1" baseline="0">
              <a:effectLst/>
              <a:latin typeface="+mn-lt"/>
              <a:ea typeface="+mn-ea"/>
              <a:cs typeface="+mn-cs"/>
            </a:rPr>
          </a:br>
          <a:r>
            <a:rPr lang="pt-BR" sz="1600" b="1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 sz="2400">
            <a:effectLst/>
          </a:endParaRPr>
        </a:p>
      </xdr:txBody>
    </xdr:sp>
    <xdr:clientData fLocksWithSheet="0"/>
  </xdr:oneCellAnchor>
  <xdr:twoCellAnchor>
    <xdr:from>
      <xdr:col>1</xdr:col>
      <xdr:colOff>28576</xdr:colOff>
      <xdr:row>86</xdr:row>
      <xdr:rowOff>19050</xdr:rowOff>
    </xdr:from>
    <xdr:to>
      <xdr:col>3</xdr:col>
      <xdr:colOff>2085976</xdr:colOff>
      <xdr:row>91</xdr:row>
      <xdr:rowOff>9525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09576" y="14763750"/>
          <a:ext cx="3429000" cy="781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Saulo</a:t>
          </a:r>
          <a:r>
            <a:rPr lang="pt-BR" sz="10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Souza Paoli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199.846/D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3676651</xdr:colOff>
      <xdr:row>86</xdr:row>
      <xdr:rowOff>9525</xdr:rowOff>
    </xdr:from>
    <xdr:to>
      <xdr:col>7</xdr:col>
      <xdr:colOff>238126</xdr:colOff>
      <xdr:row>91</xdr:row>
      <xdr:rowOff>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429251" y="14754225"/>
          <a:ext cx="3429000" cy="781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66675</xdr:colOff>
      <xdr:row>0</xdr:row>
      <xdr:rowOff>38101</xdr:rowOff>
    </xdr:from>
    <xdr:to>
      <xdr:col>1</xdr:col>
      <xdr:colOff>491858</xdr:colOff>
      <xdr:row>1</xdr:row>
      <xdr:rowOff>28576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38101"/>
          <a:ext cx="806183" cy="819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83</xdr:row>
      <xdr:rowOff>0</xdr:rowOff>
    </xdr:from>
    <xdr:to>
      <xdr:col>3</xdr:col>
      <xdr:colOff>2590800</xdr:colOff>
      <xdr:row>88</xdr:row>
      <xdr:rowOff>0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09625" y="15297150"/>
          <a:ext cx="3429000" cy="781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Saulo</a:t>
          </a:r>
          <a:r>
            <a:rPr lang="pt-BR" sz="10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Souza Paoli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199.846/D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4476750</xdr:colOff>
      <xdr:row>82</xdr:row>
      <xdr:rowOff>361950</xdr:rowOff>
    </xdr:from>
    <xdr:to>
      <xdr:col>6</xdr:col>
      <xdr:colOff>1952625</xdr:colOff>
      <xdr:row>87</xdr:row>
      <xdr:rowOff>152400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124575" y="15278100"/>
          <a:ext cx="3429000" cy="781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3</xdr:col>
      <xdr:colOff>1946911</xdr:colOff>
      <xdr:row>0</xdr:row>
      <xdr:rowOff>238125</xdr:rowOff>
    </xdr:from>
    <xdr:ext cx="3863340" cy="800100"/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3661411" y="238125"/>
          <a:ext cx="3863340" cy="800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algn="ctr"/>
          <a:r>
            <a:rPr lang="pt-BR" sz="1600" b="1">
              <a:effectLst/>
              <a:latin typeface="+mn-lt"/>
              <a:ea typeface="+mn-ea"/>
              <a:cs typeface="+mn-cs"/>
            </a:rPr>
            <a:t>PREFEITURA</a:t>
          </a:r>
          <a:r>
            <a:rPr lang="pt-BR" sz="1600" b="1" baseline="0">
              <a:effectLst/>
              <a:latin typeface="+mn-lt"/>
              <a:ea typeface="+mn-ea"/>
              <a:cs typeface="+mn-cs"/>
            </a:rPr>
            <a:t> MUNICIPAL DE PONTE NOVA</a:t>
          </a:r>
          <a:br>
            <a:rPr lang="pt-BR" sz="1600" b="1" baseline="0">
              <a:effectLst/>
              <a:latin typeface="+mn-lt"/>
              <a:ea typeface="+mn-ea"/>
              <a:cs typeface="+mn-cs"/>
            </a:rPr>
          </a:br>
          <a:r>
            <a:rPr lang="pt-BR" sz="1600" b="1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 sz="2400">
            <a:effectLst/>
          </a:endParaRPr>
        </a:p>
      </xdr:txBody>
    </xdr:sp>
    <xdr:clientData fLocksWithSheet="0"/>
  </xdr:oneCellAnchor>
  <xdr:twoCellAnchor editAs="oneCell">
    <xdr:from>
      <xdr:col>1</xdr:col>
      <xdr:colOff>400050</xdr:colOff>
      <xdr:row>0</xdr:row>
      <xdr:rowOff>200025</xdr:rowOff>
    </xdr:from>
    <xdr:to>
      <xdr:col>2</xdr:col>
      <xdr:colOff>653783</xdr:colOff>
      <xdr:row>0</xdr:row>
      <xdr:rowOff>1019175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200025"/>
          <a:ext cx="806183" cy="8191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112184</xdr:colOff>
      <xdr:row>0</xdr:row>
      <xdr:rowOff>0</xdr:rowOff>
    </xdr:from>
    <xdr:to>
      <xdr:col>11</xdr:col>
      <xdr:colOff>419100</xdr:colOff>
      <xdr:row>1</xdr:row>
      <xdr:rowOff>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B75228F7-AC2A-40C1-BF60-CE8D47678AEC}"/>
            </a:ext>
          </a:extLst>
        </xdr:cNvPr>
        <xdr:cNvSpPr txBox="1">
          <a:spLocks noChangeArrowheads="1"/>
        </xdr:cNvSpPr>
      </xdr:nvSpPr>
      <xdr:spPr bwMode="auto">
        <a:xfrm>
          <a:off x="3179234" y="0"/>
          <a:ext cx="3964516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4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PREFEITURA</a:t>
          </a:r>
          <a:r>
            <a:rPr lang="pt-BR" sz="14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MUNICIPAL DE PONTE NOVA</a:t>
          </a:r>
        </a:p>
        <a:p>
          <a:pPr algn="ctr"/>
          <a:r>
            <a:rPr lang="pt-BR" sz="1200" b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ESTADO DE MINAS GERAIS</a:t>
          </a:r>
          <a:endParaRPr lang="pt-BR" sz="900" b="0" i="0" strike="noStrike">
            <a:solidFill>
              <a:srgbClr val="000000"/>
            </a:solidFill>
            <a:latin typeface="Century Gothic"/>
          </a:endParaRPr>
        </a:p>
      </xdr:txBody>
    </xdr:sp>
    <xdr:clientData/>
  </xdr:twoCellAnchor>
  <xdr:twoCellAnchor>
    <xdr:from>
      <xdr:col>1</xdr:col>
      <xdr:colOff>371440</xdr:colOff>
      <xdr:row>49</xdr:row>
      <xdr:rowOff>145306</xdr:rowOff>
    </xdr:from>
    <xdr:to>
      <xdr:col>3</xdr:col>
      <xdr:colOff>380999</xdr:colOff>
      <xdr:row>55</xdr:row>
      <xdr:rowOff>66675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7474C489-92AB-4EA0-8641-E356CC306F2B}"/>
            </a:ext>
          </a:extLst>
        </xdr:cNvPr>
        <xdr:cNvSpPr txBox="1"/>
      </xdr:nvSpPr>
      <xdr:spPr>
        <a:xfrm>
          <a:off x="904840" y="10032256"/>
          <a:ext cx="3248059" cy="892919"/>
        </a:xfrm>
        <a:prstGeom prst="rect">
          <a:avLst/>
        </a:prstGeom>
        <a:ln w="9525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___________________________________________</a:t>
          </a:r>
          <a:b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Saulo</a:t>
          </a:r>
          <a:r>
            <a:rPr lang="pt-B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Souza Paoli</a:t>
          </a:r>
          <a:b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Engenheiro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Civil</a:t>
          </a:r>
          <a:b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CREA/MG Nº: 199.846/D</a:t>
          </a:r>
          <a:endParaRPr lang="pt-BR">
            <a:effectLst/>
          </a:endParaRPr>
        </a:p>
        <a:p>
          <a:pPr algn="ctr"/>
          <a:endParaRPr lang="pt-BR" sz="1100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1</xdr:col>
      <xdr:colOff>800100</xdr:colOff>
      <xdr:row>0</xdr:row>
      <xdr:rowOff>104775</xdr:rowOff>
    </xdr:from>
    <xdr:to>
      <xdr:col>1</xdr:col>
      <xdr:colOff>2000250</xdr:colOff>
      <xdr:row>0</xdr:row>
      <xdr:rowOff>895350</xdr:rowOff>
    </xdr:to>
    <xdr:pic>
      <xdr:nvPicPr>
        <xdr:cNvPr id="4" name="Picture 1" descr="brasao">
          <a:extLst>
            <a:ext uri="{FF2B5EF4-FFF2-40B4-BE49-F238E27FC236}">
              <a16:creationId xmlns:a16="http://schemas.microsoft.com/office/drawing/2014/main" id="{CE29D554-84F1-442E-A776-70013666F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0" y="104775"/>
          <a:ext cx="1200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152399</xdr:colOff>
      <xdr:row>3</xdr:row>
      <xdr:rowOff>19049</xdr:rowOff>
    </xdr:from>
    <xdr:to>
      <xdr:col>11</xdr:col>
      <xdr:colOff>576102</xdr:colOff>
      <xdr:row>33</xdr:row>
      <xdr:rowOff>123825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279919F-16B7-447A-998E-DF0FAFF75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4" y="581024"/>
          <a:ext cx="10091578" cy="497205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152400</xdr:colOff>
      <xdr:row>38</xdr:row>
      <xdr:rowOff>28834</xdr:rowOff>
    </xdr:from>
    <xdr:to>
      <xdr:col>11</xdr:col>
      <xdr:colOff>565041</xdr:colOff>
      <xdr:row>68</xdr:row>
      <xdr:rowOff>142875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F60CA15-51B8-4C86-91F8-14E4BAAE3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1975" y="6239134"/>
          <a:ext cx="10080516" cy="497179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123825</xdr:colOff>
      <xdr:row>72</xdr:row>
      <xdr:rowOff>157504</xdr:rowOff>
    </xdr:from>
    <xdr:to>
      <xdr:col>11</xdr:col>
      <xdr:colOff>512731</xdr:colOff>
      <xdr:row>81</xdr:row>
      <xdr:rowOff>3657600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F12D4073-64BE-4902-AB19-F70392142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3400" y="12654304"/>
          <a:ext cx="10056781" cy="495742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1</xdr:col>
      <xdr:colOff>161925</xdr:colOff>
      <xdr:row>14</xdr:row>
      <xdr:rowOff>57150</xdr:rowOff>
    </xdr:from>
    <xdr:to>
      <xdr:col>3</xdr:col>
      <xdr:colOff>381000</xdr:colOff>
      <xdr:row>19</xdr:row>
      <xdr:rowOff>152400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9F97EF72-1509-418B-A7EB-695BD7FB567D}"/>
            </a:ext>
          </a:extLst>
        </xdr:cNvPr>
        <xdr:cNvSpPr/>
      </xdr:nvSpPr>
      <xdr:spPr>
        <a:xfrm>
          <a:off x="571500" y="2400300"/>
          <a:ext cx="2124075" cy="9048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142875</xdr:colOff>
      <xdr:row>49</xdr:row>
      <xdr:rowOff>47626</xdr:rowOff>
    </xdr:from>
    <xdr:to>
      <xdr:col>3</xdr:col>
      <xdr:colOff>361950</xdr:colOff>
      <xdr:row>52</xdr:row>
      <xdr:rowOff>95251</xdr:rowOff>
    </xdr:to>
    <xdr:sp macro="" textlink="">
      <xdr:nvSpPr>
        <xdr:cNvPr id="6" name="Retângulo 5">
          <a:extLst>
            <a:ext uri="{FF2B5EF4-FFF2-40B4-BE49-F238E27FC236}">
              <a16:creationId xmlns:a16="http://schemas.microsoft.com/office/drawing/2014/main" id="{0F203508-FB3E-424C-BD04-5843F838BA0B}"/>
            </a:ext>
          </a:extLst>
        </xdr:cNvPr>
        <xdr:cNvSpPr/>
      </xdr:nvSpPr>
      <xdr:spPr>
        <a:xfrm>
          <a:off x="552450" y="8477251"/>
          <a:ext cx="2124075" cy="5334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133350</xdr:colOff>
      <xdr:row>81</xdr:row>
      <xdr:rowOff>523876</xdr:rowOff>
    </xdr:from>
    <xdr:to>
      <xdr:col>3</xdr:col>
      <xdr:colOff>342899</xdr:colOff>
      <xdr:row>81</xdr:row>
      <xdr:rowOff>1200150</xdr:rowOff>
    </xdr:to>
    <xdr:sp macro="" textlink="">
      <xdr:nvSpPr>
        <xdr:cNvPr id="8" name="Retângulo 7">
          <a:extLst>
            <a:ext uri="{FF2B5EF4-FFF2-40B4-BE49-F238E27FC236}">
              <a16:creationId xmlns:a16="http://schemas.microsoft.com/office/drawing/2014/main" id="{524A13A1-3B39-4096-9769-A4C2C0138ECC}"/>
            </a:ext>
          </a:extLst>
        </xdr:cNvPr>
        <xdr:cNvSpPr/>
      </xdr:nvSpPr>
      <xdr:spPr>
        <a:xfrm>
          <a:off x="542925" y="14478001"/>
          <a:ext cx="2114549" cy="676274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1365886</xdr:colOff>
      <xdr:row>0</xdr:row>
      <xdr:rowOff>85726</xdr:rowOff>
    </xdr:from>
    <xdr:ext cx="3863340" cy="800100"/>
    <xdr:sp macro="" textlink="">
      <xdr:nvSpPr>
        <xdr:cNvPr id="2" name="Shape 5">
          <a:extLst>
            <a:ext uri="{FF2B5EF4-FFF2-40B4-BE49-F238E27FC236}">
              <a16:creationId xmlns:a16="http://schemas.microsoft.com/office/drawing/2014/main" id="{0E9EAEBD-DFAD-4010-94D6-1F1004A05AE2}"/>
            </a:ext>
          </a:extLst>
        </xdr:cNvPr>
        <xdr:cNvSpPr txBox="1"/>
      </xdr:nvSpPr>
      <xdr:spPr>
        <a:xfrm>
          <a:off x="3118486" y="85726"/>
          <a:ext cx="3863340" cy="800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algn="ctr"/>
          <a:r>
            <a:rPr lang="pt-BR" sz="1600" b="1">
              <a:effectLst/>
              <a:latin typeface="+mn-lt"/>
              <a:ea typeface="+mn-ea"/>
              <a:cs typeface="+mn-cs"/>
            </a:rPr>
            <a:t>PREFEITURA</a:t>
          </a:r>
          <a:r>
            <a:rPr lang="pt-BR" sz="1600" b="1" baseline="0">
              <a:effectLst/>
              <a:latin typeface="+mn-lt"/>
              <a:ea typeface="+mn-ea"/>
              <a:cs typeface="+mn-cs"/>
            </a:rPr>
            <a:t> MUNICIPAL DE PONTE NOVA</a:t>
          </a:r>
          <a:br>
            <a:rPr lang="pt-BR" sz="1600" b="1" baseline="0">
              <a:effectLst/>
              <a:latin typeface="+mn-lt"/>
              <a:ea typeface="+mn-ea"/>
              <a:cs typeface="+mn-cs"/>
            </a:rPr>
          </a:br>
          <a:r>
            <a:rPr lang="pt-BR" sz="1600" b="1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 sz="2400">
            <a:effectLst/>
          </a:endParaRPr>
        </a:p>
      </xdr:txBody>
    </xdr:sp>
    <xdr:clientData fLocksWithSheet="0"/>
  </xdr:oneCellAnchor>
  <xdr:twoCellAnchor>
    <xdr:from>
      <xdr:col>0</xdr:col>
      <xdr:colOff>0</xdr:colOff>
      <xdr:row>79</xdr:row>
      <xdr:rowOff>1078</xdr:rowOff>
    </xdr:from>
    <xdr:to>
      <xdr:col>3</xdr:col>
      <xdr:colOff>1033372</xdr:colOff>
      <xdr:row>84</xdr:row>
      <xdr:rowOff>63440</xdr:rowOff>
    </xdr:to>
    <xdr:sp macro="" textlink="">
      <xdr:nvSpPr>
        <xdr:cNvPr id="3" name="Retângulo 2">
          <a:extLst>
            <a:ext uri="{FF2B5EF4-FFF2-40B4-BE49-F238E27FC236}">
              <a16:creationId xmlns:a16="http://schemas.microsoft.com/office/drawing/2014/main" id="{F3EEBAE6-0667-4712-9E17-E46C1AF05AB6}"/>
            </a:ext>
          </a:extLst>
        </xdr:cNvPr>
        <xdr:cNvSpPr/>
      </xdr:nvSpPr>
      <xdr:spPr>
        <a:xfrm>
          <a:off x="0" y="34246149"/>
          <a:ext cx="2785613" cy="7812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>
              <a:solidFill>
                <a:schemeClr val="tx1"/>
              </a:solidFill>
            </a:rPr>
            <a:t>_____________________________________</a:t>
          </a:r>
          <a:br>
            <a:rPr lang="pt-BR" sz="1100">
              <a:solidFill>
                <a:schemeClr val="tx1"/>
              </a:solidFill>
            </a:rPr>
          </a:br>
          <a:r>
            <a:rPr lang="pt-B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Saulo</a:t>
          </a:r>
          <a:r>
            <a:rPr lang="pt-BR" sz="10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Souza Paoli</a:t>
          </a:r>
          <a:b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b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t-BR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CREA/MG Nº: 199.846/D</a:t>
          </a: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89</xdr:row>
      <xdr:rowOff>108368</xdr:rowOff>
    </xdr:from>
    <xdr:to>
      <xdr:col>3</xdr:col>
      <xdr:colOff>997429</xdr:colOff>
      <xdr:row>95</xdr:row>
      <xdr:rowOff>26957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838D7446-0D1D-4A66-B0C5-81DC8ECE9C67}"/>
            </a:ext>
          </a:extLst>
        </xdr:cNvPr>
        <xdr:cNvSpPr/>
      </xdr:nvSpPr>
      <xdr:spPr>
        <a:xfrm>
          <a:off x="0" y="35791175"/>
          <a:ext cx="2749670" cy="7812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br>
            <a:rPr lang="pt-BR" sz="1100">
              <a:solidFill>
                <a:schemeClr val="tx1"/>
              </a:solidFill>
            </a:rPr>
          </a:br>
          <a:endParaRPr lang="pt-BR" sz="11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246392</xdr:colOff>
      <xdr:row>0</xdr:row>
      <xdr:rowOff>65058</xdr:rowOff>
    </xdr:from>
    <xdr:to>
      <xdr:col>2</xdr:col>
      <xdr:colOff>78509</xdr:colOff>
      <xdr:row>1</xdr:row>
      <xdr:rowOff>55533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DA6DEF8-B90E-4400-B5E9-26A21B634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392" y="65058"/>
          <a:ext cx="802589" cy="817173"/>
        </a:xfrm>
        <a:prstGeom prst="rect">
          <a:avLst/>
        </a:prstGeom>
      </xdr:spPr>
    </xdr:pic>
    <xdr:clientData/>
  </xdr:twoCellAnchor>
  <xdr:twoCellAnchor>
    <xdr:from>
      <xdr:col>3</xdr:col>
      <xdr:colOff>1141203</xdr:colOff>
      <xdr:row>67</xdr:row>
      <xdr:rowOff>218895</xdr:rowOff>
    </xdr:from>
    <xdr:to>
      <xdr:col>11</xdr:col>
      <xdr:colOff>395379</xdr:colOff>
      <xdr:row>97</xdr:row>
      <xdr:rowOff>152759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6B291549-B6F1-4CE3-997A-DDF92C6DFE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&#225;rio/Desktop/PROJETO%20FAIXA%20ELEVADAS%202026/PROJETO%20FAIXAS%20ELEVADAS%202026/PLANILHAS%20FAIXAS%20ELEVADAS%20ATULIZADO%2012-06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BDI"/>
      <sheetName val="LEV. FAIXA ELEVADA"/>
      <sheetName val="LEV. SINALIZAÇÃO HORIZONTAL "/>
      <sheetName val="MEMORIAL DE CÁLCULO "/>
      <sheetName val="ORÇAMENTO"/>
      <sheetName val="CRONOGRAMA "/>
      <sheetName val="CURVA ABC"/>
      <sheetName val="Planilha3"/>
    </sheetNames>
    <sheetDataSet>
      <sheetData sheetId="0"/>
      <sheetData sheetId="1"/>
      <sheetData sheetId="2"/>
      <sheetData sheetId="3"/>
      <sheetData sheetId="4"/>
      <sheetData sheetId="5">
        <row r="7">
          <cell r="A7" t="str">
            <v>PRAZO DE EXECUÇÃO: 12 MESES</v>
          </cell>
          <cell r="I7">
            <v>0.28170000000000001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1001"/>
  <sheetViews>
    <sheetView view="pageBreakPreview" topLeftCell="A4" zoomScaleNormal="100" zoomScaleSheetLayoutView="100" workbookViewId="0">
      <selection activeCell="D21" sqref="D21"/>
    </sheetView>
  </sheetViews>
  <sheetFormatPr defaultColWidth="12.7109375" defaultRowHeight="15" customHeight="1"/>
  <cols>
    <col min="1" max="1" width="4.7109375" customWidth="1"/>
    <col min="2" max="2" width="10.7109375" customWidth="1"/>
    <col min="3" max="3" width="62.140625" customWidth="1"/>
    <col min="4" max="4" width="9.28515625" customWidth="1"/>
    <col min="5" max="26" width="8.7109375" customWidth="1"/>
  </cols>
  <sheetData>
    <row r="1" spans="1:5" ht="12.75" customHeight="1">
      <c r="A1" s="1"/>
      <c r="B1" s="589"/>
      <c r="C1" s="590"/>
      <c r="D1" s="591"/>
      <c r="E1" s="2"/>
    </row>
    <row r="2" spans="1:5" ht="45" customHeight="1" thickBot="1">
      <c r="A2" s="1"/>
      <c r="B2" s="592"/>
      <c r="C2" s="593"/>
      <c r="D2" s="594"/>
      <c r="E2" s="2"/>
    </row>
    <row r="3" spans="1:5" ht="21.75" customHeight="1" thickBot="1">
      <c r="A3" s="1"/>
      <c r="B3" s="595"/>
      <c r="C3" s="588"/>
      <c r="D3" s="588"/>
      <c r="E3" s="2"/>
    </row>
    <row r="4" spans="1:5" ht="16.899999999999999" customHeight="1" thickBot="1">
      <c r="A4" s="1"/>
      <c r="B4" s="596" t="s">
        <v>0</v>
      </c>
      <c r="C4" s="597"/>
      <c r="D4" s="598"/>
      <c r="E4" s="3"/>
    </row>
    <row r="5" spans="1:5" ht="12.75" customHeight="1" thickBot="1">
      <c r="A5" s="1"/>
      <c r="B5" s="599"/>
      <c r="C5" s="593"/>
      <c r="D5" s="593"/>
      <c r="E5" s="3"/>
    </row>
    <row r="6" spans="1:5" ht="14.65" customHeight="1">
      <c r="A6" s="1"/>
      <c r="B6" s="4" t="s">
        <v>1</v>
      </c>
      <c r="C6" s="5" t="s">
        <v>2</v>
      </c>
      <c r="D6" s="6"/>
      <c r="E6" s="7"/>
    </row>
    <row r="7" spans="1:5" ht="14.65" customHeight="1">
      <c r="A7" s="1"/>
      <c r="B7" s="8" t="s">
        <v>3</v>
      </c>
      <c r="C7" s="9" t="s">
        <v>4</v>
      </c>
      <c r="D7" s="10">
        <v>4.0099999999999997E-2</v>
      </c>
      <c r="E7" s="11"/>
    </row>
    <row r="8" spans="1:5" ht="14.65" customHeight="1">
      <c r="A8" s="1"/>
      <c r="B8" s="12" t="s">
        <v>5</v>
      </c>
      <c r="C8" s="13" t="s">
        <v>6</v>
      </c>
      <c r="D8" s="14">
        <v>4.0000000000000001E-3</v>
      </c>
      <c r="E8" s="11"/>
    </row>
    <row r="9" spans="1:5" ht="14.65" customHeight="1">
      <c r="A9" s="1"/>
      <c r="B9" s="15" t="s">
        <v>7</v>
      </c>
      <c r="C9" s="16" t="s">
        <v>8</v>
      </c>
      <c r="D9" s="17">
        <v>5.5999999999999999E-3</v>
      </c>
      <c r="E9" s="11"/>
    </row>
    <row r="10" spans="1:5" ht="14.65" customHeight="1" thickBot="1">
      <c r="A10" s="1"/>
      <c r="B10" s="18"/>
      <c r="C10" s="19" t="s">
        <v>9</v>
      </c>
      <c r="D10" s="20">
        <f>SUM(D7:D9)</f>
        <v>4.9700000000000001E-2</v>
      </c>
      <c r="E10" s="21"/>
    </row>
    <row r="11" spans="1:5" ht="14.65" customHeight="1" thickBot="1">
      <c r="A11" s="1"/>
      <c r="B11" s="22"/>
      <c r="C11" s="23"/>
      <c r="D11" s="23"/>
      <c r="E11" s="24"/>
    </row>
    <row r="12" spans="1:5" ht="14.65" customHeight="1">
      <c r="A12" s="1"/>
      <c r="B12" s="25" t="s">
        <v>10</v>
      </c>
      <c r="C12" s="26" t="s">
        <v>11</v>
      </c>
      <c r="D12" s="27"/>
      <c r="E12" s="7"/>
    </row>
    <row r="13" spans="1:5" ht="14.65" customHeight="1">
      <c r="A13" s="1"/>
      <c r="B13" s="28" t="s">
        <v>12</v>
      </c>
      <c r="C13" s="29" t="s">
        <v>13</v>
      </c>
      <c r="D13" s="30">
        <v>7.2999999999999995E-2</v>
      </c>
      <c r="E13" s="11"/>
    </row>
    <row r="14" spans="1:5" ht="14.65" customHeight="1" thickBot="1">
      <c r="A14" s="1"/>
      <c r="B14" s="31"/>
      <c r="C14" s="32" t="s">
        <v>14</v>
      </c>
      <c r="D14" s="20">
        <f>SUM(D13)</f>
        <v>7.2999999999999995E-2</v>
      </c>
      <c r="E14" s="21"/>
    </row>
    <row r="15" spans="1:5" ht="14.65" customHeight="1" thickBot="1">
      <c r="A15" s="1"/>
      <c r="B15" s="22"/>
      <c r="C15" s="23"/>
      <c r="D15" s="23"/>
      <c r="E15" s="24"/>
    </row>
    <row r="16" spans="1:5" ht="14.65" customHeight="1">
      <c r="A16" s="1"/>
      <c r="B16" s="25" t="s">
        <v>15</v>
      </c>
      <c r="C16" s="26" t="s">
        <v>16</v>
      </c>
      <c r="D16" s="27"/>
      <c r="E16" s="7"/>
    </row>
    <row r="17" spans="1:5" ht="14.65" customHeight="1">
      <c r="A17" s="1"/>
      <c r="B17" s="33" t="s">
        <v>17</v>
      </c>
      <c r="C17" s="9" t="s">
        <v>18</v>
      </c>
      <c r="D17" s="10">
        <v>6.4999999999999997E-3</v>
      </c>
      <c r="E17" s="11"/>
    </row>
    <row r="18" spans="1:5" ht="14.65" customHeight="1">
      <c r="A18" s="1"/>
      <c r="B18" s="34" t="s">
        <v>19</v>
      </c>
      <c r="C18" s="13" t="s">
        <v>20</v>
      </c>
      <c r="D18" s="14">
        <v>0.03</v>
      </c>
      <c r="E18" s="11"/>
    </row>
    <row r="19" spans="1:5" ht="14.65" customHeight="1">
      <c r="A19" s="1"/>
      <c r="B19" s="34" t="s">
        <v>21</v>
      </c>
      <c r="C19" s="35" t="s">
        <v>22</v>
      </c>
      <c r="D19" s="14">
        <v>0.03</v>
      </c>
      <c r="E19" s="11"/>
    </row>
    <row r="20" spans="1:5" ht="14.65" customHeight="1">
      <c r="A20" s="1"/>
      <c r="B20" s="36" t="s">
        <v>23</v>
      </c>
      <c r="C20" s="37" t="s">
        <v>24</v>
      </c>
      <c r="D20" s="38">
        <v>4.4999999999999998E-2</v>
      </c>
      <c r="E20" s="11"/>
    </row>
    <row r="21" spans="1:5" ht="14.65" customHeight="1" thickBot="1">
      <c r="A21" s="1"/>
      <c r="B21" s="39"/>
      <c r="C21" s="32" t="s">
        <v>25</v>
      </c>
      <c r="D21" s="20">
        <f>SUM(D17:D20)</f>
        <v>0.1115</v>
      </c>
      <c r="E21" s="21"/>
    </row>
    <row r="22" spans="1:5" ht="14.65" customHeight="1" thickBot="1">
      <c r="A22" s="1"/>
      <c r="B22" s="40"/>
      <c r="C22" s="22"/>
      <c r="D22" s="41"/>
      <c r="E22" s="21"/>
    </row>
    <row r="23" spans="1:5" ht="14.65" customHeight="1">
      <c r="A23" s="1"/>
      <c r="B23" s="25" t="s">
        <v>26</v>
      </c>
      <c r="C23" s="26" t="s">
        <v>27</v>
      </c>
      <c r="D23" s="27"/>
      <c r="E23" s="42"/>
    </row>
    <row r="24" spans="1:5" ht="14.65" customHeight="1">
      <c r="A24" s="1"/>
      <c r="B24" s="43" t="s">
        <v>28</v>
      </c>
      <c r="C24" s="44" t="s">
        <v>29</v>
      </c>
      <c r="D24" s="45">
        <v>1.11E-2</v>
      </c>
      <c r="E24" s="46"/>
    </row>
    <row r="25" spans="1:5" ht="14.65" customHeight="1" thickBot="1">
      <c r="A25" s="1"/>
      <c r="B25" s="31"/>
      <c r="C25" s="32" t="s">
        <v>30</v>
      </c>
      <c r="D25" s="20">
        <f>SUM(D24)</f>
        <v>1.11E-2</v>
      </c>
      <c r="E25" s="47"/>
    </row>
    <row r="26" spans="1:5" ht="14.65" customHeight="1" thickBot="1">
      <c r="A26" s="1"/>
      <c r="B26" s="22"/>
      <c r="C26" s="23"/>
      <c r="D26" s="23"/>
      <c r="E26" s="24"/>
    </row>
    <row r="27" spans="1:5" ht="14.65" customHeight="1" thickBot="1">
      <c r="A27" s="1"/>
      <c r="B27" s="600" t="s">
        <v>31</v>
      </c>
      <c r="C27" s="597"/>
      <c r="D27" s="48">
        <f>ROUND(((1+(D7+D8+D9))*(1+D25)*(1+D14)/(1-D21))-1,4)</f>
        <v>0.28170000000000001</v>
      </c>
      <c r="E27" s="49"/>
    </row>
    <row r="28" spans="1:5" ht="12.75" customHeight="1">
      <c r="A28" s="1"/>
      <c r="B28" s="22"/>
      <c r="C28" s="50"/>
      <c r="D28" s="40"/>
      <c r="E28" s="42"/>
    </row>
    <row r="29" spans="1:5" ht="12.75" customHeight="1">
      <c r="A29" s="1"/>
      <c r="B29" s="22"/>
      <c r="C29" s="50"/>
      <c r="D29" s="40"/>
      <c r="E29" s="42"/>
    </row>
    <row r="30" spans="1:5" ht="12.75" customHeight="1">
      <c r="A30" s="1"/>
      <c r="B30" s="22"/>
      <c r="C30" s="50"/>
      <c r="D30" s="40"/>
      <c r="E30" s="42"/>
    </row>
    <row r="31" spans="1:5" ht="12.75" customHeight="1">
      <c r="A31" s="1"/>
      <c r="B31" s="22"/>
      <c r="C31" s="50"/>
      <c r="D31" s="40"/>
      <c r="E31" s="42"/>
    </row>
    <row r="32" spans="1:5" ht="12.75" customHeight="1">
      <c r="A32" s="1"/>
      <c r="B32" s="587" t="s">
        <v>32</v>
      </c>
      <c r="C32" s="588"/>
      <c r="D32" s="588"/>
      <c r="E32" s="51"/>
    </row>
    <row r="33" spans="1:5">
      <c r="A33" s="1"/>
      <c r="C33" s="52" t="s">
        <v>258</v>
      </c>
      <c r="D33" s="53"/>
      <c r="E33" s="54"/>
    </row>
    <row r="34" spans="1:5">
      <c r="A34" s="1"/>
      <c r="B34" s="53"/>
      <c r="C34" s="52" t="s">
        <v>33</v>
      </c>
      <c r="D34" s="53"/>
      <c r="E34" s="54"/>
    </row>
    <row r="35" spans="1:5">
      <c r="A35" s="1"/>
      <c r="B35" s="55"/>
      <c r="C35" s="52" t="s">
        <v>259</v>
      </c>
      <c r="D35" s="55"/>
      <c r="E35" s="55"/>
    </row>
    <row r="36" spans="1:5" ht="12.75" customHeight="1">
      <c r="A36" s="1"/>
      <c r="B36" s="1"/>
      <c r="C36" s="1"/>
      <c r="D36" s="1"/>
      <c r="E36" s="1"/>
    </row>
    <row r="37" spans="1:5" ht="12.75" customHeight="1">
      <c r="A37" s="1"/>
      <c r="B37" s="1"/>
      <c r="C37" s="1"/>
      <c r="D37" s="1"/>
      <c r="E37" s="1"/>
    </row>
    <row r="38" spans="1:5" ht="12.75" customHeight="1">
      <c r="A38" s="1"/>
      <c r="B38" s="1"/>
      <c r="C38" s="1"/>
      <c r="D38" s="1"/>
      <c r="E38" s="1"/>
    </row>
    <row r="39" spans="1:5" ht="12.75" customHeight="1">
      <c r="A39" s="1"/>
      <c r="B39" s="1"/>
      <c r="C39" s="1"/>
      <c r="D39" s="1"/>
      <c r="E39" s="1"/>
    </row>
    <row r="40" spans="1:5" ht="12.75" customHeight="1"/>
    <row r="41" spans="1:5" ht="12.75" customHeight="1"/>
    <row r="42" spans="1:5" ht="12.75" customHeight="1"/>
    <row r="43" spans="1:5" ht="12.75" customHeight="1"/>
    <row r="44" spans="1:5" ht="12.75" customHeight="1"/>
    <row r="45" spans="1:5" ht="12.75" customHeight="1"/>
    <row r="46" spans="1:5" ht="12.75" customHeight="1"/>
    <row r="47" spans="1:5" ht="12.75" customHeight="1"/>
    <row r="48" spans="1:5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6">
    <mergeCell ref="B32:D32"/>
    <mergeCell ref="B1:D2"/>
    <mergeCell ref="B3:D3"/>
    <mergeCell ref="B4:D4"/>
    <mergeCell ref="B5:D5"/>
    <mergeCell ref="B27:C27"/>
  </mergeCells>
  <printOptions horizontalCentered="1"/>
  <pageMargins left="0.51181102362204722" right="0.51181102362204722" top="0.78740157480314965" bottom="0.7874015748031496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Z1031"/>
  <sheetViews>
    <sheetView showGridLines="0" view="pageBreakPreview" topLeftCell="A73" zoomScaleNormal="100" zoomScaleSheetLayoutView="100" workbookViewId="0">
      <selection activeCell="K87" sqref="K87"/>
    </sheetView>
  </sheetViews>
  <sheetFormatPr defaultColWidth="12.7109375" defaultRowHeight="15" customHeight="1"/>
  <cols>
    <col min="1" max="1" width="5.7109375" customWidth="1"/>
    <col min="2" max="2" width="8.85546875" customWidth="1"/>
    <col min="3" max="3" width="11.7109375" customWidth="1"/>
    <col min="4" max="4" width="67.42578125" customWidth="1"/>
    <col min="5" max="5" width="9.42578125" customWidth="1"/>
    <col min="6" max="6" width="11.7109375" customWidth="1"/>
    <col min="7" max="7" width="13.85546875" customWidth="1"/>
    <col min="8" max="8" width="14" customWidth="1"/>
    <col min="9" max="9" width="19.28515625" customWidth="1"/>
    <col min="10" max="10" width="13.28515625" customWidth="1"/>
    <col min="11" max="11" width="9.42578125" customWidth="1"/>
    <col min="12" max="26" width="9.140625" customWidth="1"/>
  </cols>
  <sheetData>
    <row r="1" spans="1:26" ht="65.25" customHeight="1">
      <c r="A1" s="601"/>
      <c r="B1" s="602"/>
      <c r="C1" s="602"/>
      <c r="D1" s="603"/>
      <c r="E1" s="602"/>
      <c r="F1" s="602"/>
      <c r="G1" s="602"/>
      <c r="H1" s="602"/>
      <c r="I1" s="604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19.5" customHeight="1">
      <c r="A2" s="605" t="s">
        <v>34</v>
      </c>
      <c r="B2" s="602"/>
      <c r="C2" s="602"/>
      <c r="D2" s="602"/>
      <c r="E2" s="602"/>
      <c r="F2" s="602"/>
      <c r="G2" s="602"/>
      <c r="H2" s="602"/>
      <c r="I2" s="604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ht="19.5" customHeight="1">
      <c r="A3" s="606" t="s">
        <v>35</v>
      </c>
      <c r="B3" s="602"/>
      <c r="C3" s="602"/>
      <c r="D3" s="602"/>
      <c r="E3" s="607"/>
      <c r="F3" s="608" t="s">
        <v>36</v>
      </c>
      <c r="G3" s="602"/>
      <c r="H3" s="609" t="s">
        <v>37</v>
      </c>
      <c r="I3" s="604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19.5" customHeight="1">
      <c r="A4" s="619" t="str">
        <f>'MEMÓRIA DE CÁLCULO (AF)'!A4:E4</f>
        <v>OBRA:  CONSTRUÇÃO DE FAIXAS ELEVADAS PARA TRAVESSIA DE PEDESTRES EM VIAS URBANAS DO MUNICÍPIO DE PONTE NOVA/MG</v>
      </c>
      <c r="B4" s="620"/>
      <c r="C4" s="620"/>
      <c r="D4" s="620"/>
      <c r="E4" s="621"/>
      <c r="F4" s="622" t="s">
        <v>38</v>
      </c>
      <c r="G4" s="602"/>
      <c r="H4" s="623">
        <f ca="1">TODAY()</f>
        <v>46181</v>
      </c>
      <c r="I4" s="604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19.5" customHeight="1">
      <c r="A5" s="624" t="str">
        <f>'MEMÓRIA DE CÁLCULO (AF)'!A5:E5</f>
        <v>LOCAL: DIVERSAS RUAS DO MUNICÍPIO DE PONTE NOVA/MG</v>
      </c>
      <c r="B5" s="620"/>
      <c r="C5" s="620"/>
      <c r="D5" s="620"/>
      <c r="E5" s="621"/>
      <c r="F5" s="622" t="s">
        <v>39</v>
      </c>
      <c r="G5" s="602"/>
      <c r="H5" s="602"/>
      <c r="I5" s="604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</row>
    <row r="6" spans="1:26" ht="30.75" customHeight="1">
      <c r="A6" s="625" t="s">
        <v>327</v>
      </c>
      <c r="B6" s="626"/>
      <c r="C6" s="626"/>
      <c r="D6" s="626"/>
      <c r="E6" s="627"/>
      <c r="F6" s="59" t="s">
        <v>40</v>
      </c>
      <c r="G6" s="60" t="s">
        <v>41</v>
      </c>
      <c r="H6" s="61" t="s">
        <v>42</v>
      </c>
      <c r="I6" s="61" t="s">
        <v>43</v>
      </c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</row>
    <row r="7" spans="1:26" ht="27.6" customHeight="1">
      <c r="A7" s="628" t="s">
        <v>257</v>
      </c>
      <c r="B7" s="629"/>
      <c r="C7" s="629"/>
      <c r="D7" s="629"/>
      <c r="E7" s="630"/>
      <c r="F7" s="62" t="s">
        <v>44</v>
      </c>
      <c r="G7" s="63">
        <v>0.03</v>
      </c>
      <c r="H7" s="61" t="s">
        <v>31</v>
      </c>
      <c r="I7" s="63">
        <f>BDI!D27</f>
        <v>0.28170000000000001</v>
      </c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</row>
    <row r="8" spans="1:26" ht="3.75" customHeight="1">
      <c r="A8" s="631"/>
      <c r="B8" s="602"/>
      <c r="C8" s="602"/>
      <c r="D8" s="602"/>
      <c r="E8" s="602"/>
      <c r="F8" s="602"/>
      <c r="G8" s="602"/>
      <c r="H8" s="602"/>
      <c r="I8" s="604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</row>
    <row r="9" spans="1:26" ht="34.5" customHeight="1">
      <c r="A9" s="61" t="s">
        <v>45</v>
      </c>
      <c r="B9" s="61" t="s">
        <v>46</v>
      </c>
      <c r="C9" s="61" t="s">
        <v>47</v>
      </c>
      <c r="D9" s="61" t="s">
        <v>48</v>
      </c>
      <c r="E9" s="132" t="s">
        <v>49</v>
      </c>
      <c r="F9" s="131" t="s">
        <v>50</v>
      </c>
      <c r="G9" s="64" t="s">
        <v>51</v>
      </c>
      <c r="H9" s="65" t="s">
        <v>52</v>
      </c>
      <c r="I9" s="65" t="s">
        <v>53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12.75">
      <c r="A10" s="66" t="s">
        <v>54</v>
      </c>
      <c r="B10" s="67"/>
      <c r="C10" s="68"/>
      <c r="D10" s="166" t="s">
        <v>94</v>
      </c>
      <c r="E10" s="69"/>
      <c r="F10" s="70"/>
      <c r="G10" s="71"/>
      <c r="H10" s="71"/>
      <c r="I10" s="72">
        <f>SUM(I11)</f>
        <v>3204.25</v>
      </c>
      <c r="J10" s="80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ht="30" customHeight="1">
      <c r="A11" s="130" t="s">
        <v>55</v>
      </c>
      <c r="B11" s="74" t="s">
        <v>159</v>
      </c>
      <c r="C11" s="197" t="s">
        <v>263</v>
      </c>
      <c r="D11" s="198" t="s">
        <v>262</v>
      </c>
      <c r="E11" s="95" t="s">
        <v>136</v>
      </c>
      <c r="F11" s="144">
        <v>1</v>
      </c>
      <c r="G11" s="76">
        <v>2500</v>
      </c>
      <c r="H11" s="75">
        <f t="shared" ref="H11" si="0">ROUND(G11+(G11*$I$7),2)</f>
        <v>3204.25</v>
      </c>
      <c r="I11" s="75">
        <f>ROUND((F11*H11),2)</f>
        <v>3204.25</v>
      </c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</row>
    <row r="12" spans="1:26" ht="12.75">
      <c r="A12" s="270"/>
      <c r="B12" s="271"/>
      <c r="C12" s="272"/>
      <c r="D12" s="273"/>
      <c r="E12" s="274"/>
      <c r="F12" s="275"/>
      <c r="G12" s="76"/>
      <c r="H12" s="76"/>
      <c r="I12" s="251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</row>
    <row r="13" spans="1:26" ht="12.75">
      <c r="A13" s="66" t="s">
        <v>56</v>
      </c>
      <c r="B13" s="67"/>
      <c r="C13" s="68"/>
      <c r="D13" s="166" t="s">
        <v>110</v>
      </c>
      <c r="E13" s="69"/>
      <c r="F13" s="70"/>
      <c r="G13" s="71"/>
      <c r="H13" s="71"/>
      <c r="I13" s="72">
        <f>SUM(I14:I16)</f>
        <v>10714.789999999999</v>
      </c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</row>
    <row r="14" spans="1:26" ht="53.25" customHeight="1">
      <c r="A14" s="149" t="s">
        <v>57</v>
      </c>
      <c r="B14" s="149" t="s">
        <v>93</v>
      </c>
      <c r="C14" s="176" t="s">
        <v>147</v>
      </c>
      <c r="D14" s="198" t="s">
        <v>166</v>
      </c>
      <c r="E14" s="149" t="s">
        <v>136</v>
      </c>
      <c r="F14" s="152">
        <v>1</v>
      </c>
      <c r="G14" s="76">
        <v>1153.26</v>
      </c>
      <c r="H14" s="75">
        <f t="shared" ref="H14" si="1">ROUND(G14+(G14*$I$7),2)</f>
        <v>1478.13</v>
      </c>
      <c r="I14" s="75">
        <f>ROUND((F14*H14),2)</f>
        <v>1478.13</v>
      </c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spans="1:26" ht="30" customHeight="1">
      <c r="A15" s="149" t="s">
        <v>81</v>
      </c>
      <c r="B15" s="340" t="s">
        <v>63</v>
      </c>
      <c r="C15" s="146">
        <v>5213383</v>
      </c>
      <c r="D15" s="339" t="s">
        <v>84</v>
      </c>
      <c r="E15" s="151" t="s">
        <v>83</v>
      </c>
      <c r="F15" s="152">
        <f>19*3*10</f>
        <v>570</v>
      </c>
      <c r="G15" s="75">
        <v>0.79</v>
      </c>
      <c r="H15" s="75">
        <f t="shared" ref="H15" si="2">ROUND(G15+(G15*$I$7),2)</f>
        <v>1.01</v>
      </c>
      <c r="I15" s="75">
        <f>ROUND((F15*H15),2)</f>
        <v>575.70000000000005</v>
      </c>
      <c r="J15" s="78"/>
      <c r="K15" s="58"/>
      <c r="L15" s="79"/>
      <c r="M15" s="58"/>
      <c r="N15" s="77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spans="1:26" ht="30" customHeight="1">
      <c r="A16" s="149" t="s">
        <v>82</v>
      </c>
      <c r="B16" s="140" t="s">
        <v>63</v>
      </c>
      <c r="C16" s="130">
        <v>5213850</v>
      </c>
      <c r="D16" s="133" t="s">
        <v>85</v>
      </c>
      <c r="E16" s="139" t="s">
        <v>72</v>
      </c>
      <c r="F16" s="294">
        <f>'MEMÓRIA DE CÁLCULO (AF)'!F14</f>
        <v>304</v>
      </c>
      <c r="G16" s="75">
        <v>22.23</v>
      </c>
      <c r="H16" s="75">
        <f t="shared" ref="H16" si="3">ROUND(G16+(G16*$I$7),2)</f>
        <v>28.49</v>
      </c>
      <c r="I16" s="75">
        <f>ROUND((F16*H16),2)</f>
        <v>8660.9599999999991</v>
      </c>
      <c r="J16" s="78"/>
      <c r="K16" s="58"/>
      <c r="L16" s="79"/>
      <c r="M16" s="58"/>
      <c r="N16" s="77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spans="1:26" ht="12.75">
      <c r="A17" s="249"/>
      <c r="B17" s="153"/>
      <c r="C17" s="271"/>
      <c r="D17" s="276"/>
      <c r="E17" s="240"/>
      <c r="F17" s="277"/>
      <c r="G17" s="76"/>
      <c r="H17" s="76"/>
      <c r="I17" s="251"/>
      <c r="J17" s="78"/>
      <c r="K17" s="58"/>
      <c r="L17" s="79"/>
      <c r="M17" s="58"/>
      <c r="N17" s="77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spans="1:26" ht="12.75">
      <c r="A18" s="66" t="s">
        <v>59</v>
      </c>
      <c r="B18" s="67"/>
      <c r="C18" s="68"/>
      <c r="D18" s="166" t="s">
        <v>145</v>
      </c>
      <c r="E18" s="134"/>
      <c r="F18" s="70"/>
      <c r="G18" s="71"/>
      <c r="H18" s="71"/>
      <c r="I18" s="72">
        <f>SUM(I19:I24)</f>
        <v>19186.229999999996</v>
      </c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24" customHeight="1">
      <c r="A19" s="256" t="s">
        <v>60</v>
      </c>
      <c r="B19" s="146" t="s">
        <v>131</v>
      </c>
      <c r="C19" s="148">
        <v>11912</v>
      </c>
      <c r="D19" s="201" t="s">
        <v>132</v>
      </c>
      <c r="E19" s="149" t="s">
        <v>106</v>
      </c>
      <c r="F19" s="188">
        <f>(9.9+10.7+9.6+7.9+7.9+10.7+8)*2</f>
        <v>129.4</v>
      </c>
      <c r="G19" s="75">
        <v>13.94</v>
      </c>
      <c r="H19" s="75">
        <f t="shared" ref="H19:H24" si="4">ROUND(G19+(G19*$I$7),2)</f>
        <v>17.87</v>
      </c>
      <c r="I19" s="75">
        <f t="shared" ref="I19:I24" si="5">ROUND((F19*H19),2)</f>
        <v>2312.38</v>
      </c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spans="1:26" ht="39.950000000000003" customHeight="1">
      <c r="A20" s="256" t="s">
        <v>62</v>
      </c>
      <c r="B20" s="146" t="s">
        <v>61</v>
      </c>
      <c r="C20" s="148">
        <v>97636</v>
      </c>
      <c r="D20" s="201" t="s">
        <v>130</v>
      </c>
      <c r="E20" s="149" t="s">
        <v>65</v>
      </c>
      <c r="F20" s="152">
        <f>((9.9*3.7)+((10.7+9.6+7.9+7.9+10.7+8)*1.5))</f>
        <v>118.82999999999998</v>
      </c>
      <c r="G20" s="76">
        <v>23.82</v>
      </c>
      <c r="H20" s="75">
        <f t="shared" si="4"/>
        <v>30.53</v>
      </c>
      <c r="I20" s="75">
        <f t="shared" si="5"/>
        <v>3627.88</v>
      </c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spans="1:26" ht="30" customHeight="1">
      <c r="A21" s="256" t="s">
        <v>112</v>
      </c>
      <c r="B21" s="146" t="s">
        <v>61</v>
      </c>
      <c r="C21" s="178">
        <v>101835</v>
      </c>
      <c r="D21" s="202" t="s">
        <v>146</v>
      </c>
      <c r="E21" s="149" t="s">
        <v>64</v>
      </c>
      <c r="F21" s="152">
        <f>F20*0.2</f>
        <v>23.765999999999998</v>
      </c>
      <c r="G21" s="76">
        <v>351.7</v>
      </c>
      <c r="H21" s="75">
        <f t="shared" si="4"/>
        <v>450.77</v>
      </c>
      <c r="I21" s="75">
        <v>10714.8</v>
      </c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spans="1:26" ht="30" customHeight="1">
      <c r="A22" s="256" t="s">
        <v>113</v>
      </c>
      <c r="B22" s="148" t="s">
        <v>93</v>
      </c>
      <c r="C22" s="159" t="s">
        <v>101</v>
      </c>
      <c r="D22" s="203" t="s">
        <v>100</v>
      </c>
      <c r="E22" s="149" t="s">
        <v>64</v>
      </c>
      <c r="F22" s="152">
        <f>F20*0.2</f>
        <v>23.765999999999998</v>
      </c>
      <c r="G22" s="75">
        <v>50.99</v>
      </c>
      <c r="H22" s="75">
        <f t="shared" si="4"/>
        <v>65.349999999999994</v>
      </c>
      <c r="I22" s="75">
        <v>1553.37</v>
      </c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</row>
    <row r="23" spans="1:26" ht="33" customHeight="1">
      <c r="A23" s="256" t="s">
        <v>114</v>
      </c>
      <c r="B23" s="161" t="s">
        <v>93</v>
      </c>
      <c r="C23" s="159" t="s">
        <v>105</v>
      </c>
      <c r="D23" s="204" t="s">
        <v>104</v>
      </c>
      <c r="E23" s="149" t="s">
        <v>64</v>
      </c>
      <c r="F23" s="152">
        <f>(F20*0.2)+(F20*0.2)</f>
        <v>47.531999999999996</v>
      </c>
      <c r="G23" s="75">
        <v>3.25</v>
      </c>
      <c r="H23" s="75">
        <f t="shared" si="4"/>
        <v>4.17</v>
      </c>
      <c r="I23" s="75">
        <f t="shared" si="5"/>
        <v>198.21</v>
      </c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ht="39.75" customHeight="1">
      <c r="A24" s="256" t="s">
        <v>115</v>
      </c>
      <c r="B24" s="252" t="s">
        <v>93</v>
      </c>
      <c r="C24" s="253" t="s">
        <v>102</v>
      </c>
      <c r="D24" s="254" t="s">
        <v>134</v>
      </c>
      <c r="E24" s="154" t="s">
        <v>103</v>
      </c>
      <c r="F24" s="157">
        <f>(((118.83*0.2)+23.77)*5)</f>
        <v>237.68</v>
      </c>
      <c r="G24" s="255">
        <v>2.56</v>
      </c>
      <c r="H24" s="255">
        <f t="shared" si="4"/>
        <v>3.28</v>
      </c>
      <c r="I24" s="255">
        <f t="shared" si="5"/>
        <v>779.59</v>
      </c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</row>
    <row r="25" spans="1:26" ht="12.75">
      <c r="A25" s="153"/>
      <c r="B25" s="278"/>
      <c r="C25" s="279"/>
      <c r="D25" s="280"/>
      <c r="E25" s="281"/>
      <c r="F25" s="282"/>
      <c r="G25" s="268"/>
      <c r="H25" s="268"/>
      <c r="I25" s="26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spans="1:26" ht="12.75">
      <c r="A26" s="163" t="s">
        <v>116</v>
      </c>
      <c r="B26" s="164"/>
      <c r="C26" s="168"/>
      <c r="D26" s="166" t="s">
        <v>129</v>
      </c>
      <c r="E26" s="168"/>
      <c r="F26" s="169"/>
      <c r="G26" s="257"/>
      <c r="H26" s="258"/>
      <c r="I26" s="72">
        <f>SUM(I27:I39)</f>
        <v>27483.17</v>
      </c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</row>
    <row r="27" spans="1:26" ht="39.950000000000003" customHeight="1">
      <c r="A27" s="256" t="s">
        <v>117</v>
      </c>
      <c r="B27" s="170" t="s">
        <v>159</v>
      </c>
      <c r="C27" s="150" t="s">
        <v>160</v>
      </c>
      <c r="D27" s="206" t="s">
        <v>158</v>
      </c>
      <c r="E27" s="170" t="s">
        <v>106</v>
      </c>
      <c r="F27" s="152">
        <v>44.2</v>
      </c>
      <c r="G27" s="98">
        <v>8.7799999999999994</v>
      </c>
      <c r="H27" s="75">
        <f t="shared" ref="H27" si="6">ROUND(G27+(G27*$I$7),2)</f>
        <v>11.25</v>
      </c>
      <c r="I27" s="75">
        <f>ROUND((F27*H27),2)</f>
        <v>497.25</v>
      </c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</row>
    <row r="28" spans="1:26" ht="43.5" customHeight="1">
      <c r="A28" s="256" t="s">
        <v>118</v>
      </c>
      <c r="B28" s="148" t="s">
        <v>93</v>
      </c>
      <c r="C28" s="148" t="s">
        <v>98</v>
      </c>
      <c r="D28" s="202" t="s">
        <v>97</v>
      </c>
      <c r="E28" s="149" t="s">
        <v>65</v>
      </c>
      <c r="F28" s="152">
        <f>45.7*1.5</f>
        <v>68.550000000000011</v>
      </c>
      <c r="G28" s="98">
        <v>14.95</v>
      </c>
      <c r="H28" s="75">
        <f t="shared" ref="H28:H39" si="7">ROUND(G28+(G28*$I$7),2)</f>
        <v>19.16</v>
      </c>
      <c r="I28" s="75">
        <f t="shared" ref="I28:I39" si="8">ROUND((F28*H28),2)</f>
        <v>1313.42</v>
      </c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</row>
    <row r="29" spans="1:26" ht="39.950000000000003" customHeight="1">
      <c r="A29" s="256" t="s">
        <v>119</v>
      </c>
      <c r="B29" s="177" t="s">
        <v>61</v>
      </c>
      <c r="C29" s="176">
        <v>104796</v>
      </c>
      <c r="D29" s="207" t="s">
        <v>332</v>
      </c>
      <c r="E29" s="177" t="s">
        <v>106</v>
      </c>
      <c r="F29" s="152">
        <v>44.2</v>
      </c>
      <c r="G29" s="98">
        <v>15.26</v>
      </c>
      <c r="H29" s="75">
        <f t="shared" si="7"/>
        <v>19.559999999999999</v>
      </c>
      <c r="I29" s="75">
        <f t="shared" si="8"/>
        <v>864.55</v>
      </c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</row>
    <row r="30" spans="1:26" ht="39.950000000000003" customHeight="1">
      <c r="A30" s="256" t="s">
        <v>120</v>
      </c>
      <c r="B30" s="140" t="s">
        <v>63</v>
      </c>
      <c r="C30" s="146">
        <v>4915744</v>
      </c>
      <c r="D30" s="201" t="s">
        <v>135</v>
      </c>
      <c r="E30" s="146" t="s">
        <v>65</v>
      </c>
      <c r="F30" s="152">
        <f>45.7*1.5</f>
        <v>68.550000000000011</v>
      </c>
      <c r="G30" s="98">
        <v>0.74</v>
      </c>
      <c r="H30" s="75">
        <f t="shared" si="7"/>
        <v>0.95</v>
      </c>
      <c r="I30" s="75">
        <f t="shared" si="8"/>
        <v>65.12</v>
      </c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</row>
    <row r="31" spans="1:26" ht="39.950000000000003" customHeight="1">
      <c r="A31" s="256" t="s">
        <v>121</v>
      </c>
      <c r="B31" s="143" t="s">
        <v>93</v>
      </c>
      <c r="C31" s="160" t="s">
        <v>107</v>
      </c>
      <c r="D31" s="208" t="s">
        <v>167</v>
      </c>
      <c r="E31" s="138" t="s">
        <v>106</v>
      </c>
      <c r="F31" s="137">
        <f>45.7*2</f>
        <v>91.4</v>
      </c>
      <c r="G31" s="98">
        <v>76.52</v>
      </c>
      <c r="H31" s="75">
        <f t="shared" si="7"/>
        <v>98.08</v>
      </c>
      <c r="I31" s="75">
        <f t="shared" si="8"/>
        <v>8964.51</v>
      </c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</row>
    <row r="32" spans="1:26" ht="39.950000000000003" customHeight="1">
      <c r="A32" s="256" t="s">
        <v>122</v>
      </c>
      <c r="B32" s="148" t="s">
        <v>93</v>
      </c>
      <c r="C32" s="159" t="s">
        <v>101</v>
      </c>
      <c r="D32" s="209" t="s">
        <v>100</v>
      </c>
      <c r="E32" s="149" t="s">
        <v>64</v>
      </c>
      <c r="F32" s="137">
        <f>45.7*1.5*0.07</f>
        <v>4.7985000000000015</v>
      </c>
      <c r="G32" s="98">
        <v>50.99</v>
      </c>
      <c r="H32" s="75">
        <f t="shared" si="7"/>
        <v>65.349999999999994</v>
      </c>
      <c r="I32" s="75">
        <f t="shared" si="8"/>
        <v>313.58</v>
      </c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</row>
    <row r="33" spans="1:26" ht="39.950000000000003" customHeight="1">
      <c r="A33" s="256" t="s">
        <v>181</v>
      </c>
      <c r="B33" s="148" t="s">
        <v>61</v>
      </c>
      <c r="C33" s="159">
        <v>94994</v>
      </c>
      <c r="D33" s="203" t="s">
        <v>168</v>
      </c>
      <c r="E33" s="187" t="s">
        <v>65</v>
      </c>
      <c r="F33" s="137">
        <f>45.7*1.5</f>
        <v>68.550000000000011</v>
      </c>
      <c r="G33" s="98">
        <v>103.07</v>
      </c>
      <c r="H33" s="75">
        <f t="shared" si="7"/>
        <v>132.1</v>
      </c>
      <c r="I33" s="75">
        <f t="shared" si="8"/>
        <v>9055.4599999999991</v>
      </c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</row>
    <row r="34" spans="1:26" ht="39.950000000000003" customHeight="1">
      <c r="A34" s="256" t="s">
        <v>182</v>
      </c>
      <c r="B34" s="148" t="s">
        <v>93</v>
      </c>
      <c r="C34" s="160" t="s">
        <v>108</v>
      </c>
      <c r="D34" s="208" t="s">
        <v>109</v>
      </c>
      <c r="E34" s="138" t="s">
        <v>65</v>
      </c>
      <c r="F34" s="137">
        <f>45.7*0.2</f>
        <v>9.14</v>
      </c>
      <c r="G34" s="98">
        <v>110.07</v>
      </c>
      <c r="H34" s="75">
        <f t="shared" si="7"/>
        <v>141.08000000000001</v>
      </c>
      <c r="I34" s="75">
        <f t="shared" si="8"/>
        <v>1289.47</v>
      </c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</row>
    <row r="35" spans="1:26" ht="39.950000000000003" customHeight="1">
      <c r="A35" s="256" t="s">
        <v>183</v>
      </c>
      <c r="B35" s="177" t="s">
        <v>61</v>
      </c>
      <c r="C35" s="160">
        <v>94287</v>
      </c>
      <c r="D35" s="201" t="s">
        <v>169</v>
      </c>
      <c r="E35" s="177" t="s">
        <v>106</v>
      </c>
      <c r="F35" s="137">
        <v>45.7</v>
      </c>
      <c r="G35" s="98">
        <v>35.28</v>
      </c>
      <c r="H35" s="75">
        <f t="shared" si="7"/>
        <v>45.22</v>
      </c>
      <c r="I35" s="75">
        <f t="shared" si="8"/>
        <v>2066.5500000000002</v>
      </c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</row>
    <row r="36" spans="1:26" ht="39.950000000000003" customHeight="1">
      <c r="A36" s="256" t="s">
        <v>184</v>
      </c>
      <c r="B36" s="177" t="s">
        <v>61</v>
      </c>
      <c r="C36" s="178">
        <v>92221</v>
      </c>
      <c r="D36" s="207" t="s">
        <v>170</v>
      </c>
      <c r="E36" s="177" t="s">
        <v>106</v>
      </c>
      <c r="F36" s="137">
        <v>2</v>
      </c>
      <c r="G36" s="98">
        <v>305.06</v>
      </c>
      <c r="H36" s="75">
        <f t="shared" si="7"/>
        <v>391</v>
      </c>
      <c r="I36" s="75">
        <f t="shared" si="8"/>
        <v>782</v>
      </c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</row>
    <row r="37" spans="1:26" ht="39.950000000000003" customHeight="1">
      <c r="A37" s="256" t="s">
        <v>185</v>
      </c>
      <c r="B37" s="146" t="s">
        <v>61</v>
      </c>
      <c r="C37" s="160">
        <v>97953</v>
      </c>
      <c r="D37" s="201" t="s">
        <v>171</v>
      </c>
      <c r="E37" s="146" t="s">
        <v>136</v>
      </c>
      <c r="F37" s="137">
        <v>1</v>
      </c>
      <c r="G37" s="98">
        <v>1512.23</v>
      </c>
      <c r="H37" s="75">
        <f t="shared" si="7"/>
        <v>1938.23</v>
      </c>
      <c r="I37" s="75">
        <f t="shared" si="8"/>
        <v>1938.23</v>
      </c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</row>
    <row r="38" spans="1:26" ht="39.950000000000003" customHeight="1">
      <c r="A38" s="256" t="s">
        <v>186</v>
      </c>
      <c r="B38" s="161" t="s">
        <v>93</v>
      </c>
      <c r="C38" s="158" t="s">
        <v>105</v>
      </c>
      <c r="D38" s="204" t="s">
        <v>104</v>
      </c>
      <c r="E38" s="149" t="s">
        <v>64</v>
      </c>
      <c r="F38" s="137">
        <f>1.17+6.85+1.32+2.05+4.8</f>
        <v>16.190000000000001</v>
      </c>
      <c r="G38" s="98">
        <v>3.25</v>
      </c>
      <c r="H38" s="75">
        <f t="shared" si="7"/>
        <v>4.17</v>
      </c>
      <c r="I38" s="75">
        <f t="shared" si="8"/>
        <v>67.510000000000005</v>
      </c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</row>
    <row r="39" spans="1:26" ht="39.950000000000003" customHeight="1">
      <c r="A39" s="256" t="s">
        <v>187</v>
      </c>
      <c r="B39" s="161" t="s">
        <v>93</v>
      </c>
      <c r="C39" s="160" t="s">
        <v>102</v>
      </c>
      <c r="D39" s="205" t="s">
        <v>134</v>
      </c>
      <c r="E39" s="149" t="s">
        <v>103</v>
      </c>
      <c r="F39" s="137">
        <f>16.19*5</f>
        <v>80.95</v>
      </c>
      <c r="G39" s="98">
        <v>2.56</v>
      </c>
      <c r="H39" s="75">
        <f t="shared" si="7"/>
        <v>3.28</v>
      </c>
      <c r="I39" s="75">
        <f t="shared" si="8"/>
        <v>265.52</v>
      </c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</row>
    <row r="40" spans="1:26" ht="12.75">
      <c r="A40" s="153"/>
      <c r="B40" s="283"/>
      <c r="C40" s="284"/>
      <c r="D40" s="285"/>
      <c r="E40" s="241"/>
      <c r="F40" s="286"/>
      <c r="G40" s="79"/>
      <c r="H40" s="79"/>
      <c r="I40" s="79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</row>
    <row r="41" spans="1:26" ht="22.5">
      <c r="A41" s="163" t="s">
        <v>123</v>
      </c>
      <c r="B41" s="164"/>
      <c r="C41" s="165"/>
      <c r="D41" s="166" t="s">
        <v>162</v>
      </c>
      <c r="E41" s="167"/>
      <c r="F41" s="169"/>
      <c r="G41" s="292"/>
      <c r="H41" s="293"/>
      <c r="I41" s="72">
        <f>SUM(I42:I58)</f>
        <v>37011.769999999997</v>
      </c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</row>
    <row r="42" spans="1:26" ht="39.950000000000003" customHeight="1">
      <c r="A42" s="146" t="s">
        <v>124</v>
      </c>
      <c r="B42" s="170" t="s">
        <v>159</v>
      </c>
      <c r="C42" s="150" t="s">
        <v>160</v>
      </c>
      <c r="D42" s="206" t="s">
        <v>158</v>
      </c>
      <c r="E42" s="170" t="s">
        <v>106</v>
      </c>
      <c r="F42" s="188">
        <v>96</v>
      </c>
      <c r="G42" s="98">
        <v>8.7799999999999994</v>
      </c>
      <c r="H42" s="75">
        <f t="shared" ref="H42" si="9">ROUND(G42+(G42*$I$7),2)</f>
        <v>11.25</v>
      </c>
      <c r="I42" s="75">
        <f t="shared" ref="I42" si="10">ROUND((F42*H42),2)</f>
        <v>1080</v>
      </c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</row>
    <row r="43" spans="1:26" ht="39.950000000000003" customHeight="1">
      <c r="A43" s="146" t="s">
        <v>125</v>
      </c>
      <c r="B43" s="154" t="s">
        <v>61</v>
      </c>
      <c r="C43" s="155">
        <v>104789</v>
      </c>
      <c r="D43" s="210" t="s">
        <v>163</v>
      </c>
      <c r="E43" s="156" t="s">
        <v>64</v>
      </c>
      <c r="F43" s="157">
        <f>((5*1.5)+(5*1.2)+(5*1.2)+(10*1.2)+(5*1.2)+(10*1.2)+(5*2))*0.1+((78.4*0.4)*0.1)</f>
        <v>9.0860000000000003</v>
      </c>
      <c r="G43" s="98">
        <v>221.65</v>
      </c>
      <c r="H43" s="75">
        <f t="shared" ref="H43:H58" si="11">ROUND(G43+(G43*$I$7),2)</f>
        <v>284.08999999999997</v>
      </c>
      <c r="I43" s="75">
        <f t="shared" ref="I43:I58" si="12">ROUND((F43*H43),2)</f>
        <v>2581.2399999999998</v>
      </c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</row>
    <row r="44" spans="1:26" ht="57.75" customHeight="1">
      <c r="A44" s="146" t="s">
        <v>126</v>
      </c>
      <c r="B44" s="148" t="s">
        <v>93</v>
      </c>
      <c r="C44" s="150" t="s">
        <v>96</v>
      </c>
      <c r="D44" s="198" t="s">
        <v>95</v>
      </c>
      <c r="E44" s="149" t="s">
        <v>65</v>
      </c>
      <c r="F44" s="152">
        <f>(6*3)</f>
        <v>18</v>
      </c>
      <c r="G44" s="98">
        <v>83.78</v>
      </c>
      <c r="H44" s="75">
        <f t="shared" si="11"/>
        <v>107.38</v>
      </c>
      <c r="I44" s="75">
        <f t="shared" si="12"/>
        <v>1932.84</v>
      </c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</row>
    <row r="45" spans="1:26" ht="39.950000000000003" customHeight="1">
      <c r="A45" s="146" t="s">
        <v>127</v>
      </c>
      <c r="B45" s="148" t="s">
        <v>93</v>
      </c>
      <c r="C45" s="148" t="s">
        <v>98</v>
      </c>
      <c r="D45" s="202" t="s">
        <v>239</v>
      </c>
      <c r="E45" s="149" t="s">
        <v>65</v>
      </c>
      <c r="F45" s="157">
        <f>((5*1.5)+(5*1.2)+(5*3)+(10*1.5)+(5*1.2))+(14.7*0.4)</f>
        <v>55.38</v>
      </c>
      <c r="G45" s="98">
        <v>14.95</v>
      </c>
      <c r="H45" s="75">
        <f t="shared" si="11"/>
        <v>19.16</v>
      </c>
      <c r="I45" s="75">
        <f t="shared" si="12"/>
        <v>1061.08</v>
      </c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</row>
    <row r="46" spans="1:26" ht="39.950000000000003" customHeight="1">
      <c r="A46" s="146" t="s">
        <v>128</v>
      </c>
      <c r="B46" s="148" t="s">
        <v>93</v>
      </c>
      <c r="C46" s="159" t="s">
        <v>101</v>
      </c>
      <c r="D46" s="209" t="s">
        <v>100</v>
      </c>
      <c r="E46" s="149" t="s">
        <v>64</v>
      </c>
      <c r="F46" s="219">
        <f>20*1.5*0.2</f>
        <v>6</v>
      </c>
      <c r="G46" s="98">
        <v>50.99</v>
      </c>
      <c r="H46" s="75">
        <f t="shared" si="11"/>
        <v>65.349999999999994</v>
      </c>
      <c r="I46" s="75">
        <f t="shared" si="12"/>
        <v>392.1</v>
      </c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</row>
    <row r="47" spans="1:26" ht="39.950000000000003" customHeight="1">
      <c r="A47" s="146" t="s">
        <v>254</v>
      </c>
      <c r="B47" s="148" t="s">
        <v>61</v>
      </c>
      <c r="C47" s="159">
        <v>94994</v>
      </c>
      <c r="D47" s="203" t="s">
        <v>168</v>
      </c>
      <c r="E47" s="187" t="s">
        <v>65</v>
      </c>
      <c r="F47" s="157">
        <f>((5*1.5)+(5*1.2)+(5*1.2)+(10*1.2)+(5*1.2)+(10*1.2)+(5*2))</f>
        <v>59.5</v>
      </c>
      <c r="G47" s="98">
        <v>103.07</v>
      </c>
      <c r="H47" s="75">
        <f t="shared" si="11"/>
        <v>132.1</v>
      </c>
      <c r="I47" s="75">
        <f t="shared" si="12"/>
        <v>7859.95</v>
      </c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</row>
    <row r="48" spans="1:26" ht="39.950000000000003" customHeight="1">
      <c r="A48" s="146" t="s">
        <v>188</v>
      </c>
      <c r="B48" s="143" t="s">
        <v>93</v>
      </c>
      <c r="C48" s="160" t="s">
        <v>107</v>
      </c>
      <c r="D48" s="208" t="s">
        <v>172</v>
      </c>
      <c r="E48" s="138" t="s">
        <v>106</v>
      </c>
      <c r="F48" s="152">
        <v>96</v>
      </c>
      <c r="G48" s="98">
        <v>76.52</v>
      </c>
      <c r="H48" s="75">
        <f t="shared" si="11"/>
        <v>98.08</v>
      </c>
      <c r="I48" s="75">
        <f t="shared" si="12"/>
        <v>9415.68</v>
      </c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</row>
    <row r="49" spans="1:26" ht="39.950000000000003" customHeight="1">
      <c r="A49" s="146" t="s">
        <v>189</v>
      </c>
      <c r="B49" s="156" t="s">
        <v>161</v>
      </c>
      <c r="C49" s="177">
        <v>97622</v>
      </c>
      <c r="D49" s="209" t="s">
        <v>111</v>
      </c>
      <c r="E49" s="180" t="s">
        <v>64</v>
      </c>
      <c r="F49" s="152">
        <f>(9.75*0.15*0.4)</f>
        <v>0.58499999999999996</v>
      </c>
      <c r="G49" s="98">
        <v>62.98</v>
      </c>
      <c r="H49" s="75">
        <f t="shared" si="11"/>
        <v>80.72</v>
      </c>
      <c r="I49" s="75">
        <f t="shared" si="12"/>
        <v>47.22</v>
      </c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</row>
    <row r="50" spans="1:26" ht="39.950000000000003" customHeight="1">
      <c r="A50" s="146" t="s">
        <v>190</v>
      </c>
      <c r="B50" s="148" t="s">
        <v>93</v>
      </c>
      <c r="C50" s="159" t="s">
        <v>99</v>
      </c>
      <c r="D50" s="205" t="s">
        <v>173</v>
      </c>
      <c r="E50" s="149" t="s">
        <v>64</v>
      </c>
      <c r="F50" s="152">
        <f>((3.05+2.7)*1)*0.4</f>
        <v>2.3000000000000003</v>
      </c>
      <c r="G50" s="98">
        <v>41.84</v>
      </c>
      <c r="H50" s="75">
        <f t="shared" si="11"/>
        <v>53.63</v>
      </c>
      <c r="I50" s="75">
        <f t="shared" si="12"/>
        <v>123.35</v>
      </c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</row>
    <row r="51" spans="1:26" ht="39.950000000000003" customHeight="1">
      <c r="A51" s="146" t="s">
        <v>191</v>
      </c>
      <c r="B51" s="161" t="s">
        <v>61</v>
      </c>
      <c r="C51" s="192">
        <v>96526</v>
      </c>
      <c r="D51" s="211" t="s">
        <v>333</v>
      </c>
      <c r="E51" s="149" t="s">
        <v>64</v>
      </c>
      <c r="F51" s="152">
        <f>(9.75*0.2*0.2)</f>
        <v>0.39000000000000007</v>
      </c>
      <c r="G51" s="98">
        <v>215.41</v>
      </c>
      <c r="H51" s="75">
        <f t="shared" si="11"/>
        <v>276.08999999999997</v>
      </c>
      <c r="I51" s="75">
        <f t="shared" si="12"/>
        <v>107.68</v>
      </c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</row>
    <row r="52" spans="1:26" ht="39.950000000000003" customHeight="1">
      <c r="A52" s="146" t="s">
        <v>192</v>
      </c>
      <c r="B52" s="161" t="s">
        <v>61</v>
      </c>
      <c r="C52" s="192">
        <v>94975</v>
      </c>
      <c r="D52" s="209" t="s">
        <v>334</v>
      </c>
      <c r="E52" s="149" t="s">
        <v>64</v>
      </c>
      <c r="F52" s="152">
        <f>(9.75*0.2*0.2)</f>
        <v>0.39000000000000007</v>
      </c>
      <c r="G52" s="98">
        <v>578.65</v>
      </c>
      <c r="H52" s="75">
        <f t="shared" si="11"/>
        <v>741.66</v>
      </c>
      <c r="I52" s="75">
        <f t="shared" si="12"/>
        <v>289.25</v>
      </c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</row>
    <row r="53" spans="1:26" ht="39.950000000000003" customHeight="1">
      <c r="A53" s="146" t="s">
        <v>193</v>
      </c>
      <c r="B53" s="148" t="s">
        <v>61</v>
      </c>
      <c r="C53" s="193">
        <v>89480</v>
      </c>
      <c r="D53" s="209" t="s">
        <v>174</v>
      </c>
      <c r="E53" s="149" t="s">
        <v>65</v>
      </c>
      <c r="F53" s="152">
        <f>9.75*0.4</f>
        <v>3.9000000000000004</v>
      </c>
      <c r="G53" s="98">
        <v>171.92</v>
      </c>
      <c r="H53" s="75">
        <f t="shared" si="11"/>
        <v>220.35</v>
      </c>
      <c r="I53" s="75">
        <f t="shared" si="12"/>
        <v>859.37</v>
      </c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</row>
    <row r="54" spans="1:26" ht="63.75" customHeight="1">
      <c r="A54" s="146" t="s">
        <v>194</v>
      </c>
      <c r="B54" s="148" t="s">
        <v>93</v>
      </c>
      <c r="C54" s="176" t="s">
        <v>149</v>
      </c>
      <c r="D54" s="209" t="s">
        <v>335</v>
      </c>
      <c r="E54" s="149" t="s">
        <v>65</v>
      </c>
      <c r="F54" s="152">
        <f>((9.75*0.4)+(9.75*0.15))</f>
        <v>5.3625000000000007</v>
      </c>
      <c r="G54" s="98">
        <v>9.69</v>
      </c>
      <c r="H54" s="75">
        <f t="shared" si="11"/>
        <v>12.42</v>
      </c>
      <c r="I54" s="75">
        <f t="shared" si="12"/>
        <v>66.599999999999994</v>
      </c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</row>
    <row r="55" spans="1:26" ht="39.950000000000003" customHeight="1">
      <c r="A55" s="146" t="s">
        <v>195</v>
      </c>
      <c r="B55" s="148" t="s">
        <v>93</v>
      </c>
      <c r="C55" s="160" t="s">
        <v>150</v>
      </c>
      <c r="D55" s="209" t="s">
        <v>176</v>
      </c>
      <c r="E55" s="149" t="s">
        <v>65</v>
      </c>
      <c r="F55" s="152">
        <f>((9.75*0.4)+(9.75*0.15))</f>
        <v>5.3625000000000007</v>
      </c>
      <c r="G55" s="98">
        <v>37.61</v>
      </c>
      <c r="H55" s="75">
        <f t="shared" si="11"/>
        <v>48.2</v>
      </c>
      <c r="I55" s="75">
        <f t="shared" si="12"/>
        <v>258.47000000000003</v>
      </c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</row>
    <row r="56" spans="1:26" ht="39.950000000000003" customHeight="1">
      <c r="A56" s="146" t="s">
        <v>196</v>
      </c>
      <c r="B56" s="148" t="s">
        <v>93</v>
      </c>
      <c r="C56" s="160" t="s">
        <v>108</v>
      </c>
      <c r="D56" s="208" t="s">
        <v>109</v>
      </c>
      <c r="E56" s="138" t="s">
        <v>65</v>
      </c>
      <c r="F56" s="152">
        <f>186.2*0.4</f>
        <v>74.48</v>
      </c>
      <c r="G56" s="98">
        <v>110.07</v>
      </c>
      <c r="H56" s="75">
        <f t="shared" si="11"/>
        <v>141.08000000000001</v>
      </c>
      <c r="I56" s="75">
        <f t="shared" si="12"/>
        <v>10507.64</v>
      </c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</row>
    <row r="57" spans="1:26" ht="39.950000000000003" customHeight="1">
      <c r="A57" s="146" t="s">
        <v>197</v>
      </c>
      <c r="B57" s="161" t="s">
        <v>93</v>
      </c>
      <c r="C57" s="158" t="s">
        <v>105</v>
      </c>
      <c r="D57" s="204" t="s">
        <v>104</v>
      </c>
      <c r="E57" s="149" t="s">
        <v>64</v>
      </c>
      <c r="F57" s="152">
        <f>2.53+9.06+6+0.59+2.3+0.39</f>
        <v>20.87</v>
      </c>
      <c r="G57" s="98">
        <v>3.25</v>
      </c>
      <c r="H57" s="75">
        <f t="shared" si="11"/>
        <v>4.17</v>
      </c>
      <c r="I57" s="75">
        <f t="shared" si="12"/>
        <v>87.03</v>
      </c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</row>
    <row r="58" spans="1:26" ht="39.950000000000003" customHeight="1">
      <c r="A58" s="146" t="s">
        <v>255</v>
      </c>
      <c r="B58" s="161" t="s">
        <v>93</v>
      </c>
      <c r="C58" s="160" t="s">
        <v>102</v>
      </c>
      <c r="D58" s="205" t="s">
        <v>134</v>
      </c>
      <c r="E58" s="149" t="s">
        <v>103</v>
      </c>
      <c r="F58" s="152">
        <f>20.87*5</f>
        <v>104.35000000000001</v>
      </c>
      <c r="G58" s="98">
        <v>2.56</v>
      </c>
      <c r="H58" s="75">
        <f t="shared" si="11"/>
        <v>3.28</v>
      </c>
      <c r="I58" s="75">
        <f t="shared" si="12"/>
        <v>342.27</v>
      </c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</row>
    <row r="59" spans="1:26" ht="12.75">
      <c r="A59" s="153"/>
      <c r="B59" s="247"/>
      <c r="C59" s="176"/>
      <c r="D59" s="248"/>
      <c r="E59" s="249"/>
      <c r="F59" s="250"/>
      <c r="G59" s="269"/>
      <c r="H59" s="79"/>
      <c r="I59" s="79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</row>
    <row r="60" spans="1:26" ht="22.5">
      <c r="A60" s="171" t="s">
        <v>138</v>
      </c>
      <c r="B60" s="172"/>
      <c r="C60" s="173"/>
      <c r="D60" s="174" t="s">
        <v>260</v>
      </c>
      <c r="E60" s="134"/>
      <c r="F60" s="175"/>
      <c r="G60" s="264"/>
      <c r="H60" s="293"/>
      <c r="I60" s="72">
        <f>SUM(I61:I68)</f>
        <v>522126.25000000006</v>
      </c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</row>
    <row r="61" spans="1:26" ht="39.950000000000003" customHeight="1">
      <c r="A61" s="146" t="s">
        <v>139</v>
      </c>
      <c r="B61" s="234" t="s">
        <v>63</v>
      </c>
      <c r="C61" s="235">
        <v>4011212</v>
      </c>
      <c r="D61" s="236" t="s">
        <v>177</v>
      </c>
      <c r="E61" s="237" t="s">
        <v>65</v>
      </c>
      <c r="F61" s="238">
        <f>(181.8*8)+118.83</f>
        <v>1573.23</v>
      </c>
      <c r="G61" s="98">
        <v>0.08</v>
      </c>
      <c r="H61" s="75">
        <f t="shared" ref="H61" si="13">ROUND(G61+(G61*$I$7),2)</f>
        <v>0.1</v>
      </c>
      <c r="I61" s="75">
        <f t="shared" ref="I61" si="14">ROUND((F61*H61),2)</f>
        <v>157.32</v>
      </c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</row>
    <row r="62" spans="1:26" ht="39.950000000000003" customHeight="1">
      <c r="A62" s="146" t="s">
        <v>140</v>
      </c>
      <c r="B62" s="130" t="s">
        <v>61</v>
      </c>
      <c r="C62" s="130">
        <v>102333</v>
      </c>
      <c r="D62" s="212" t="s">
        <v>80</v>
      </c>
      <c r="E62" s="179" t="s">
        <v>79</v>
      </c>
      <c r="F62" s="232">
        <f>0.787*60.03</f>
        <v>47.243610000000004</v>
      </c>
      <c r="G62" s="98">
        <v>0.74</v>
      </c>
      <c r="H62" s="75">
        <f t="shared" ref="H62:H68" si="15">ROUND(G62+(G62*$I$7),2)</f>
        <v>0.95</v>
      </c>
      <c r="I62" s="75">
        <f t="shared" ref="I62:I68" si="16">ROUND((F62*H62),2)</f>
        <v>44.88</v>
      </c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</row>
    <row r="63" spans="1:26" ht="39.950000000000003" customHeight="1">
      <c r="A63" s="146" t="s">
        <v>141</v>
      </c>
      <c r="B63" s="140" t="s">
        <v>63</v>
      </c>
      <c r="C63" s="74">
        <v>4011353</v>
      </c>
      <c r="D63" s="213" t="s">
        <v>66</v>
      </c>
      <c r="E63" s="139" t="s">
        <v>65</v>
      </c>
      <c r="F63" s="224">
        <f>F61</f>
        <v>1573.23</v>
      </c>
      <c r="G63" s="98">
        <v>0.46</v>
      </c>
      <c r="H63" s="75">
        <f t="shared" si="15"/>
        <v>0.59</v>
      </c>
      <c r="I63" s="75">
        <f t="shared" si="16"/>
        <v>928.21</v>
      </c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</row>
    <row r="64" spans="1:26" ht="39.950000000000003" customHeight="1">
      <c r="A64" s="146" t="s">
        <v>142</v>
      </c>
      <c r="B64" s="74" t="s">
        <v>63</v>
      </c>
      <c r="C64" s="74">
        <v>5914612</v>
      </c>
      <c r="D64" s="213" t="s">
        <v>67</v>
      </c>
      <c r="E64" s="135" t="s">
        <v>68</v>
      </c>
      <c r="F64" s="224">
        <f>F65*2.4*60.03</f>
        <v>26394.710759999998</v>
      </c>
      <c r="G64" s="98">
        <v>0.9</v>
      </c>
      <c r="H64" s="75">
        <f t="shared" si="15"/>
        <v>1.1499999999999999</v>
      </c>
      <c r="I64" s="75">
        <f t="shared" si="16"/>
        <v>30353.919999999998</v>
      </c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</row>
    <row r="65" spans="1:26" ht="39.950000000000003" customHeight="1">
      <c r="A65" s="146" t="s">
        <v>143</v>
      </c>
      <c r="B65" s="177" t="s">
        <v>93</v>
      </c>
      <c r="C65" s="141">
        <v>7623</v>
      </c>
      <c r="D65" s="207" t="s">
        <v>178</v>
      </c>
      <c r="E65" s="180" t="s">
        <v>64</v>
      </c>
      <c r="F65" s="233">
        <f>((909*0.15)+((3*181.8)/2)*0.15)+5.95</f>
        <v>183.20499999999998</v>
      </c>
      <c r="G65" s="98">
        <v>1796.47</v>
      </c>
      <c r="H65" s="75">
        <f t="shared" si="15"/>
        <v>2302.54</v>
      </c>
      <c r="I65" s="75">
        <f t="shared" si="16"/>
        <v>421836.84</v>
      </c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</row>
    <row r="66" spans="1:26" ht="39.950000000000003" customHeight="1">
      <c r="A66" s="146" t="s">
        <v>144</v>
      </c>
      <c r="B66" s="177" t="s">
        <v>61</v>
      </c>
      <c r="C66" s="192">
        <v>95631</v>
      </c>
      <c r="D66" s="207" t="s">
        <v>225</v>
      </c>
      <c r="E66" s="180" t="s">
        <v>86</v>
      </c>
      <c r="F66" s="233">
        <v>114</v>
      </c>
      <c r="G66" s="98">
        <v>228.97</v>
      </c>
      <c r="H66" s="75">
        <f t="shared" si="15"/>
        <v>293.47000000000003</v>
      </c>
      <c r="I66" s="75">
        <f t="shared" si="16"/>
        <v>33455.58</v>
      </c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</row>
    <row r="67" spans="1:26" ht="39.950000000000003" customHeight="1">
      <c r="A67" s="146" t="s">
        <v>198</v>
      </c>
      <c r="B67" s="146" t="s">
        <v>93</v>
      </c>
      <c r="C67" s="159" t="s">
        <v>164</v>
      </c>
      <c r="D67" s="201" t="s">
        <v>179</v>
      </c>
      <c r="E67" s="97" t="s">
        <v>106</v>
      </c>
      <c r="F67" s="224">
        <f>((5*2)*19)</f>
        <v>190</v>
      </c>
      <c r="G67" s="98">
        <v>96.76</v>
      </c>
      <c r="H67" s="75">
        <f t="shared" si="15"/>
        <v>124.02</v>
      </c>
      <c r="I67" s="75">
        <f t="shared" si="16"/>
        <v>23563.8</v>
      </c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</row>
    <row r="68" spans="1:26" ht="39.950000000000003" customHeight="1">
      <c r="A68" s="146" t="s">
        <v>226</v>
      </c>
      <c r="B68" s="146" t="s">
        <v>93</v>
      </c>
      <c r="C68" s="160" t="s">
        <v>165</v>
      </c>
      <c r="D68" s="201" t="s">
        <v>180</v>
      </c>
      <c r="E68" s="97" t="s">
        <v>106</v>
      </c>
      <c r="F68" s="144">
        <f>((5*2)*19)</f>
        <v>190</v>
      </c>
      <c r="G68" s="98">
        <v>48.4</v>
      </c>
      <c r="H68" s="75">
        <f t="shared" si="15"/>
        <v>62.03</v>
      </c>
      <c r="I68" s="75">
        <f t="shared" si="16"/>
        <v>11785.7</v>
      </c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</row>
    <row r="69" spans="1:26" ht="12.75">
      <c r="A69" s="143"/>
      <c r="B69" s="136"/>
      <c r="C69" s="176"/>
      <c r="D69" s="287"/>
      <c r="E69" s="266"/>
      <c r="F69" s="288"/>
      <c r="G69" s="268"/>
      <c r="H69" s="79"/>
      <c r="I69" s="79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>
      <c r="A70" s="163" t="s">
        <v>199</v>
      </c>
      <c r="B70" s="183"/>
      <c r="C70" s="183"/>
      <c r="D70" s="184" t="s">
        <v>137</v>
      </c>
      <c r="E70" s="185"/>
      <c r="F70" s="186"/>
      <c r="G70" s="191"/>
      <c r="H70" s="293"/>
      <c r="I70" s="72">
        <f>SUM(I71:I76)</f>
        <v>111482.57999999999</v>
      </c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39.950000000000003" customHeight="1">
      <c r="A71" s="146" t="s">
        <v>200</v>
      </c>
      <c r="B71" s="181" t="s">
        <v>93</v>
      </c>
      <c r="C71" s="159" t="s">
        <v>152</v>
      </c>
      <c r="D71" s="203" t="s">
        <v>250</v>
      </c>
      <c r="E71" s="182" t="s">
        <v>65</v>
      </c>
      <c r="F71" s="231">
        <f>193.2*0.4</f>
        <v>77.28</v>
      </c>
      <c r="G71" s="98">
        <v>7.09</v>
      </c>
      <c r="H71" s="75">
        <f t="shared" ref="H71" si="17">ROUND(G71+(G71*$I$7),2)</f>
        <v>9.09</v>
      </c>
      <c r="I71" s="75">
        <f t="shared" ref="I71" si="18">ROUND((F71*H71),2)</f>
        <v>702.48</v>
      </c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ht="39.950000000000003" customHeight="1">
      <c r="A72" s="146" t="s">
        <v>201</v>
      </c>
      <c r="B72" s="242" t="s">
        <v>93</v>
      </c>
      <c r="C72" s="246" t="s">
        <v>154</v>
      </c>
      <c r="D72" s="243" t="s">
        <v>153</v>
      </c>
      <c r="E72" s="180" t="s">
        <v>65</v>
      </c>
      <c r="F72" s="244">
        <f>(0.4*4*179)+((0.8*0.9)/2)*179</f>
        <v>350.84000000000003</v>
      </c>
      <c r="G72" s="98">
        <v>20.22</v>
      </c>
      <c r="H72" s="75">
        <f t="shared" ref="H72:H76" si="19">ROUND(G72+(G72*$I$7),2)</f>
        <v>25.92</v>
      </c>
      <c r="I72" s="75">
        <f t="shared" ref="I72:I76" si="20">ROUND((F72*H72),2)</f>
        <v>9093.77</v>
      </c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</row>
    <row r="73" spans="1:26" ht="39.950000000000003" customHeight="1">
      <c r="A73" s="146" t="s">
        <v>202</v>
      </c>
      <c r="B73" s="146" t="s">
        <v>61</v>
      </c>
      <c r="C73" s="159">
        <v>44478</v>
      </c>
      <c r="D73" s="245" t="s">
        <v>251</v>
      </c>
      <c r="E73" s="97" t="s">
        <v>252</v>
      </c>
      <c r="F73" s="224">
        <f>(F71+F72)*0.5</f>
        <v>214.06</v>
      </c>
      <c r="G73" s="98">
        <v>8.66</v>
      </c>
      <c r="H73" s="75">
        <f t="shared" si="19"/>
        <v>11.1</v>
      </c>
      <c r="I73" s="75">
        <f t="shared" si="20"/>
        <v>2376.0700000000002</v>
      </c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</row>
    <row r="74" spans="1:26" ht="39.950000000000003" customHeight="1">
      <c r="A74" s="146" t="s">
        <v>203</v>
      </c>
      <c r="B74" s="130" t="s">
        <v>63</v>
      </c>
      <c r="C74" s="181">
        <v>5213464</v>
      </c>
      <c r="D74" s="214" t="s">
        <v>155</v>
      </c>
      <c r="E74" s="182" t="s">
        <v>136</v>
      </c>
      <c r="F74" s="231">
        <v>68</v>
      </c>
      <c r="G74" s="98">
        <v>283.89999999999998</v>
      </c>
      <c r="H74" s="75">
        <f t="shared" si="19"/>
        <v>363.87</v>
      </c>
      <c r="I74" s="75">
        <f t="shared" si="20"/>
        <v>24743.16</v>
      </c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</row>
    <row r="75" spans="1:26" ht="39.950000000000003" customHeight="1">
      <c r="A75" s="146" t="s">
        <v>204</v>
      </c>
      <c r="B75" s="74" t="s">
        <v>63</v>
      </c>
      <c r="C75" s="146">
        <v>5213440</v>
      </c>
      <c r="D75" s="215" t="s">
        <v>156</v>
      </c>
      <c r="E75" s="97" t="s">
        <v>136</v>
      </c>
      <c r="F75" s="224">
        <v>34</v>
      </c>
      <c r="G75" s="98">
        <v>283.87</v>
      </c>
      <c r="H75" s="75">
        <f t="shared" si="19"/>
        <v>363.84</v>
      </c>
      <c r="I75" s="75">
        <f t="shared" si="20"/>
        <v>12370.56</v>
      </c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</row>
    <row r="76" spans="1:26" ht="39.950000000000003" customHeight="1">
      <c r="A76" s="146" t="s">
        <v>256</v>
      </c>
      <c r="B76" s="74" t="s">
        <v>63</v>
      </c>
      <c r="C76" s="146">
        <v>5213863</v>
      </c>
      <c r="D76" s="215" t="s">
        <v>157</v>
      </c>
      <c r="E76" s="97" t="s">
        <v>136</v>
      </c>
      <c r="F76" s="224">
        <f>F74+F75</f>
        <v>102</v>
      </c>
      <c r="G76" s="98">
        <v>475.75</v>
      </c>
      <c r="H76" s="75">
        <f t="shared" si="19"/>
        <v>609.77</v>
      </c>
      <c r="I76" s="75">
        <f t="shared" si="20"/>
        <v>62196.54</v>
      </c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</row>
    <row r="77" spans="1:26" ht="12.75">
      <c r="A77" s="143"/>
      <c r="B77" s="153"/>
      <c r="C77" s="136"/>
      <c r="D77" s="265"/>
      <c r="E77" s="266"/>
      <c r="F77" s="267"/>
      <c r="G77" s="269"/>
      <c r="H77" s="269"/>
      <c r="I77" s="269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9.5" customHeight="1">
      <c r="A78" s="259" t="s">
        <v>205</v>
      </c>
      <c r="B78" s="289"/>
      <c r="C78" s="260"/>
      <c r="D78" s="261" t="s">
        <v>87</v>
      </c>
      <c r="E78" s="262"/>
      <c r="F78" s="263"/>
      <c r="G78" s="290"/>
      <c r="H78" s="290"/>
      <c r="I78" s="291">
        <f>SUM(I79:I81)</f>
        <v>35420.559999999998</v>
      </c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</row>
    <row r="79" spans="1:26" ht="32.25" customHeight="1">
      <c r="A79" s="256" t="s">
        <v>206</v>
      </c>
      <c r="B79" s="74" t="s">
        <v>61</v>
      </c>
      <c r="C79" s="74">
        <v>91277</v>
      </c>
      <c r="D79" s="133" t="s">
        <v>88</v>
      </c>
      <c r="E79" s="135" t="s">
        <v>86</v>
      </c>
      <c r="F79" s="294">
        <f>'MEMÓRIA DE CÁLCULO (AF)'!F77</f>
        <v>152</v>
      </c>
      <c r="G79" s="76">
        <v>10.02</v>
      </c>
      <c r="H79" s="75">
        <f t="shared" ref="H79" si="21">ROUND(G79+(G79*$I$7),2)</f>
        <v>12.84</v>
      </c>
      <c r="I79" s="75">
        <f>ROUND((F79*H79),2)</f>
        <v>1951.68</v>
      </c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ht="32.25" customHeight="1">
      <c r="A80" s="256" t="s">
        <v>207</v>
      </c>
      <c r="B80" s="74" t="s">
        <v>61</v>
      </c>
      <c r="C80" s="74">
        <v>93415</v>
      </c>
      <c r="D80" s="133" t="s">
        <v>323</v>
      </c>
      <c r="E80" s="135" t="s">
        <v>86</v>
      </c>
      <c r="F80" s="294">
        <v>152</v>
      </c>
      <c r="G80" s="76">
        <v>12.15</v>
      </c>
      <c r="H80" s="75">
        <f t="shared" ref="H80" si="22">ROUND(G80+(G80*$I$7),2)</f>
        <v>15.57</v>
      </c>
      <c r="I80" s="75">
        <f>ROUND((F80*H80),2)</f>
        <v>2366.64</v>
      </c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</row>
    <row r="81" spans="1:26" ht="51.75" customHeight="1">
      <c r="A81" s="256" t="s">
        <v>324</v>
      </c>
      <c r="B81" s="74" t="s">
        <v>61</v>
      </c>
      <c r="C81" s="74">
        <v>5678</v>
      </c>
      <c r="D81" s="213" t="s">
        <v>89</v>
      </c>
      <c r="E81" s="135" t="s">
        <v>86</v>
      </c>
      <c r="F81" s="294">
        <f>'MEMÓRIA DE CÁLCULO (AF)'!F79</f>
        <v>152</v>
      </c>
      <c r="G81" s="76">
        <v>159.65</v>
      </c>
      <c r="H81" s="75">
        <f t="shared" ref="H81" si="23">ROUND(G81+(G81*$I$7),2)</f>
        <v>204.62</v>
      </c>
      <c r="I81" s="75">
        <f>ROUND((F81*H81),2)</f>
        <v>31102.240000000002</v>
      </c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</row>
    <row r="82" spans="1:26" ht="21" customHeight="1">
      <c r="A82" s="610" t="s">
        <v>69</v>
      </c>
      <c r="B82" s="611"/>
      <c r="C82" s="611"/>
      <c r="D82" s="611"/>
      <c r="E82" s="611"/>
      <c r="F82" s="611"/>
      <c r="G82" s="611"/>
      <c r="H82" s="612"/>
      <c r="I82" s="128">
        <f>I78+I70+I60+I41+I26+I18+I13+I10</f>
        <v>766629.60000000009</v>
      </c>
      <c r="J82" s="56"/>
      <c r="K82" s="81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21" customHeight="1">
      <c r="A83" s="123"/>
      <c r="B83" s="124"/>
      <c r="C83" s="124"/>
      <c r="D83" s="124"/>
      <c r="E83" s="124"/>
      <c r="F83" s="124"/>
      <c r="G83" s="124"/>
      <c r="H83" s="124"/>
      <c r="I83" s="125"/>
      <c r="J83" s="56"/>
      <c r="K83" s="81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41.25" customHeight="1">
      <c r="A84" s="99"/>
      <c r="B84" s="118"/>
      <c r="C84" s="118"/>
      <c r="D84" s="118"/>
      <c r="E84" s="118"/>
      <c r="F84" s="118"/>
      <c r="G84" s="118"/>
      <c r="H84" s="118"/>
      <c r="I84" s="100"/>
      <c r="J84" s="56"/>
      <c r="K84" s="81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14.45" customHeight="1">
      <c r="A85" s="99"/>
      <c r="B85" s="118"/>
      <c r="C85" s="118"/>
      <c r="D85" s="118"/>
      <c r="E85" s="118"/>
      <c r="F85" s="118"/>
      <c r="G85" s="118"/>
      <c r="H85" s="118"/>
      <c r="I85" s="100"/>
      <c r="J85" s="56"/>
      <c r="K85" s="81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11.25" customHeight="1">
      <c r="A86" s="101"/>
      <c r="B86" s="115"/>
      <c r="C86" s="115"/>
      <c r="D86" s="115"/>
      <c r="E86" s="115"/>
      <c r="F86" s="116"/>
      <c r="G86" s="117"/>
      <c r="H86" s="115"/>
      <c r="I86" s="102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11.25" customHeight="1">
      <c r="A87" s="101"/>
      <c r="B87" s="115"/>
      <c r="C87" s="82"/>
      <c r="D87" s="115"/>
      <c r="E87" s="121"/>
      <c r="F87" s="617"/>
      <c r="G87" s="617"/>
      <c r="H87" s="617"/>
      <c r="I87" s="618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12.75" customHeight="1">
      <c r="A88" s="103"/>
      <c r="B88" s="122"/>
      <c r="C88" s="83"/>
      <c r="D88" s="119"/>
      <c r="E88" s="84"/>
      <c r="F88" s="613"/>
      <c r="G88" s="613"/>
      <c r="H88" s="613"/>
      <c r="I88" s="614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</row>
    <row r="89" spans="1:26" ht="12.75" customHeight="1">
      <c r="A89" s="104"/>
      <c r="B89" s="83"/>
      <c r="C89" s="83"/>
      <c r="D89" s="120"/>
      <c r="E89" s="83"/>
      <c r="F89" s="615"/>
      <c r="G89" s="615"/>
      <c r="H89" s="615"/>
      <c r="I89" s="616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</row>
    <row r="90" spans="1:26" ht="12.75" customHeight="1">
      <c r="A90" s="105"/>
      <c r="B90" s="82"/>
      <c r="C90" s="82"/>
      <c r="D90" s="120"/>
      <c r="E90" s="82"/>
      <c r="F90" s="85"/>
      <c r="G90" s="86"/>
      <c r="H90" s="82"/>
      <c r="I90" s="10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2.75" customHeight="1">
      <c r="A91" s="107"/>
      <c r="B91" s="108"/>
      <c r="C91" s="108"/>
      <c r="D91" s="108"/>
      <c r="E91" s="108"/>
      <c r="F91" s="109"/>
      <c r="G91" s="110"/>
      <c r="H91" s="108"/>
      <c r="I91" s="111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2.75" customHeight="1">
      <c r="A92" s="82"/>
      <c r="B92" s="82"/>
      <c r="C92" s="82"/>
      <c r="D92" s="82"/>
      <c r="E92" s="82"/>
      <c r="F92" s="85"/>
      <c r="G92" s="86"/>
      <c r="H92" s="82"/>
      <c r="I92" s="82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2.75" customHeight="1">
      <c r="A93" s="82"/>
      <c r="B93" s="82"/>
      <c r="C93" s="82"/>
      <c r="D93" s="82"/>
      <c r="E93" s="82"/>
      <c r="F93" s="85"/>
      <c r="G93" s="86"/>
      <c r="H93" s="82"/>
      <c r="I93" s="82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2.75" customHeight="1">
      <c r="A94" s="82"/>
      <c r="B94" s="82"/>
      <c r="C94" s="82"/>
      <c r="D94" s="82"/>
      <c r="E94" s="82"/>
      <c r="F94" s="85"/>
      <c r="G94" s="86"/>
      <c r="H94" s="82"/>
      <c r="I94" s="82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2.75" customHeight="1">
      <c r="A95" s="82"/>
      <c r="B95" s="82"/>
      <c r="C95" s="82"/>
      <c r="D95" s="82"/>
      <c r="E95" s="82"/>
      <c r="F95" s="85"/>
      <c r="G95" s="86"/>
      <c r="H95" s="82"/>
      <c r="I95" s="82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2.75" customHeight="1">
      <c r="A96" s="82"/>
      <c r="B96" s="82"/>
      <c r="C96" s="82"/>
      <c r="D96" s="82"/>
      <c r="E96" s="82"/>
      <c r="F96" s="85"/>
      <c r="G96" s="86"/>
      <c r="H96" s="82"/>
      <c r="I96" s="82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2.75" customHeight="1">
      <c r="A97" s="82"/>
      <c r="B97" s="82"/>
      <c r="C97" s="82"/>
      <c r="D97" s="82"/>
      <c r="E97" s="82"/>
      <c r="F97" s="85"/>
      <c r="G97" s="86"/>
      <c r="H97" s="82"/>
      <c r="I97" s="82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12.75" customHeight="1">
      <c r="A98" s="82"/>
      <c r="B98" s="82"/>
      <c r="C98" s="82"/>
      <c r="D98" s="82"/>
      <c r="E98" s="82"/>
      <c r="F98" s="85"/>
      <c r="G98" s="86"/>
      <c r="H98" s="82"/>
      <c r="I98" s="82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12.75" customHeight="1">
      <c r="A99" s="82"/>
      <c r="B99" s="82"/>
      <c r="C99" s="82"/>
      <c r="D99" s="82"/>
      <c r="E99" s="82"/>
      <c r="F99" s="85"/>
      <c r="G99" s="86"/>
      <c r="H99" s="82"/>
      <c r="I99" s="82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2.75" customHeight="1">
      <c r="A100" s="82"/>
      <c r="B100" s="82"/>
      <c r="C100" s="82"/>
      <c r="D100" s="82"/>
      <c r="E100" s="82"/>
      <c r="F100" s="85"/>
      <c r="G100" s="86"/>
      <c r="H100" s="82"/>
      <c r="I100" s="82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2.75" customHeight="1">
      <c r="A101" s="82"/>
      <c r="B101" s="82"/>
      <c r="C101" s="82"/>
      <c r="D101" s="82"/>
      <c r="E101" s="82"/>
      <c r="F101" s="85"/>
      <c r="G101" s="86"/>
      <c r="H101" s="82"/>
      <c r="I101" s="82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2.75" customHeight="1">
      <c r="A102" s="82"/>
      <c r="B102" s="82"/>
      <c r="C102" s="82"/>
      <c r="D102" s="82"/>
      <c r="E102" s="82"/>
      <c r="F102" s="85"/>
      <c r="G102" s="86"/>
      <c r="H102" s="82"/>
      <c r="I102" s="82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2.75" customHeight="1">
      <c r="A103" s="82"/>
      <c r="B103" s="82"/>
      <c r="C103" s="82"/>
      <c r="D103" s="82"/>
      <c r="E103" s="82"/>
      <c r="F103" s="85"/>
      <c r="G103" s="86"/>
      <c r="H103" s="82"/>
      <c r="I103" s="82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2.75" customHeight="1">
      <c r="A104" s="82"/>
      <c r="B104" s="82"/>
      <c r="C104" s="82"/>
      <c r="D104" s="82"/>
      <c r="E104" s="82"/>
      <c r="F104" s="85"/>
      <c r="G104" s="86"/>
      <c r="H104" s="82"/>
      <c r="I104" s="82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2.75" customHeight="1">
      <c r="A105" s="82"/>
      <c r="B105" s="82"/>
      <c r="C105" s="82"/>
      <c r="D105" s="82"/>
      <c r="E105" s="82"/>
      <c r="F105" s="85"/>
      <c r="G105" s="86"/>
      <c r="H105" s="82"/>
      <c r="I105" s="82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2.75" customHeight="1">
      <c r="A106" s="82"/>
      <c r="B106" s="82"/>
      <c r="C106" s="82"/>
      <c r="D106" s="82"/>
      <c r="E106" s="82"/>
      <c r="F106" s="85"/>
      <c r="G106" s="86"/>
      <c r="H106" s="82"/>
      <c r="I106" s="82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2.75" customHeight="1">
      <c r="A107" s="82"/>
      <c r="B107" s="82"/>
      <c r="C107" s="82"/>
      <c r="D107" s="82"/>
      <c r="E107" s="82"/>
      <c r="F107" s="85"/>
      <c r="G107" s="86"/>
      <c r="H107" s="82"/>
      <c r="I107" s="82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2.75" customHeight="1">
      <c r="A108" s="82"/>
      <c r="B108" s="82"/>
      <c r="C108" s="82"/>
      <c r="D108" s="82"/>
      <c r="E108" s="82"/>
      <c r="F108" s="85"/>
      <c r="G108" s="86"/>
      <c r="H108" s="82"/>
      <c r="I108" s="82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2.75" customHeight="1">
      <c r="A109" s="82"/>
      <c r="B109" s="82"/>
      <c r="C109" s="82"/>
      <c r="D109" s="82"/>
      <c r="E109" s="82"/>
      <c r="F109" s="85"/>
      <c r="G109" s="86"/>
      <c r="H109" s="82"/>
      <c r="I109" s="82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2.75" customHeight="1">
      <c r="A110" s="82"/>
      <c r="B110" s="82"/>
      <c r="C110" s="82"/>
      <c r="D110" s="82"/>
      <c r="E110" s="82"/>
      <c r="F110" s="85"/>
      <c r="G110" s="86"/>
      <c r="H110" s="82"/>
      <c r="I110" s="82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2.75" customHeight="1">
      <c r="A111" s="82"/>
      <c r="B111" s="82"/>
      <c r="C111" s="82"/>
      <c r="D111" s="82"/>
      <c r="E111" s="82"/>
      <c r="F111" s="85"/>
      <c r="G111" s="86"/>
      <c r="H111" s="82"/>
      <c r="I111" s="82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2.75" customHeight="1">
      <c r="A112" s="82"/>
      <c r="B112" s="82"/>
      <c r="C112" s="82"/>
      <c r="D112" s="82"/>
      <c r="E112" s="82"/>
      <c r="F112" s="85"/>
      <c r="G112" s="86"/>
      <c r="H112" s="82"/>
      <c r="I112" s="82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2.75" customHeight="1">
      <c r="A113" s="82"/>
      <c r="B113" s="82"/>
      <c r="C113" s="82"/>
      <c r="D113" s="82"/>
      <c r="E113" s="82"/>
      <c r="F113" s="85"/>
      <c r="G113" s="86"/>
      <c r="H113" s="82"/>
      <c r="I113" s="82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2.75" customHeight="1">
      <c r="A114" s="82"/>
      <c r="B114" s="82"/>
      <c r="C114" s="82"/>
      <c r="D114" s="82"/>
      <c r="E114" s="82"/>
      <c r="F114" s="85"/>
      <c r="G114" s="86"/>
      <c r="H114" s="82"/>
      <c r="I114" s="82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2.75" customHeight="1">
      <c r="A115" s="82"/>
      <c r="B115" s="82"/>
      <c r="C115" s="82"/>
      <c r="D115" s="82"/>
      <c r="E115" s="82"/>
      <c r="F115" s="85"/>
      <c r="G115" s="86"/>
      <c r="H115" s="82"/>
      <c r="I115" s="82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2.75" customHeight="1">
      <c r="A116" s="82"/>
      <c r="B116" s="82"/>
      <c r="C116" s="82"/>
      <c r="D116" s="82"/>
      <c r="E116" s="82"/>
      <c r="F116" s="85"/>
      <c r="G116" s="86"/>
      <c r="H116" s="82"/>
      <c r="I116" s="82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2.75" customHeight="1">
      <c r="A117" s="82"/>
      <c r="B117" s="82"/>
      <c r="C117" s="82"/>
      <c r="D117" s="82"/>
      <c r="E117" s="82"/>
      <c r="F117" s="85"/>
      <c r="G117" s="86"/>
      <c r="H117" s="82"/>
      <c r="I117" s="82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2.75" customHeight="1">
      <c r="A118" s="82"/>
      <c r="B118" s="82"/>
      <c r="C118" s="82"/>
      <c r="D118" s="82"/>
      <c r="E118" s="82"/>
      <c r="F118" s="85"/>
      <c r="G118" s="86"/>
      <c r="H118" s="82"/>
      <c r="I118" s="82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2.75" customHeight="1">
      <c r="A119" s="82"/>
      <c r="B119" s="82"/>
      <c r="C119" s="82"/>
      <c r="D119" s="82"/>
      <c r="E119" s="82"/>
      <c r="F119" s="85"/>
      <c r="G119" s="86"/>
      <c r="H119" s="82"/>
      <c r="I119" s="82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2.75" customHeight="1">
      <c r="A120" s="82"/>
      <c r="B120" s="82"/>
      <c r="C120" s="82"/>
      <c r="D120" s="82"/>
      <c r="E120" s="82"/>
      <c r="F120" s="85"/>
      <c r="G120" s="86"/>
      <c r="H120" s="82"/>
      <c r="I120" s="82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2.75" customHeight="1">
      <c r="A121" s="82"/>
      <c r="B121" s="82"/>
      <c r="C121" s="82"/>
      <c r="D121" s="82"/>
      <c r="E121" s="82"/>
      <c r="F121" s="85"/>
      <c r="G121" s="86"/>
      <c r="H121" s="82"/>
      <c r="I121" s="82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2.75" customHeight="1">
      <c r="A122" s="82"/>
      <c r="B122" s="82"/>
      <c r="C122" s="82"/>
      <c r="D122" s="82"/>
      <c r="E122" s="82"/>
      <c r="F122" s="85"/>
      <c r="G122" s="86"/>
      <c r="H122" s="82"/>
      <c r="I122" s="82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2.75" customHeight="1">
      <c r="A123" s="82"/>
      <c r="B123" s="82"/>
      <c r="C123" s="82"/>
      <c r="D123" s="82"/>
      <c r="E123" s="82"/>
      <c r="F123" s="85"/>
      <c r="G123" s="86"/>
      <c r="H123" s="82"/>
      <c r="I123" s="82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2.75" customHeight="1">
      <c r="A124" s="82"/>
      <c r="B124" s="82"/>
      <c r="C124" s="82"/>
      <c r="D124" s="82"/>
      <c r="E124" s="82"/>
      <c r="F124" s="85"/>
      <c r="G124" s="86"/>
      <c r="H124" s="82"/>
      <c r="I124" s="82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2.75" customHeight="1">
      <c r="A125" s="82"/>
      <c r="B125" s="82"/>
      <c r="C125" s="82"/>
      <c r="D125" s="82"/>
      <c r="E125" s="82"/>
      <c r="F125" s="85"/>
      <c r="G125" s="86"/>
      <c r="H125" s="82"/>
      <c r="I125" s="82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2.75" customHeight="1">
      <c r="A126" s="82"/>
      <c r="B126" s="82"/>
      <c r="C126" s="82"/>
      <c r="D126" s="82"/>
      <c r="E126" s="82"/>
      <c r="F126" s="85"/>
      <c r="G126" s="86"/>
      <c r="H126" s="82"/>
      <c r="I126" s="82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2.75" customHeight="1">
      <c r="A127" s="82"/>
      <c r="B127" s="82"/>
      <c r="C127" s="82"/>
      <c r="D127" s="82"/>
      <c r="E127" s="82"/>
      <c r="F127" s="85"/>
      <c r="G127" s="86"/>
      <c r="H127" s="82"/>
      <c r="I127" s="82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2.75" customHeight="1">
      <c r="A128" s="82"/>
      <c r="B128" s="82"/>
      <c r="C128" s="82"/>
      <c r="D128" s="82"/>
      <c r="E128" s="82"/>
      <c r="F128" s="85"/>
      <c r="G128" s="86"/>
      <c r="H128" s="82"/>
      <c r="I128" s="82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2.75" customHeight="1">
      <c r="A129" s="82"/>
      <c r="B129" s="82"/>
      <c r="C129" s="82"/>
      <c r="D129" s="82"/>
      <c r="E129" s="82"/>
      <c r="F129" s="85"/>
      <c r="G129" s="86"/>
      <c r="H129" s="82"/>
      <c r="I129" s="82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2.75" customHeight="1">
      <c r="A130" s="82"/>
      <c r="B130" s="82"/>
      <c r="C130" s="82"/>
      <c r="D130" s="82"/>
      <c r="E130" s="82"/>
      <c r="F130" s="85"/>
      <c r="G130" s="86"/>
      <c r="H130" s="82"/>
      <c r="I130" s="82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2.75" customHeight="1">
      <c r="A131" s="82"/>
      <c r="B131" s="82"/>
      <c r="C131" s="82"/>
      <c r="D131" s="82"/>
      <c r="E131" s="82"/>
      <c r="F131" s="85"/>
      <c r="G131" s="86"/>
      <c r="H131" s="82"/>
      <c r="I131" s="82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2.75" customHeight="1">
      <c r="A132" s="82"/>
      <c r="B132" s="82"/>
      <c r="C132" s="82"/>
      <c r="D132" s="82"/>
      <c r="E132" s="82"/>
      <c r="F132" s="85"/>
      <c r="G132" s="86"/>
      <c r="H132" s="82"/>
      <c r="I132" s="82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2.75" customHeight="1">
      <c r="A133" s="82"/>
      <c r="B133" s="82"/>
      <c r="C133" s="82"/>
      <c r="D133" s="82"/>
      <c r="E133" s="82"/>
      <c r="F133" s="85"/>
      <c r="G133" s="86"/>
      <c r="H133" s="82"/>
      <c r="I133" s="82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2.75" customHeight="1">
      <c r="A134" s="82"/>
      <c r="B134" s="82"/>
      <c r="C134" s="82"/>
      <c r="D134" s="82"/>
      <c r="E134" s="82"/>
      <c r="F134" s="85"/>
      <c r="G134" s="86"/>
      <c r="H134" s="82"/>
      <c r="I134" s="82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2.75" customHeight="1">
      <c r="A135" s="82"/>
      <c r="B135" s="82"/>
      <c r="C135" s="82"/>
      <c r="D135" s="82"/>
      <c r="E135" s="82"/>
      <c r="F135" s="85"/>
      <c r="G135" s="86"/>
      <c r="H135" s="82"/>
      <c r="I135" s="82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2.75" customHeight="1">
      <c r="A136" s="82"/>
      <c r="B136" s="82"/>
      <c r="C136" s="82"/>
      <c r="D136" s="82"/>
      <c r="E136" s="82"/>
      <c r="F136" s="85"/>
      <c r="G136" s="86"/>
      <c r="H136" s="82"/>
      <c r="I136" s="82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2.75" customHeight="1">
      <c r="A137" s="82"/>
      <c r="B137" s="82"/>
      <c r="C137" s="82"/>
      <c r="D137" s="82"/>
      <c r="E137" s="82"/>
      <c r="F137" s="85"/>
      <c r="G137" s="86"/>
      <c r="H137" s="82"/>
      <c r="I137" s="82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2.75" customHeight="1">
      <c r="A138" s="82"/>
      <c r="B138" s="82"/>
      <c r="C138" s="82"/>
      <c r="D138" s="82"/>
      <c r="E138" s="82"/>
      <c r="F138" s="85"/>
      <c r="G138" s="86"/>
      <c r="H138" s="82"/>
      <c r="I138" s="82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2.75" customHeight="1">
      <c r="A139" s="82"/>
      <c r="B139" s="82"/>
      <c r="C139" s="82"/>
      <c r="D139" s="82"/>
      <c r="E139" s="82"/>
      <c r="F139" s="85"/>
      <c r="G139" s="86"/>
      <c r="H139" s="82"/>
      <c r="I139" s="82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2.75" customHeight="1">
      <c r="A140" s="82"/>
      <c r="B140" s="82"/>
      <c r="C140" s="82"/>
      <c r="D140" s="82"/>
      <c r="E140" s="82"/>
      <c r="F140" s="85"/>
      <c r="G140" s="86"/>
      <c r="H140" s="82"/>
      <c r="I140" s="82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2.75" customHeight="1">
      <c r="A141" s="82"/>
      <c r="B141" s="82"/>
      <c r="C141" s="82"/>
      <c r="D141" s="82"/>
      <c r="E141" s="82"/>
      <c r="F141" s="85"/>
      <c r="G141" s="86"/>
      <c r="H141" s="82"/>
      <c r="I141" s="82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2.75" customHeight="1">
      <c r="A142" s="82"/>
      <c r="B142" s="82"/>
      <c r="C142" s="82"/>
      <c r="D142" s="82"/>
      <c r="E142" s="82"/>
      <c r="F142" s="85"/>
      <c r="G142" s="86"/>
      <c r="H142" s="82"/>
      <c r="I142" s="82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2.75" customHeight="1">
      <c r="A143" s="82"/>
      <c r="B143" s="82"/>
      <c r="C143" s="82"/>
      <c r="D143" s="82"/>
      <c r="E143" s="82"/>
      <c r="F143" s="85"/>
      <c r="G143" s="86"/>
      <c r="H143" s="82"/>
      <c r="I143" s="82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2.75" customHeight="1">
      <c r="A144" s="82"/>
      <c r="B144" s="82"/>
      <c r="C144" s="82"/>
      <c r="D144" s="82"/>
      <c r="E144" s="82"/>
      <c r="F144" s="85"/>
      <c r="G144" s="86"/>
      <c r="H144" s="82"/>
      <c r="I144" s="82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2.75" customHeight="1">
      <c r="A145" s="82"/>
      <c r="B145" s="82"/>
      <c r="C145" s="82"/>
      <c r="D145" s="82"/>
      <c r="E145" s="82"/>
      <c r="F145" s="85"/>
      <c r="G145" s="86"/>
      <c r="H145" s="82"/>
      <c r="I145" s="82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2.75" customHeight="1">
      <c r="A146" s="82"/>
      <c r="B146" s="82"/>
      <c r="C146" s="82"/>
      <c r="D146" s="82"/>
      <c r="E146" s="82"/>
      <c r="F146" s="85"/>
      <c r="G146" s="86"/>
      <c r="H146" s="82"/>
      <c r="I146" s="82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2.75" customHeight="1">
      <c r="A147" s="82"/>
      <c r="B147" s="82"/>
      <c r="C147" s="82"/>
      <c r="D147" s="82"/>
      <c r="E147" s="82"/>
      <c r="F147" s="85"/>
      <c r="G147" s="86"/>
      <c r="H147" s="82"/>
      <c r="I147" s="82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2.75" customHeight="1">
      <c r="A148" s="82"/>
      <c r="B148" s="82"/>
      <c r="C148" s="82"/>
      <c r="D148" s="82"/>
      <c r="E148" s="82"/>
      <c r="F148" s="85"/>
      <c r="G148" s="86"/>
      <c r="H148" s="82"/>
      <c r="I148" s="82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2.75" customHeight="1">
      <c r="A149" s="82"/>
      <c r="B149" s="82"/>
      <c r="C149" s="82"/>
      <c r="D149" s="82"/>
      <c r="E149" s="82"/>
      <c r="F149" s="85"/>
      <c r="G149" s="86"/>
      <c r="H149" s="82"/>
      <c r="I149" s="82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2.75" customHeight="1">
      <c r="A150" s="82"/>
      <c r="B150" s="82"/>
      <c r="C150" s="82"/>
      <c r="D150" s="82"/>
      <c r="E150" s="82"/>
      <c r="F150" s="85"/>
      <c r="G150" s="86"/>
      <c r="H150" s="82"/>
      <c r="I150" s="82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2.75" customHeight="1">
      <c r="A151" s="82"/>
      <c r="B151" s="82"/>
      <c r="C151" s="82"/>
      <c r="D151" s="82"/>
      <c r="E151" s="82"/>
      <c r="F151" s="85"/>
      <c r="G151" s="86"/>
      <c r="H151" s="82"/>
      <c r="I151" s="82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2.75" customHeight="1">
      <c r="A152" s="82"/>
      <c r="B152" s="82"/>
      <c r="C152" s="82"/>
      <c r="D152" s="82"/>
      <c r="E152" s="82"/>
      <c r="F152" s="85"/>
      <c r="G152" s="86"/>
      <c r="H152" s="82"/>
      <c r="I152" s="82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2.75" customHeight="1">
      <c r="A153" s="82"/>
      <c r="B153" s="82"/>
      <c r="C153" s="82"/>
      <c r="D153" s="82"/>
      <c r="E153" s="82"/>
      <c r="F153" s="85"/>
      <c r="G153" s="86"/>
      <c r="H153" s="82"/>
      <c r="I153" s="82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2.75" customHeight="1">
      <c r="A154" s="82"/>
      <c r="B154" s="82"/>
      <c r="C154" s="82"/>
      <c r="D154" s="82"/>
      <c r="E154" s="82"/>
      <c r="F154" s="85"/>
      <c r="G154" s="86"/>
      <c r="H154" s="82"/>
      <c r="I154" s="82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12.75" customHeight="1">
      <c r="A155" s="82"/>
      <c r="B155" s="82"/>
      <c r="C155" s="82"/>
      <c r="D155" s="82"/>
      <c r="E155" s="82"/>
      <c r="F155" s="85"/>
      <c r="G155" s="86"/>
      <c r="H155" s="82"/>
      <c r="I155" s="82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2.75" customHeight="1">
      <c r="A156" s="82"/>
      <c r="B156" s="82"/>
      <c r="C156" s="82"/>
      <c r="D156" s="82"/>
      <c r="E156" s="82"/>
      <c r="F156" s="85"/>
      <c r="G156" s="86"/>
      <c r="H156" s="82"/>
      <c r="I156" s="82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2.75" customHeight="1">
      <c r="A157" s="82"/>
      <c r="B157" s="82"/>
      <c r="C157" s="82"/>
      <c r="D157" s="82"/>
      <c r="E157" s="82"/>
      <c r="F157" s="85"/>
      <c r="G157" s="86"/>
      <c r="H157" s="82"/>
      <c r="I157" s="82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2.75" customHeight="1">
      <c r="A158" s="82"/>
      <c r="B158" s="82"/>
      <c r="C158" s="82"/>
      <c r="D158" s="82"/>
      <c r="E158" s="82"/>
      <c r="F158" s="85"/>
      <c r="G158" s="86"/>
      <c r="H158" s="82"/>
      <c r="I158" s="82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2.75" customHeight="1">
      <c r="A159" s="82"/>
      <c r="B159" s="82"/>
      <c r="C159" s="82"/>
      <c r="D159" s="82"/>
      <c r="E159" s="82"/>
      <c r="F159" s="85"/>
      <c r="G159" s="86"/>
      <c r="H159" s="82"/>
      <c r="I159" s="82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2.75" customHeight="1">
      <c r="A160" s="82"/>
      <c r="B160" s="82"/>
      <c r="C160" s="82"/>
      <c r="D160" s="82"/>
      <c r="E160" s="82"/>
      <c r="F160" s="85"/>
      <c r="G160" s="86"/>
      <c r="H160" s="82"/>
      <c r="I160" s="82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2.75" customHeight="1">
      <c r="A161" s="82"/>
      <c r="B161" s="82"/>
      <c r="C161" s="82"/>
      <c r="D161" s="82"/>
      <c r="E161" s="82"/>
      <c r="F161" s="85"/>
      <c r="G161" s="86"/>
      <c r="H161" s="82"/>
      <c r="I161" s="82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2.75" customHeight="1">
      <c r="A162" s="82"/>
      <c r="B162" s="82"/>
      <c r="C162" s="82"/>
      <c r="D162" s="82"/>
      <c r="E162" s="82"/>
      <c r="F162" s="85"/>
      <c r="G162" s="86"/>
      <c r="H162" s="82"/>
      <c r="I162" s="82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2.75" customHeight="1">
      <c r="A163" s="82"/>
      <c r="B163" s="82"/>
      <c r="C163" s="82"/>
      <c r="D163" s="82"/>
      <c r="E163" s="82"/>
      <c r="F163" s="85"/>
      <c r="G163" s="86"/>
      <c r="H163" s="82"/>
      <c r="I163" s="82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2.75" customHeight="1">
      <c r="A164" s="82"/>
      <c r="B164" s="82"/>
      <c r="C164" s="82"/>
      <c r="D164" s="82"/>
      <c r="E164" s="82"/>
      <c r="F164" s="85"/>
      <c r="G164" s="86"/>
      <c r="H164" s="82"/>
      <c r="I164" s="82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2.75" customHeight="1">
      <c r="A165" s="82"/>
      <c r="B165" s="82"/>
      <c r="C165" s="82"/>
      <c r="D165" s="82"/>
      <c r="E165" s="82"/>
      <c r="F165" s="85"/>
      <c r="G165" s="86"/>
      <c r="H165" s="82"/>
      <c r="I165" s="82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2.75" customHeight="1">
      <c r="A166" s="82"/>
      <c r="B166" s="82"/>
      <c r="C166" s="82"/>
      <c r="D166" s="82"/>
      <c r="E166" s="82"/>
      <c r="F166" s="85"/>
      <c r="G166" s="86"/>
      <c r="H166" s="82"/>
      <c r="I166" s="82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2.75" customHeight="1">
      <c r="A167" s="82"/>
      <c r="B167" s="82"/>
      <c r="C167" s="82"/>
      <c r="D167" s="82"/>
      <c r="E167" s="82"/>
      <c r="F167" s="85"/>
      <c r="G167" s="86"/>
      <c r="H167" s="82"/>
      <c r="I167" s="82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2.75" customHeight="1">
      <c r="A168" s="82"/>
      <c r="B168" s="82"/>
      <c r="C168" s="82"/>
      <c r="D168" s="82"/>
      <c r="E168" s="82"/>
      <c r="F168" s="85"/>
      <c r="G168" s="86"/>
      <c r="H168" s="82"/>
      <c r="I168" s="82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2.75" customHeight="1">
      <c r="A169" s="82"/>
      <c r="B169" s="82"/>
      <c r="C169" s="82"/>
      <c r="D169" s="82"/>
      <c r="E169" s="82"/>
      <c r="F169" s="85"/>
      <c r="G169" s="86"/>
      <c r="H169" s="82"/>
      <c r="I169" s="82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2.75" customHeight="1">
      <c r="A170" s="82"/>
      <c r="B170" s="82"/>
      <c r="C170" s="82"/>
      <c r="D170" s="82"/>
      <c r="E170" s="82"/>
      <c r="F170" s="85"/>
      <c r="G170" s="86"/>
      <c r="H170" s="82"/>
      <c r="I170" s="82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2.75" customHeight="1">
      <c r="A171" s="82"/>
      <c r="B171" s="82"/>
      <c r="C171" s="82"/>
      <c r="D171" s="82"/>
      <c r="E171" s="82"/>
      <c r="F171" s="85"/>
      <c r="G171" s="86"/>
      <c r="H171" s="82"/>
      <c r="I171" s="82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2.75" customHeight="1">
      <c r="A172" s="82"/>
      <c r="B172" s="82"/>
      <c r="C172" s="82"/>
      <c r="D172" s="82"/>
      <c r="E172" s="82"/>
      <c r="F172" s="85"/>
      <c r="G172" s="86"/>
      <c r="H172" s="82"/>
      <c r="I172" s="82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2.75" customHeight="1">
      <c r="A173" s="82"/>
      <c r="B173" s="82"/>
      <c r="C173" s="82"/>
      <c r="D173" s="82"/>
      <c r="E173" s="82"/>
      <c r="F173" s="85"/>
      <c r="G173" s="86"/>
      <c r="H173" s="82"/>
      <c r="I173" s="82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2.75" customHeight="1">
      <c r="A174" s="82"/>
      <c r="B174" s="82"/>
      <c r="C174" s="82"/>
      <c r="D174" s="82"/>
      <c r="E174" s="82"/>
      <c r="F174" s="85"/>
      <c r="G174" s="86"/>
      <c r="H174" s="82"/>
      <c r="I174" s="82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2.75" customHeight="1">
      <c r="A175" s="82"/>
      <c r="B175" s="82"/>
      <c r="C175" s="82"/>
      <c r="D175" s="82"/>
      <c r="E175" s="82"/>
      <c r="F175" s="85"/>
      <c r="G175" s="86"/>
      <c r="H175" s="82"/>
      <c r="I175" s="82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2.75" customHeight="1">
      <c r="A176" s="82"/>
      <c r="B176" s="82"/>
      <c r="C176" s="82"/>
      <c r="D176" s="82"/>
      <c r="E176" s="82"/>
      <c r="F176" s="85"/>
      <c r="G176" s="86"/>
      <c r="H176" s="82"/>
      <c r="I176" s="82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2.75" customHeight="1">
      <c r="A177" s="82"/>
      <c r="B177" s="82"/>
      <c r="C177" s="82"/>
      <c r="D177" s="82"/>
      <c r="E177" s="82"/>
      <c r="F177" s="85"/>
      <c r="G177" s="86"/>
      <c r="H177" s="82"/>
      <c r="I177" s="82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2.75" customHeight="1">
      <c r="A178" s="82"/>
      <c r="B178" s="82"/>
      <c r="C178" s="82"/>
      <c r="D178" s="82"/>
      <c r="E178" s="82"/>
      <c r="F178" s="85"/>
      <c r="G178" s="86"/>
      <c r="H178" s="82"/>
      <c r="I178" s="82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2.75" customHeight="1">
      <c r="A179" s="82"/>
      <c r="B179" s="82"/>
      <c r="C179" s="82"/>
      <c r="D179" s="82"/>
      <c r="E179" s="82"/>
      <c r="F179" s="85"/>
      <c r="G179" s="86"/>
      <c r="H179" s="82"/>
      <c r="I179" s="82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2.75" customHeight="1">
      <c r="A180" s="82"/>
      <c r="B180" s="82"/>
      <c r="C180" s="82"/>
      <c r="D180" s="82"/>
      <c r="E180" s="82"/>
      <c r="F180" s="85"/>
      <c r="G180" s="86"/>
      <c r="H180" s="82"/>
      <c r="I180" s="82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2.75" customHeight="1">
      <c r="A181" s="82"/>
      <c r="B181" s="82"/>
      <c r="C181" s="82"/>
      <c r="D181" s="82"/>
      <c r="E181" s="82"/>
      <c r="F181" s="85"/>
      <c r="G181" s="86"/>
      <c r="H181" s="82"/>
      <c r="I181" s="82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2.75" customHeight="1">
      <c r="A182" s="82"/>
      <c r="B182" s="82"/>
      <c r="C182" s="82"/>
      <c r="D182" s="82"/>
      <c r="E182" s="82"/>
      <c r="F182" s="85"/>
      <c r="G182" s="86"/>
      <c r="H182" s="82"/>
      <c r="I182" s="82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2.75" customHeight="1">
      <c r="A183" s="82"/>
      <c r="B183" s="82"/>
      <c r="C183" s="82"/>
      <c r="D183" s="82"/>
      <c r="E183" s="82"/>
      <c r="F183" s="85"/>
      <c r="G183" s="86"/>
      <c r="H183" s="82"/>
      <c r="I183" s="82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2.75" customHeight="1">
      <c r="A184" s="82"/>
      <c r="B184" s="82"/>
      <c r="C184" s="82"/>
      <c r="D184" s="82"/>
      <c r="E184" s="82"/>
      <c r="F184" s="85"/>
      <c r="G184" s="86"/>
      <c r="H184" s="82"/>
      <c r="I184" s="82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2.75" customHeight="1">
      <c r="A185" s="82"/>
      <c r="B185" s="82"/>
      <c r="C185" s="82"/>
      <c r="D185" s="82"/>
      <c r="E185" s="82"/>
      <c r="F185" s="85"/>
      <c r="G185" s="86"/>
      <c r="H185" s="82"/>
      <c r="I185" s="82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2.75" customHeight="1">
      <c r="A186" s="82"/>
      <c r="B186" s="82"/>
      <c r="C186" s="82"/>
      <c r="D186" s="82"/>
      <c r="E186" s="82"/>
      <c r="F186" s="85"/>
      <c r="G186" s="86"/>
      <c r="H186" s="82"/>
      <c r="I186" s="82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.75" customHeight="1">
      <c r="A187" s="82"/>
      <c r="B187" s="82"/>
      <c r="C187" s="82"/>
      <c r="D187" s="82"/>
      <c r="E187" s="82"/>
      <c r="F187" s="85"/>
      <c r="G187" s="86"/>
      <c r="H187" s="82"/>
      <c r="I187" s="82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2.75" customHeight="1">
      <c r="A188" s="82"/>
      <c r="B188" s="82"/>
      <c r="C188" s="82"/>
      <c r="D188" s="82"/>
      <c r="E188" s="82"/>
      <c r="F188" s="85"/>
      <c r="G188" s="86"/>
      <c r="H188" s="82"/>
      <c r="I188" s="82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2.75" customHeight="1">
      <c r="A189" s="82"/>
      <c r="B189" s="82"/>
      <c r="C189" s="82"/>
      <c r="D189" s="82"/>
      <c r="E189" s="82"/>
      <c r="F189" s="85"/>
      <c r="G189" s="86"/>
      <c r="H189" s="82"/>
      <c r="I189" s="82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2.75" customHeight="1">
      <c r="A190" s="82"/>
      <c r="B190" s="82"/>
      <c r="C190" s="82"/>
      <c r="D190" s="82"/>
      <c r="E190" s="82"/>
      <c r="F190" s="85"/>
      <c r="G190" s="86"/>
      <c r="H190" s="82"/>
      <c r="I190" s="82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2.75" customHeight="1">
      <c r="A191" s="82"/>
      <c r="B191" s="82"/>
      <c r="C191" s="82"/>
      <c r="D191" s="82"/>
      <c r="E191" s="82"/>
      <c r="F191" s="85"/>
      <c r="G191" s="86"/>
      <c r="H191" s="82"/>
      <c r="I191" s="82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2.75" customHeight="1">
      <c r="A192" s="82"/>
      <c r="B192" s="82"/>
      <c r="C192" s="82"/>
      <c r="D192" s="82"/>
      <c r="E192" s="82"/>
      <c r="F192" s="85"/>
      <c r="G192" s="86"/>
      <c r="H192" s="82"/>
      <c r="I192" s="82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2.75" customHeight="1">
      <c r="A193" s="82"/>
      <c r="B193" s="82"/>
      <c r="C193" s="82"/>
      <c r="D193" s="82"/>
      <c r="E193" s="82"/>
      <c r="F193" s="85"/>
      <c r="G193" s="86"/>
      <c r="H193" s="82"/>
      <c r="I193" s="82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2.75" customHeight="1">
      <c r="A194" s="82"/>
      <c r="B194" s="82"/>
      <c r="C194" s="82"/>
      <c r="D194" s="82"/>
      <c r="E194" s="82"/>
      <c r="F194" s="85"/>
      <c r="G194" s="86"/>
      <c r="H194" s="82"/>
      <c r="I194" s="82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2.75" customHeight="1">
      <c r="A195" s="82"/>
      <c r="B195" s="82"/>
      <c r="C195" s="82"/>
      <c r="D195" s="82"/>
      <c r="E195" s="82"/>
      <c r="F195" s="85"/>
      <c r="G195" s="86"/>
      <c r="H195" s="82"/>
      <c r="I195" s="82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2.75" customHeight="1">
      <c r="A196" s="82"/>
      <c r="B196" s="82"/>
      <c r="C196" s="82"/>
      <c r="D196" s="82"/>
      <c r="E196" s="82"/>
      <c r="F196" s="85"/>
      <c r="G196" s="86"/>
      <c r="H196" s="82"/>
      <c r="I196" s="82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2.75" customHeight="1">
      <c r="A197" s="82"/>
      <c r="B197" s="82"/>
      <c r="C197" s="82"/>
      <c r="D197" s="82"/>
      <c r="E197" s="82"/>
      <c r="F197" s="85"/>
      <c r="G197" s="86"/>
      <c r="H197" s="82"/>
      <c r="I197" s="82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2.75" customHeight="1">
      <c r="A198" s="82"/>
      <c r="B198" s="82"/>
      <c r="C198" s="82"/>
      <c r="D198" s="82"/>
      <c r="E198" s="82"/>
      <c r="F198" s="85"/>
      <c r="G198" s="86"/>
      <c r="H198" s="82"/>
      <c r="I198" s="82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2.75" customHeight="1">
      <c r="A199" s="82"/>
      <c r="B199" s="82"/>
      <c r="C199" s="82"/>
      <c r="D199" s="82"/>
      <c r="E199" s="82"/>
      <c r="F199" s="85"/>
      <c r="G199" s="86"/>
      <c r="H199" s="82"/>
      <c r="I199" s="82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2.75" customHeight="1">
      <c r="A200" s="82"/>
      <c r="B200" s="82"/>
      <c r="C200" s="82"/>
      <c r="D200" s="82"/>
      <c r="E200" s="82"/>
      <c r="F200" s="85"/>
      <c r="G200" s="86"/>
      <c r="H200" s="82"/>
      <c r="I200" s="82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2.75" customHeight="1">
      <c r="A201" s="82"/>
      <c r="B201" s="82"/>
      <c r="C201" s="82"/>
      <c r="D201" s="82"/>
      <c r="E201" s="82"/>
      <c r="F201" s="85"/>
      <c r="G201" s="86"/>
      <c r="H201" s="82"/>
      <c r="I201" s="82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2.75" customHeight="1">
      <c r="A202" s="82"/>
      <c r="B202" s="82"/>
      <c r="C202" s="82"/>
      <c r="D202" s="82"/>
      <c r="E202" s="82"/>
      <c r="F202" s="85"/>
      <c r="G202" s="86"/>
      <c r="H202" s="82"/>
      <c r="I202" s="82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2.75" customHeight="1">
      <c r="A203" s="82"/>
      <c r="B203" s="82"/>
      <c r="C203" s="82"/>
      <c r="D203" s="82"/>
      <c r="E203" s="82"/>
      <c r="F203" s="85"/>
      <c r="G203" s="86"/>
      <c r="H203" s="82"/>
      <c r="I203" s="82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2.75" customHeight="1">
      <c r="A204" s="82"/>
      <c r="B204" s="82"/>
      <c r="C204" s="82"/>
      <c r="D204" s="82"/>
      <c r="E204" s="82"/>
      <c r="F204" s="85"/>
      <c r="G204" s="86"/>
      <c r="H204" s="82"/>
      <c r="I204" s="82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2.75" customHeight="1">
      <c r="A205" s="82"/>
      <c r="B205" s="82"/>
      <c r="C205" s="82"/>
      <c r="D205" s="82"/>
      <c r="E205" s="82"/>
      <c r="F205" s="85"/>
      <c r="G205" s="86"/>
      <c r="H205" s="82"/>
      <c r="I205" s="82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2.75" customHeight="1">
      <c r="A206" s="82"/>
      <c r="B206" s="82"/>
      <c r="C206" s="82"/>
      <c r="D206" s="82"/>
      <c r="E206" s="82"/>
      <c r="F206" s="85"/>
      <c r="G206" s="86"/>
      <c r="H206" s="82"/>
      <c r="I206" s="82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2.75" customHeight="1">
      <c r="A207" s="82"/>
      <c r="B207" s="82"/>
      <c r="C207" s="82"/>
      <c r="D207" s="82"/>
      <c r="E207" s="82"/>
      <c r="F207" s="85"/>
      <c r="G207" s="86"/>
      <c r="H207" s="82"/>
      <c r="I207" s="82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2.75" customHeight="1">
      <c r="A208" s="82"/>
      <c r="B208" s="82"/>
      <c r="C208" s="82"/>
      <c r="D208" s="82"/>
      <c r="E208" s="82"/>
      <c r="F208" s="85"/>
      <c r="G208" s="86"/>
      <c r="H208" s="82"/>
      <c r="I208" s="82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2.75" customHeight="1">
      <c r="A209" s="82"/>
      <c r="B209" s="82"/>
      <c r="C209" s="82"/>
      <c r="D209" s="82"/>
      <c r="E209" s="82"/>
      <c r="F209" s="85"/>
      <c r="G209" s="86"/>
      <c r="H209" s="82"/>
      <c r="I209" s="82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2.75" customHeight="1">
      <c r="A210" s="82"/>
      <c r="B210" s="82"/>
      <c r="C210" s="82"/>
      <c r="D210" s="82"/>
      <c r="E210" s="82"/>
      <c r="F210" s="85"/>
      <c r="G210" s="86"/>
      <c r="H210" s="82"/>
      <c r="I210" s="82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2.75" customHeight="1">
      <c r="A211" s="82"/>
      <c r="B211" s="82"/>
      <c r="C211" s="82"/>
      <c r="D211" s="82"/>
      <c r="E211" s="82"/>
      <c r="F211" s="85"/>
      <c r="G211" s="86"/>
      <c r="H211" s="82"/>
      <c r="I211" s="82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2.75" customHeight="1">
      <c r="A212" s="82"/>
      <c r="B212" s="82"/>
      <c r="C212" s="82"/>
      <c r="D212" s="82"/>
      <c r="E212" s="82"/>
      <c r="F212" s="85"/>
      <c r="G212" s="86"/>
      <c r="H212" s="82"/>
      <c r="I212" s="82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2.75" customHeight="1">
      <c r="A213" s="82"/>
      <c r="B213" s="82"/>
      <c r="C213" s="82"/>
      <c r="D213" s="82"/>
      <c r="E213" s="82"/>
      <c r="F213" s="85"/>
      <c r="G213" s="86"/>
      <c r="H213" s="82"/>
      <c r="I213" s="82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2.75" customHeight="1">
      <c r="A214" s="82"/>
      <c r="B214" s="82"/>
      <c r="C214" s="82"/>
      <c r="D214" s="82"/>
      <c r="E214" s="82"/>
      <c r="F214" s="85"/>
      <c r="G214" s="86"/>
      <c r="H214" s="82"/>
      <c r="I214" s="82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2.75" customHeight="1">
      <c r="A215" s="82"/>
      <c r="B215" s="82"/>
      <c r="C215" s="82"/>
      <c r="D215" s="82"/>
      <c r="E215" s="82"/>
      <c r="F215" s="85"/>
      <c r="G215" s="86"/>
      <c r="H215" s="82"/>
      <c r="I215" s="82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2.75" customHeight="1">
      <c r="A216" s="82"/>
      <c r="B216" s="82"/>
      <c r="C216" s="82"/>
      <c r="D216" s="82"/>
      <c r="E216" s="82"/>
      <c r="F216" s="85"/>
      <c r="G216" s="86"/>
      <c r="H216" s="82"/>
      <c r="I216" s="82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2.75" customHeight="1">
      <c r="A217" s="82"/>
      <c r="B217" s="82"/>
      <c r="C217" s="82"/>
      <c r="D217" s="82"/>
      <c r="E217" s="82"/>
      <c r="F217" s="85"/>
      <c r="G217" s="86"/>
      <c r="H217" s="82"/>
      <c r="I217" s="82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2.75" customHeight="1">
      <c r="A218" s="82"/>
      <c r="B218" s="82"/>
      <c r="C218" s="82"/>
      <c r="D218" s="82"/>
      <c r="E218" s="82"/>
      <c r="F218" s="85"/>
      <c r="G218" s="86"/>
      <c r="H218" s="82"/>
      <c r="I218" s="82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2.75" customHeight="1">
      <c r="A219" s="82"/>
      <c r="B219" s="82"/>
      <c r="C219" s="82"/>
      <c r="D219" s="82"/>
      <c r="E219" s="82"/>
      <c r="F219" s="85"/>
      <c r="G219" s="86"/>
      <c r="H219" s="82"/>
      <c r="I219" s="82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2.75" customHeight="1">
      <c r="A220" s="82"/>
      <c r="B220" s="82"/>
      <c r="C220" s="82"/>
      <c r="D220" s="82"/>
      <c r="E220" s="82"/>
      <c r="F220" s="85"/>
      <c r="G220" s="86"/>
      <c r="H220" s="82"/>
      <c r="I220" s="82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2.75" customHeight="1">
      <c r="A221" s="82"/>
      <c r="B221" s="82"/>
      <c r="C221" s="82"/>
      <c r="D221" s="82"/>
      <c r="E221" s="82"/>
      <c r="F221" s="85"/>
      <c r="G221" s="86"/>
      <c r="H221" s="82"/>
      <c r="I221" s="82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2.75" customHeight="1">
      <c r="A222" s="82"/>
      <c r="B222" s="82"/>
      <c r="C222" s="82"/>
      <c r="D222" s="82"/>
      <c r="E222" s="82"/>
      <c r="F222" s="85"/>
      <c r="G222" s="86"/>
      <c r="H222" s="82"/>
      <c r="I222" s="82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2.75" customHeight="1">
      <c r="A223" s="82"/>
      <c r="B223" s="82"/>
      <c r="C223" s="82"/>
      <c r="D223" s="82"/>
      <c r="E223" s="82"/>
      <c r="F223" s="85"/>
      <c r="G223" s="86"/>
      <c r="H223" s="82"/>
      <c r="I223" s="82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2.75" customHeight="1">
      <c r="A224" s="82"/>
      <c r="B224" s="82"/>
      <c r="C224" s="82"/>
      <c r="D224" s="82"/>
      <c r="E224" s="82"/>
      <c r="F224" s="85"/>
      <c r="G224" s="86"/>
      <c r="H224" s="82"/>
      <c r="I224" s="82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2.75" customHeight="1">
      <c r="A225" s="82"/>
      <c r="B225" s="82"/>
      <c r="C225" s="82"/>
      <c r="D225" s="82"/>
      <c r="E225" s="82"/>
      <c r="F225" s="85"/>
      <c r="G225" s="86"/>
      <c r="H225" s="82"/>
      <c r="I225" s="82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2.75" customHeight="1">
      <c r="A226" s="82"/>
      <c r="B226" s="82"/>
      <c r="C226" s="82"/>
      <c r="D226" s="82"/>
      <c r="E226" s="82"/>
      <c r="F226" s="85"/>
      <c r="G226" s="86"/>
      <c r="H226" s="82"/>
      <c r="I226" s="82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2.75" customHeight="1">
      <c r="A227" s="82"/>
      <c r="B227" s="82"/>
      <c r="C227" s="82"/>
      <c r="D227" s="82"/>
      <c r="E227" s="82"/>
      <c r="F227" s="85"/>
      <c r="G227" s="86"/>
      <c r="H227" s="82"/>
      <c r="I227" s="82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2.75" customHeight="1">
      <c r="A228" s="82"/>
      <c r="B228" s="82"/>
      <c r="C228" s="82"/>
      <c r="D228" s="82"/>
      <c r="E228" s="82"/>
      <c r="F228" s="85"/>
      <c r="G228" s="86"/>
      <c r="H228" s="82"/>
      <c r="I228" s="82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2.75" customHeight="1">
      <c r="A229" s="82"/>
      <c r="B229" s="82"/>
      <c r="C229" s="82"/>
      <c r="D229" s="82"/>
      <c r="E229" s="82"/>
      <c r="F229" s="85"/>
      <c r="G229" s="86"/>
      <c r="H229" s="82"/>
      <c r="I229" s="82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2.75" customHeight="1">
      <c r="A230" s="82"/>
      <c r="B230" s="82"/>
      <c r="C230" s="82"/>
      <c r="D230" s="82"/>
      <c r="E230" s="82"/>
      <c r="F230" s="85"/>
      <c r="G230" s="86"/>
      <c r="H230" s="82"/>
      <c r="I230" s="82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2.75" customHeight="1">
      <c r="A231" s="82"/>
      <c r="B231" s="82"/>
      <c r="C231" s="82"/>
      <c r="D231" s="82"/>
      <c r="E231" s="82"/>
      <c r="F231" s="85"/>
      <c r="G231" s="86"/>
      <c r="H231" s="82"/>
      <c r="I231" s="82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2.75" customHeight="1">
      <c r="A232" s="82"/>
      <c r="B232" s="82"/>
      <c r="C232" s="82"/>
      <c r="D232" s="82"/>
      <c r="E232" s="82"/>
      <c r="F232" s="85"/>
      <c r="G232" s="86"/>
      <c r="H232" s="82"/>
      <c r="I232" s="82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2.75" customHeight="1">
      <c r="A233" s="82"/>
      <c r="B233" s="82"/>
      <c r="C233" s="82"/>
      <c r="D233" s="82"/>
      <c r="E233" s="82"/>
      <c r="F233" s="85"/>
      <c r="G233" s="86"/>
      <c r="H233" s="82"/>
      <c r="I233" s="82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2.75" customHeight="1">
      <c r="A234" s="82"/>
      <c r="B234" s="82"/>
      <c r="C234" s="82"/>
      <c r="D234" s="82"/>
      <c r="E234" s="82"/>
      <c r="F234" s="85"/>
      <c r="G234" s="86"/>
      <c r="H234" s="82"/>
      <c r="I234" s="82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2.75" customHeight="1">
      <c r="A235" s="82"/>
      <c r="B235" s="82"/>
      <c r="C235" s="82"/>
      <c r="D235" s="82"/>
      <c r="E235" s="82"/>
      <c r="F235" s="85"/>
      <c r="G235" s="86"/>
      <c r="H235" s="82"/>
      <c r="I235" s="82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2.75" customHeight="1">
      <c r="A236" s="82"/>
      <c r="B236" s="82"/>
      <c r="C236" s="82"/>
      <c r="D236" s="82"/>
      <c r="E236" s="82"/>
      <c r="F236" s="85"/>
      <c r="G236" s="86"/>
      <c r="H236" s="82"/>
      <c r="I236" s="82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2.75" customHeight="1">
      <c r="A237" s="82"/>
      <c r="B237" s="82"/>
      <c r="C237" s="82"/>
      <c r="D237" s="82"/>
      <c r="E237" s="82"/>
      <c r="F237" s="85"/>
      <c r="G237" s="86"/>
      <c r="H237" s="82"/>
      <c r="I237" s="82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2.75" customHeight="1">
      <c r="A238" s="82"/>
      <c r="B238" s="82"/>
      <c r="C238" s="82"/>
      <c r="D238" s="82"/>
      <c r="E238" s="82"/>
      <c r="F238" s="85"/>
      <c r="G238" s="86"/>
      <c r="H238" s="82"/>
      <c r="I238" s="82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2.75" customHeight="1">
      <c r="A239" s="82"/>
      <c r="B239" s="82"/>
      <c r="C239" s="82"/>
      <c r="D239" s="82"/>
      <c r="E239" s="82"/>
      <c r="F239" s="85"/>
      <c r="G239" s="86"/>
      <c r="H239" s="82"/>
      <c r="I239" s="82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2.75" customHeight="1">
      <c r="A240" s="82"/>
      <c r="B240" s="82"/>
      <c r="C240" s="82"/>
      <c r="D240" s="82"/>
      <c r="E240" s="82"/>
      <c r="F240" s="85"/>
      <c r="G240" s="86"/>
      <c r="H240" s="82"/>
      <c r="I240" s="82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2.75" customHeight="1">
      <c r="A241" s="82"/>
      <c r="B241" s="82"/>
      <c r="C241" s="82"/>
      <c r="D241" s="82"/>
      <c r="E241" s="82"/>
      <c r="F241" s="85"/>
      <c r="G241" s="86"/>
      <c r="H241" s="82"/>
      <c r="I241" s="82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2.75" customHeight="1">
      <c r="A242" s="82"/>
      <c r="B242" s="82"/>
      <c r="C242" s="82"/>
      <c r="D242" s="82"/>
      <c r="E242" s="82"/>
      <c r="F242" s="85"/>
      <c r="G242" s="86"/>
      <c r="H242" s="82"/>
      <c r="I242" s="82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2.75" customHeight="1">
      <c r="A243" s="82"/>
      <c r="B243" s="82"/>
      <c r="C243" s="82"/>
      <c r="D243" s="82"/>
      <c r="E243" s="82"/>
      <c r="F243" s="85"/>
      <c r="G243" s="86"/>
      <c r="H243" s="82"/>
      <c r="I243" s="82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2.75" customHeight="1">
      <c r="A244" s="82"/>
      <c r="B244" s="82"/>
      <c r="C244" s="82"/>
      <c r="D244" s="82"/>
      <c r="E244" s="82"/>
      <c r="F244" s="85"/>
      <c r="G244" s="86"/>
      <c r="H244" s="82"/>
      <c r="I244" s="82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2.75" customHeight="1">
      <c r="A245" s="82"/>
      <c r="B245" s="82"/>
      <c r="C245" s="82"/>
      <c r="D245" s="82"/>
      <c r="E245" s="82"/>
      <c r="F245" s="85"/>
      <c r="G245" s="86"/>
      <c r="H245" s="82"/>
      <c r="I245" s="82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2.75" customHeight="1">
      <c r="A246" s="82"/>
      <c r="B246" s="82"/>
      <c r="C246" s="82"/>
      <c r="D246" s="82"/>
      <c r="E246" s="82"/>
      <c r="F246" s="85"/>
      <c r="G246" s="86"/>
      <c r="H246" s="82"/>
      <c r="I246" s="82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2.75" customHeight="1">
      <c r="A247" s="82"/>
      <c r="B247" s="82"/>
      <c r="C247" s="82"/>
      <c r="D247" s="82"/>
      <c r="E247" s="82"/>
      <c r="F247" s="85"/>
      <c r="G247" s="86"/>
      <c r="H247" s="82"/>
      <c r="I247" s="82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2.75" customHeight="1">
      <c r="A248" s="82"/>
      <c r="B248" s="82"/>
      <c r="C248" s="82"/>
      <c r="D248" s="82"/>
      <c r="E248" s="82"/>
      <c r="F248" s="85"/>
      <c r="G248" s="86"/>
      <c r="H248" s="82"/>
      <c r="I248" s="82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2.75" customHeight="1">
      <c r="A249" s="82"/>
      <c r="B249" s="82"/>
      <c r="C249" s="82"/>
      <c r="D249" s="82"/>
      <c r="E249" s="82"/>
      <c r="F249" s="85"/>
      <c r="G249" s="86"/>
      <c r="H249" s="82"/>
      <c r="I249" s="82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2.75" customHeight="1">
      <c r="A250" s="82"/>
      <c r="B250" s="82"/>
      <c r="C250" s="82"/>
      <c r="D250" s="82"/>
      <c r="E250" s="82"/>
      <c r="F250" s="85"/>
      <c r="G250" s="86"/>
      <c r="H250" s="82"/>
      <c r="I250" s="82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2.75" customHeight="1">
      <c r="A251" s="82"/>
      <c r="B251" s="82"/>
      <c r="C251" s="82"/>
      <c r="D251" s="82"/>
      <c r="E251" s="82"/>
      <c r="F251" s="85"/>
      <c r="G251" s="86"/>
      <c r="H251" s="82"/>
      <c r="I251" s="82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2.75" customHeight="1">
      <c r="A252" s="82"/>
      <c r="B252" s="82"/>
      <c r="C252" s="82"/>
      <c r="D252" s="82"/>
      <c r="E252" s="82"/>
      <c r="F252" s="85"/>
      <c r="G252" s="86"/>
      <c r="H252" s="82"/>
      <c r="I252" s="82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2.75" customHeight="1">
      <c r="A253" s="82"/>
      <c r="B253" s="82"/>
      <c r="C253" s="82"/>
      <c r="D253" s="82"/>
      <c r="E253" s="82"/>
      <c r="F253" s="85"/>
      <c r="G253" s="86"/>
      <c r="H253" s="82"/>
      <c r="I253" s="82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2.75" customHeight="1">
      <c r="A254" s="82"/>
      <c r="B254" s="82"/>
      <c r="C254" s="82"/>
      <c r="D254" s="82"/>
      <c r="E254" s="82"/>
      <c r="F254" s="85"/>
      <c r="G254" s="86"/>
      <c r="H254" s="82"/>
      <c r="I254" s="82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12.75" customHeight="1">
      <c r="A255" s="82"/>
      <c r="B255" s="82"/>
      <c r="C255" s="82"/>
      <c r="D255" s="82"/>
      <c r="E255" s="82"/>
      <c r="F255" s="85"/>
      <c r="G255" s="86"/>
      <c r="H255" s="82"/>
      <c r="I255" s="82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12.75" customHeight="1">
      <c r="A256" s="82"/>
      <c r="B256" s="82"/>
      <c r="C256" s="82"/>
      <c r="D256" s="82"/>
      <c r="E256" s="82"/>
      <c r="F256" s="85"/>
      <c r="G256" s="86"/>
      <c r="H256" s="82"/>
      <c r="I256" s="82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12.75" customHeight="1">
      <c r="A257" s="82"/>
      <c r="B257" s="82"/>
      <c r="C257" s="82"/>
      <c r="D257" s="82"/>
      <c r="E257" s="82"/>
      <c r="F257" s="85"/>
      <c r="G257" s="86"/>
      <c r="H257" s="82"/>
      <c r="I257" s="82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12.75" customHeight="1">
      <c r="A258" s="82"/>
      <c r="B258" s="82"/>
      <c r="C258" s="82"/>
      <c r="D258" s="82"/>
      <c r="E258" s="82"/>
      <c r="F258" s="85"/>
      <c r="G258" s="86"/>
      <c r="H258" s="82"/>
      <c r="I258" s="82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12.75" customHeight="1">
      <c r="A259" s="82"/>
      <c r="B259" s="82"/>
      <c r="C259" s="82"/>
      <c r="D259" s="82"/>
      <c r="E259" s="82"/>
      <c r="F259" s="85"/>
      <c r="G259" s="86"/>
      <c r="H259" s="82"/>
      <c r="I259" s="82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12.75" customHeight="1">
      <c r="A260" s="82"/>
      <c r="B260" s="82"/>
      <c r="C260" s="82"/>
      <c r="D260" s="82"/>
      <c r="E260" s="82"/>
      <c r="F260" s="85"/>
      <c r="G260" s="86"/>
      <c r="H260" s="82"/>
      <c r="I260" s="82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12.75" customHeight="1">
      <c r="A261" s="82"/>
      <c r="B261" s="82"/>
      <c r="C261" s="82"/>
      <c r="D261" s="82"/>
      <c r="E261" s="82"/>
      <c r="F261" s="85"/>
      <c r="G261" s="86"/>
      <c r="H261" s="82"/>
      <c r="I261" s="82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12.75" customHeight="1">
      <c r="A262" s="82"/>
      <c r="B262" s="82"/>
      <c r="C262" s="82"/>
      <c r="D262" s="82"/>
      <c r="E262" s="82"/>
      <c r="F262" s="85"/>
      <c r="G262" s="86"/>
      <c r="H262" s="82"/>
      <c r="I262" s="82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12.75" customHeight="1">
      <c r="A263" s="82"/>
      <c r="B263" s="82"/>
      <c r="C263" s="82"/>
      <c r="D263" s="82"/>
      <c r="E263" s="82"/>
      <c r="F263" s="85"/>
      <c r="G263" s="86"/>
      <c r="H263" s="82"/>
      <c r="I263" s="82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12.75" customHeight="1">
      <c r="A264" s="82"/>
      <c r="B264" s="82"/>
      <c r="C264" s="82"/>
      <c r="D264" s="82"/>
      <c r="E264" s="82"/>
      <c r="F264" s="85"/>
      <c r="G264" s="86"/>
      <c r="H264" s="82"/>
      <c r="I264" s="82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12.75" customHeight="1">
      <c r="A265" s="82"/>
      <c r="B265" s="82"/>
      <c r="C265" s="82"/>
      <c r="D265" s="82"/>
      <c r="E265" s="82"/>
      <c r="F265" s="85"/>
      <c r="G265" s="86"/>
      <c r="H265" s="82"/>
      <c r="I265" s="82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12.75" customHeight="1">
      <c r="A266" s="82"/>
      <c r="B266" s="82"/>
      <c r="C266" s="82"/>
      <c r="D266" s="82"/>
      <c r="E266" s="82"/>
      <c r="F266" s="85"/>
      <c r="G266" s="86"/>
      <c r="H266" s="82"/>
      <c r="I266" s="82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12.75" customHeight="1">
      <c r="A267" s="82"/>
      <c r="B267" s="82"/>
      <c r="C267" s="82"/>
      <c r="D267" s="82"/>
      <c r="E267" s="82"/>
      <c r="F267" s="85"/>
      <c r="G267" s="86"/>
      <c r="H267" s="82"/>
      <c r="I267" s="82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12.75" customHeight="1">
      <c r="A268" s="82"/>
      <c r="B268" s="82"/>
      <c r="C268" s="82"/>
      <c r="D268" s="82"/>
      <c r="E268" s="82"/>
      <c r="F268" s="85"/>
      <c r="G268" s="86"/>
      <c r="H268" s="82"/>
      <c r="I268" s="82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12.75" customHeight="1">
      <c r="A269" s="82"/>
      <c r="B269" s="82"/>
      <c r="C269" s="82"/>
      <c r="D269" s="82"/>
      <c r="E269" s="82"/>
      <c r="F269" s="85"/>
      <c r="G269" s="86"/>
      <c r="H269" s="82"/>
      <c r="I269" s="82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12.75" customHeight="1">
      <c r="A270" s="82"/>
      <c r="B270" s="82"/>
      <c r="C270" s="82"/>
      <c r="D270" s="82"/>
      <c r="E270" s="82"/>
      <c r="F270" s="85"/>
      <c r="G270" s="86"/>
      <c r="H270" s="82"/>
      <c r="I270" s="82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12.75" customHeight="1">
      <c r="A271" s="82"/>
      <c r="B271" s="82"/>
      <c r="C271" s="82"/>
      <c r="D271" s="82"/>
      <c r="E271" s="82"/>
      <c r="F271" s="85"/>
      <c r="G271" s="86"/>
      <c r="H271" s="82"/>
      <c r="I271" s="82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12.75" customHeight="1">
      <c r="A272" s="82"/>
      <c r="B272" s="82"/>
      <c r="C272" s="82"/>
      <c r="D272" s="82"/>
      <c r="E272" s="82"/>
      <c r="F272" s="85"/>
      <c r="G272" s="86"/>
      <c r="H272" s="82"/>
      <c r="I272" s="82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12.75" customHeight="1">
      <c r="A273" s="82"/>
      <c r="B273" s="82"/>
      <c r="C273" s="82"/>
      <c r="D273" s="82"/>
      <c r="E273" s="82"/>
      <c r="F273" s="85"/>
      <c r="G273" s="86"/>
      <c r="H273" s="82"/>
      <c r="I273" s="82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12.75" customHeight="1">
      <c r="A274" s="82"/>
      <c r="B274" s="82"/>
      <c r="C274" s="82"/>
      <c r="D274" s="82"/>
      <c r="E274" s="82"/>
      <c r="F274" s="85"/>
      <c r="G274" s="86"/>
      <c r="H274" s="82"/>
      <c r="I274" s="82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12.75" customHeight="1">
      <c r="A275" s="82"/>
      <c r="B275" s="82"/>
      <c r="C275" s="82"/>
      <c r="D275" s="82"/>
      <c r="E275" s="82"/>
      <c r="F275" s="85"/>
      <c r="G275" s="86"/>
      <c r="H275" s="82"/>
      <c r="I275" s="82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12.75" customHeight="1">
      <c r="A276" s="82"/>
      <c r="B276" s="82"/>
      <c r="C276" s="82"/>
      <c r="D276" s="82"/>
      <c r="E276" s="82"/>
      <c r="F276" s="85"/>
      <c r="G276" s="86"/>
      <c r="H276" s="82"/>
      <c r="I276" s="82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12.75" customHeight="1">
      <c r="A277" s="82"/>
      <c r="B277" s="82"/>
      <c r="C277" s="82"/>
      <c r="D277" s="82"/>
      <c r="E277" s="82"/>
      <c r="F277" s="85"/>
      <c r="G277" s="86"/>
      <c r="H277" s="82"/>
      <c r="I277" s="82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12.75" customHeight="1">
      <c r="A278" s="82"/>
      <c r="B278" s="82"/>
      <c r="C278" s="82"/>
      <c r="D278" s="82"/>
      <c r="E278" s="82"/>
      <c r="F278" s="85"/>
      <c r="G278" s="86"/>
      <c r="H278" s="82"/>
      <c r="I278" s="82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12.75" customHeight="1">
      <c r="A279" s="82"/>
      <c r="B279" s="82"/>
      <c r="C279" s="82"/>
      <c r="D279" s="82"/>
      <c r="E279" s="82"/>
      <c r="F279" s="85"/>
      <c r="G279" s="86"/>
      <c r="H279" s="82"/>
      <c r="I279" s="82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12.75" customHeight="1">
      <c r="A280" s="82"/>
      <c r="B280" s="82"/>
      <c r="C280" s="82"/>
      <c r="D280" s="82"/>
      <c r="E280" s="82"/>
      <c r="F280" s="85"/>
      <c r="G280" s="86"/>
      <c r="H280" s="82"/>
      <c r="I280" s="82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12.75" customHeight="1">
      <c r="A281" s="82"/>
      <c r="B281" s="82"/>
      <c r="C281" s="82"/>
      <c r="D281" s="82"/>
      <c r="E281" s="82"/>
      <c r="F281" s="85"/>
      <c r="G281" s="86"/>
      <c r="H281" s="82"/>
      <c r="I281" s="82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12.75" customHeight="1">
      <c r="A282" s="82"/>
      <c r="B282" s="82"/>
      <c r="C282" s="82"/>
      <c r="D282" s="82"/>
      <c r="E282" s="82"/>
      <c r="F282" s="85"/>
      <c r="G282" s="86"/>
      <c r="H282" s="82"/>
      <c r="I282" s="82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12.75" customHeight="1">
      <c r="A283" s="82"/>
      <c r="B283" s="82"/>
      <c r="C283" s="82"/>
      <c r="D283" s="82"/>
      <c r="E283" s="82"/>
      <c r="F283" s="85"/>
      <c r="G283" s="86"/>
      <c r="H283" s="82"/>
      <c r="I283" s="82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12.75" customHeight="1">
      <c r="A284" s="82"/>
      <c r="B284" s="82"/>
      <c r="C284" s="82"/>
      <c r="D284" s="82"/>
      <c r="E284" s="82"/>
      <c r="F284" s="85"/>
      <c r="G284" s="86"/>
      <c r="H284" s="82"/>
      <c r="I284" s="82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12.75" customHeight="1">
      <c r="A285" s="82"/>
      <c r="B285" s="82"/>
      <c r="C285" s="82"/>
      <c r="D285" s="82"/>
      <c r="E285" s="82"/>
      <c r="F285" s="85"/>
      <c r="G285" s="86"/>
      <c r="H285" s="82"/>
      <c r="I285" s="82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12.75" customHeight="1">
      <c r="A286" s="82"/>
      <c r="B286" s="82"/>
      <c r="C286" s="82"/>
      <c r="D286" s="82"/>
      <c r="E286" s="82"/>
      <c r="F286" s="85"/>
      <c r="G286" s="86"/>
      <c r="H286" s="82"/>
      <c r="I286" s="82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12.75" customHeight="1">
      <c r="A287" s="82"/>
      <c r="B287" s="82"/>
      <c r="C287" s="82"/>
      <c r="D287" s="82"/>
      <c r="E287" s="82"/>
      <c r="F287" s="85"/>
      <c r="G287" s="86"/>
      <c r="H287" s="82"/>
      <c r="I287" s="82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12.75" customHeight="1">
      <c r="A288" s="82"/>
      <c r="B288" s="82"/>
      <c r="C288" s="82"/>
      <c r="D288" s="82"/>
      <c r="E288" s="82"/>
      <c r="F288" s="85"/>
      <c r="G288" s="86"/>
      <c r="H288" s="82"/>
      <c r="I288" s="82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12.75" customHeight="1">
      <c r="A289" s="82"/>
      <c r="B289" s="82"/>
      <c r="C289" s="82"/>
      <c r="D289" s="82"/>
      <c r="E289" s="82"/>
      <c r="F289" s="85"/>
      <c r="G289" s="86"/>
      <c r="H289" s="82"/>
      <c r="I289" s="82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12.75" customHeight="1">
      <c r="A290" s="82"/>
      <c r="B290" s="82"/>
      <c r="C290" s="82"/>
      <c r="D290" s="82"/>
      <c r="E290" s="82"/>
      <c r="F290" s="85"/>
      <c r="G290" s="86"/>
      <c r="H290" s="82"/>
      <c r="I290" s="82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12.75" customHeight="1">
      <c r="A291" s="82"/>
      <c r="B291" s="82"/>
      <c r="C291" s="82"/>
      <c r="D291" s="82"/>
      <c r="E291" s="82"/>
      <c r="F291" s="85"/>
      <c r="G291" s="86"/>
      <c r="H291" s="82"/>
      <c r="I291" s="82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12.75" customHeight="1">
      <c r="A292" s="82"/>
      <c r="B292" s="82"/>
      <c r="C292" s="82"/>
      <c r="D292" s="82"/>
      <c r="E292" s="82"/>
      <c r="F292" s="85"/>
      <c r="G292" s="86"/>
      <c r="H292" s="82"/>
      <c r="I292" s="82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12.75" customHeight="1">
      <c r="A293" s="82"/>
      <c r="B293" s="82"/>
      <c r="C293" s="82"/>
      <c r="D293" s="82"/>
      <c r="E293" s="82"/>
      <c r="F293" s="85"/>
      <c r="G293" s="86"/>
      <c r="H293" s="82"/>
      <c r="I293" s="82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12.75" customHeight="1">
      <c r="A294" s="82"/>
      <c r="B294" s="82"/>
      <c r="C294" s="82"/>
      <c r="D294" s="82"/>
      <c r="E294" s="82"/>
      <c r="F294" s="85"/>
      <c r="G294" s="86"/>
      <c r="H294" s="82"/>
      <c r="I294" s="82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12.75" customHeight="1">
      <c r="A295" s="82"/>
      <c r="B295" s="82"/>
      <c r="C295" s="82"/>
      <c r="D295" s="82"/>
      <c r="E295" s="82"/>
      <c r="F295" s="85"/>
      <c r="G295" s="86"/>
      <c r="H295" s="82"/>
      <c r="I295" s="82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12.75" customHeight="1">
      <c r="A296" s="82"/>
      <c r="B296" s="82"/>
      <c r="C296" s="82"/>
      <c r="D296" s="82"/>
      <c r="E296" s="82"/>
      <c r="F296" s="85"/>
      <c r="G296" s="86"/>
      <c r="H296" s="82"/>
      <c r="I296" s="82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12.75" customHeight="1">
      <c r="A297" s="82"/>
      <c r="B297" s="82"/>
      <c r="C297" s="82"/>
      <c r="D297" s="82"/>
      <c r="E297" s="82"/>
      <c r="F297" s="85"/>
      <c r="G297" s="86"/>
      <c r="H297" s="82"/>
      <c r="I297" s="82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12.75" customHeight="1">
      <c r="A298" s="82"/>
      <c r="B298" s="82"/>
      <c r="C298" s="82"/>
      <c r="D298" s="82"/>
      <c r="E298" s="82"/>
      <c r="F298" s="85"/>
      <c r="G298" s="86"/>
      <c r="H298" s="82"/>
      <c r="I298" s="82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12.75" customHeight="1">
      <c r="A299" s="82"/>
      <c r="B299" s="82"/>
      <c r="C299" s="82"/>
      <c r="D299" s="82"/>
      <c r="E299" s="82"/>
      <c r="F299" s="85"/>
      <c r="G299" s="86"/>
      <c r="H299" s="82"/>
      <c r="I299" s="82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12.75" customHeight="1">
      <c r="A300" s="82"/>
      <c r="B300" s="82"/>
      <c r="C300" s="82"/>
      <c r="D300" s="82"/>
      <c r="E300" s="82"/>
      <c r="F300" s="85"/>
      <c r="G300" s="86"/>
      <c r="H300" s="82"/>
      <c r="I300" s="82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12.75" customHeight="1">
      <c r="A301" s="82"/>
      <c r="B301" s="82"/>
      <c r="C301" s="82"/>
      <c r="D301" s="82"/>
      <c r="E301" s="82"/>
      <c r="F301" s="85"/>
      <c r="G301" s="86"/>
      <c r="H301" s="82"/>
      <c r="I301" s="82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12.75" customHeight="1">
      <c r="A302" s="82"/>
      <c r="B302" s="82"/>
      <c r="C302" s="82"/>
      <c r="D302" s="82"/>
      <c r="E302" s="82"/>
      <c r="F302" s="85"/>
      <c r="G302" s="86"/>
      <c r="H302" s="82"/>
      <c r="I302" s="82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12.75" customHeight="1">
      <c r="A303" s="82"/>
      <c r="B303" s="82"/>
      <c r="C303" s="82"/>
      <c r="D303" s="82"/>
      <c r="E303" s="82"/>
      <c r="F303" s="85"/>
      <c r="G303" s="86"/>
      <c r="H303" s="82"/>
      <c r="I303" s="82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12.75" customHeight="1">
      <c r="A304" s="82"/>
      <c r="B304" s="82"/>
      <c r="C304" s="82"/>
      <c r="D304" s="82"/>
      <c r="E304" s="82"/>
      <c r="F304" s="85"/>
      <c r="G304" s="86"/>
      <c r="H304" s="82"/>
      <c r="I304" s="82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12.75" customHeight="1">
      <c r="A305" s="82"/>
      <c r="B305" s="82"/>
      <c r="C305" s="82"/>
      <c r="D305" s="82"/>
      <c r="E305" s="82"/>
      <c r="F305" s="85"/>
      <c r="G305" s="86"/>
      <c r="H305" s="82"/>
      <c r="I305" s="82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12.75" customHeight="1">
      <c r="A306" s="82"/>
      <c r="B306" s="82"/>
      <c r="C306" s="82"/>
      <c r="D306" s="82"/>
      <c r="E306" s="82"/>
      <c r="F306" s="85"/>
      <c r="G306" s="86"/>
      <c r="H306" s="82"/>
      <c r="I306" s="82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12.75" customHeight="1">
      <c r="A307" s="82"/>
      <c r="B307" s="82"/>
      <c r="C307" s="82"/>
      <c r="D307" s="82"/>
      <c r="E307" s="82"/>
      <c r="F307" s="85"/>
      <c r="G307" s="86"/>
      <c r="H307" s="82"/>
      <c r="I307" s="82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12.75" customHeight="1">
      <c r="A308" s="82"/>
      <c r="B308" s="82"/>
      <c r="C308" s="82"/>
      <c r="D308" s="82"/>
      <c r="E308" s="82"/>
      <c r="F308" s="85"/>
      <c r="G308" s="86"/>
      <c r="H308" s="82"/>
      <c r="I308" s="82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12.75" customHeight="1">
      <c r="A309" s="82"/>
      <c r="B309" s="82"/>
      <c r="C309" s="82"/>
      <c r="D309" s="82"/>
      <c r="E309" s="82"/>
      <c r="F309" s="85"/>
      <c r="G309" s="86"/>
      <c r="H309" s="82"/>
      <c r="I309" s="82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12.75" customHeight="1">
      <c r="A310" s="82"/>
      <c r="B310" s="82"/>
      <c r="C310" s="82"/>
      <c r="D310" s="82"/>
      <c r="E310" s="82"/>
      <c r="F310" s="85"/>
      <c r="G310" s="86"/>
      <c r="H310" s="82"/>
      <c r="I310" s="82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12.75" customHeight="1">
      <c r="A311" s="82"/>
      <c r="B311" s="82"/>
      <c r="C311" s="82"/>
      <c r="D311" s="82"/>
      <c r="E311" s="82"/>
      <c r="F311" s="85"/>
      <c r="G311" s="86"/>
      <c r="H311" s="82"/>
      <c r="I311" s="82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12.75" customHeight="1">
      <c r="A312" s="82"/>
      <c r="B312" s="82"/>
      <c r="C312" s="82"/>
      <c r="D312" s="82"/>
      <c r="E312" s="82"/>
      <c r="F312" s="85"/>
      <c r="G312" s="86"/>
      <c r="H312" s="82"/>
      <c r="I312" s="82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12.75" customHeight="1">
      <c r="A313" s="82"/>
      <c r="B313" s="82"/>
      <c r="C313" s="82"/>
      <c r="D313" s="82"/>
      <c r="E313" s="82"/>
      <c r="F313" s="85"/>
      <c r="G313" s="86"/>
      <c r="H313" s="82"/>
      <c r="I313" s="82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12.75" customHeight="1">
      <c r="A314" s="82"/>
      <c r="B314" s="82"/>
      <c r="C314" s="82"/>
      <c r="D314" s="82"/>
      <c r="E314" s="82"/>
      <c r="F314" s="85"/>
      <c r="G314" s="86"/>
      <c r="H314" s="82"/>
      <c r="I314" s="82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12.75" customHeight="1">
      <c r="A315" s="82"/>
      <c r="B315" s="82"/>
      <c r="C315" s="82"/>
      <c r="D315" s="82"/>
      <c r="E315" s="82"/>
      <c r="F315" s="85"/>
      <c r="G315" s="86"/>
      <c r="H315" s="82"/>
      <c r="I315" s="82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12.75" customHeight="1">
      <c r="A316" s="82"/>
      <c r="B316" s="82"/>
      <c r="C316" s="82"/>
      <c r="D316" s="82"/>
      <c r="E316" s="82"/>
      <c r="F316" s="85"/>
      <c r="G316" s="86"/>
      <c r="H316" s="82"/>
      <c r="I316" s="82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12.75" customHeight="1">
      <c r="A317" s="82"/>
      <c r="B317" s="82"/>
      <c r="C317" s="82"/>
      <c r="D317" s="82"/>
      <c r="E317" s="82"/>
      <c r="F317" s="85"/>
      <c r="G317" s="86"/>
      <c r="H317" s="82"/>
      <c r="I317" s="82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12.75" customHeight="1">
      <c r="A318" s="82"/>
      <c r="B318" s="82"/>
      <c r="C318" s="82"/>
      <c r="D318" s="82"/>
      <c r="E318" s="82"/>
      <c r="F318" s="85"/>
      <c r="G318" s="86"/>
      <c r="H318" s="82"/>
      <c r="I318" s="82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12.75" customHeight="1">
      <c r="A319" s="82"/>
      <c r="B319" s="82"/>
      <c r="C319" s="82"/>
      <c r="D319" s="82"/>
      <c r="E319" s="82"/>
      <c r="F319" s="85"/>
      <c r="G319" s="86"/>
      <c r="H319" s="82"/>
      <c r="I319" s="82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12.75" customHeight="1">
      <c r="A320" s="82"/>
      <c r="B320" s="82"/>
      <c r="C320" s="82"/>
      <c r="D320" s="82"/>
      <c r="E320" s="82"/>
      <c r="F320" s="85"/>
      <c r="G320" s="86"/>
      <c r="H320" s="82"/>
      <c r="I320" s="82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12.75" customHeight="1">
      <c r="A321" s="82"/>
      <c r="B321" s="82"/>
      <c r="C321" s="82"/>
      <c r="D321" s="82"/>
      <c r="E321" s="82"/>
      <c r="F321" s="85"/>
      <c r="G321" s="86"/>
      <c r="H321" s="82"/>
      <c r="I321" s="82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12.75" customHeight="1">
      <c r="A322" s="82"/>
      <c r="B322" s="82"/>
      <c r="C322" s="82"/>
      <c r="D322" s="82"/>
      <c r="E322" s="82"/>
      <c r="F322" s="85"/>
      <c r="G322" s="86"/>
      <c r="H322" s="82"/>
      <c r="I322" s="82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12.75" customHeight="1">
      <c r="A323" s="82"/>
      <c r="B323" s="82"/>
      <c r="C323" s="82"/>
      <c r="D323" s="82"/>
      <c r="E323" s="82"/>
      <c r="F323" s="85"/>
      <c r="G323" s="86"/>
      <c r="H323" s="82"/>
      <c r="I323" s="82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12.75" customHeight="1">
      <c r="A324" s="82"/>
      <c r="B324" s="82"/>
      <c r="C324" s="82"/>
      <c r="D324" s="82"/>
      <c r="E324" s="82"/>
      <c r="F324" s="85"/>
      <c r="G324" s="86"/>
      <c r="H324" s="82"/>
      <c r="I324" s="82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12.75" customHeight="1">
      <c r="A325" s="82"/>
      <c r="B325" s="82"/>
      <c r="C325" s="82"/>
      <c r="D325" s="82"/>
      <c r="E325" s="82"/>
      <c r="F325" s="85"/>
      <c r="G325" s="86"/>
      <c r="H325" s="82"/>
      <c r="I325" s="82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12.75" customHeight="1">
      <c r="A326" s="82"/>
      <c r="B326" s="82"/>
      <c r="C326" s="82"/>
      <c r="D326" s="82"/>
      <c r="E326" s="82"/>
      <c r="F326" s="85"/>
      <c r="G326" s="86"/>
      <c r="H326" s="82"/>
      <c r="I326" s="82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12.75" customHeight="1">
      <c r="A327" s="82"/>
      <c r="B327" s="82"/>
      <c r="C327" s="82"/>
      <c r="D327" s="82"/>
      <c r="E327" s="82"/>
      <c r="F327" s="85"/>
      <c r="G327" s="86"/>
      <c r="H327" s="82"/>
      <c r="I327" s="82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12.75" customHeight="1">
      <c r="A328" s="82"/>
      <c r="B328" s="82"/>
      <c r="C328" s="82"/>
      <c r="D328" s="82"/>
      <c r="E328" s="82"/>
      <c r="F328" s="85"/>
      <c r="G328" s="86"/>
      <c r="H328" s="82"/>
      <c r="I328" s="82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12.75" customHeight="1">
      <c r="A329" s="82"/>
      <c r="B329" s="82"/>
      <c r="C329" s="82"/>
      <c r="D329" s="82"/>
      <c r="E329" s="82"/>
      <c r="F329" s="85"/>
      <c r="G329" s="86"/>
      <c r="H329" s="82"/>
      <c r="I329" s="82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12.75" customHeight="1">
      <c r="A330" s="82"/>
      <c r="B330" s="82"/>
      <c r="C330" s="82"/>
      <c r="D330" s="82"/>
      <c r="E330" s="82"/>
      <c r="F330" s="85"/>
      <c r="G330" s="86"/>
      <c r="H330" s="82"/>
      <c r="I330" s="82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12.75" customHeight="1">
      <c r="A331" s="82"/>
      <c r="B331" s="82"/>
      <c r="C331" s="82"/>
      <c r="D331" s="82"/>
      <c r="E331" s="82"/>
      <c r="F331" s="85"/>
      <c r="G331" s="86"/>
      <c r="H331" s="82"/>
      <c r="I331" s="82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12.75" customHeight="1">
      <c r="A332" s="82"/>
      <c r="B332" s="82"/>
      <c r="C332" s="82"/>
      <c r="D332" s="82"/>
      <c r="E332" s="82"/>
      <c r="F332" s="85"/>
      <c r="G332" s="86"/>
      <c r="H332" s="82"/>
      <c r="I332" s="82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12.75" customHeight="1">
      <c r="A333" s="82"/>
      <c r="B333" s="82"/>
      <c r="C333" s="82"/>
      <c r="D333" s="82"/>
      <c r="E333" s="82"/>
      <c r="F333" s="85"/>
      <c r="G333" s="86"/>
      <c r="H333" s="82"/>
      <c r="I333" s="82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12.75" customHeight="1">
      <c r="A334" s="82"/>
      <c r="B334" s="82"/>
      <c r="C334" s="82"/>
      <c r="D334" s="82"/>
      <c r="E334" s="82"/>
      <c r="F334" s="85"/>
      <c r="G334" s="86"/>
      <c r="H334" s="82"/>
      <c r="I334" s="82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12.75" customHeight="1">
      <c r="A335" s="82"/>
      <c r="B335" s="82"/>
      <c r="C335" s="82"/>
      <c r="D335" s="82"/>
      <c r="E335" s="82"/>
      <c r="F335" s="85"/>
      <c r="G335" s="86"/>
      <c r="H335" s="82"/>
      <c r="I335" s="82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12.75" customHeight="1">
      <c r="A336" s="82"/>
      <c r="B336" s="82"/>
      <c r="C336" s="82"/>
      <c r="D336" s="82"/>
      <c r="E336" s="82"/>
      <c r="F336" s="85"/>
      <c r="G336" s="86"/>
      <c r="H336" s="82"/>
      <c r="I336" s="82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12.75" customHeight="1">
      <c r="A337" s="82"/>
      <c r="B337" s="82"/>
      <c r="C337" s="82"/>
      <c r="D337" s="82"/>
      <c r="E337" s="82"/>
      <c r="F337" s="85"/>
      <c r="G337" s="86"/>
      <c r="H337" s="82"/>
      <c r="I337" s="82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12.75" customHeight="1">
      <c r="A338" s="82"/>
      <c r="B338" s="82"/>
      <c r="C338" s="82"/>
      <c r="D338" s="82"/>
      <c r="E338" s="82"/>
      <c r="F338" s="85"/>
      <c r="G338" s="86"/>
      <c r="H338" s="82"/>
      <c r="I338" s="82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12.75" customHeight="1">
      <c r="A339" s="82"/>
      <c r="B339" s="82"/>
      <c r="C339" s="82"/>
      <c r="D339" s="82"/>
      <c r="E339" s="82"/>
      <c r="F339" s="85"/>
      <c r="G339" s="86"/>
      <c r="H339" s="82"/>
      <c r="I339" s="82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12.75" customHeight="1">
      <c r="A340" s="82"/>
      <c r="B340" s="82"/>
      <c r="C340" s="82"/>
      <c r="D340" s="82"/>
      <c r="E340" s="82"/>
      <c r="F340" s="85"/>
      <c r="G340" s="86"/>
      <c r="H340" s="82"/>
      <c r="I340" s="82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12.75" customHeight="1">
      <c r="A341" s="82"/>
      <c r="B341" s="82"/>
      <c r="C341" s="82"/>
      <c r="D341" s="82"/>
      <c r="E341" s="82"/>
      <c r="F341" s="85"/>
      <c r="G341" s="86"/>
      <c r="H341" s="82"/>
      <c r="I341" s="82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12.75" customHeight="1">
      <c r="A342" s="82"/>
      <c r="B342" s="82"/>
      <c r="C342" s="82"/>
      <c r="D342" s="82"/>
      <c r="E342" s="82"/>
      <c r="F342" s="85"/>
      <c r="G342" s="86"/>
      <c r="H342" s="82"/>
      <c r="I342" s="82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12.75" customHeight="1">
      <c r="A343" s="82"/>
      <c r="B343" s="82"/>
      <c r="C343" s="82"/>
      <c r="D343" s="82"/>
      <c r="E343" s="82"/>
      <c r="F343" s="85"/>
      <c r="G343" s="86"/>
      <c r="H343" s="82"/>
      <c r="I343" s="82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12.75" customHeight="1">
      <c r="A344" s="82"/>
      <c r="B344" s="82"/>
      <c r="C344" s="82"/>
      <c r="D344" s="82"/>
      <c r="E344" s="82"/>
      <c r="F344" s="85"/>
      <c r="G344" s="86"/>
      <c r="H344" s="82"/>
      <c r="I344" s="82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12.75" customHeight="1">
      <c r="A345" s="82"/>
      <c r="B345" s="82"/>
      <c r="C345" s="82"/>
      <c r="D345" s="82"/>
      <c r="E345" s="82"/>
      <c r="F345" s="85"/>
      <c r="G345" s="86"/>
      <c r="H345" s="82"/>
      <c r="I345" s="82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12.75" customHeight="1">
      <c r="A346" s="82"/>
      <c r="B346" s="82"/>
      <c r="C346" s="82"/>
      <c r="D346" s="82"/>
      <c r="E346" s="82"/>
      <c r="F346" s="85"/>
      <c r="G346" s="86"/>
      <c r="H346" s="82"/>
      <c r="I346" s="82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12.75" customHeight="1">
      <c r="A347" s="82"/>
      <c r="B347" s="82"/>
      <c r="C347" s="82"/>
      <c r="D347" s="82"/>
      <c r="E347" s="82"/>
      <c r="F347" s="85"/>
      <c r="G347" s="86"/>
      <c r="H347" s="82"/>
      <c r="I347" s="82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12.75" customHeight="1">
      <c r="A348" s="82"/>
      <c r="B348" s="82"/>
      <c r="C348" s="82"/>
      <c r="D348" s="82"/>
      <c r="E348" s="82"/>
      <c r="F348" s="85"/>
      <c r="G348" s="86"/>
      <c r="H348" s="82"/>
      <c r="I348" s="82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12.75" customHeight="1">
      <c r="A349" s="82"/>
      <c r="B349" s="82"/>
      <c r="C349" s="82"/>
      <c r="D349" s="82"/>
      <c r="E349" s="82"/>
      <c r="F349" s="85"/>
      <c r="G349" s="86"/>
      <c r="H349" s="82"/>
      <c r="I349" s="82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12.75" customHeight="1">
      <c r="A350" s="82"/>
      <c r="B350" s="82"/>
      <c r="C350" s="82"/>
      <c r="D350" s="82"/>
      <c r="E350" s="82"/>
      <c r="F350" s="85"/>
      <c r="G350" s="86"/>
      <c r="H350" s="82"/>
      <c r="I350" s="82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12.75" customHeight="1">
      <c r="A351" s="82"/>
      <c r="B351" s="82"/>
      <c r="C351" s="82"/>
      <c r="D351" s="82"/>
      <c r="E351" s="82"/>
      <c r="F351" s="85"/>
      <c r="G351" s="86"/>
      <c r="H351" s="82"/>
      <c r="I351" s="82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12.75" customHeight="1">
      <c r="A352" s="82"/>
      <c r="B352" s="82"/>
      <c r="C352" s="82"/>
      <c r="D352" s="82"/>
      <c r="E352" s="82"/>
      <c r="F352" s="85"/>
      <c r="G352" s="86"/>
      <c r="H352" s="82"/>
      <c r="I352" s="82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12.75" customHeight="1">
      <c r="A353" s="82"/>
      <c r="B353" s="82"/>
      <c r="C353" s="82"/>
      <c r="D353" s="82"/>
      <c r="E353" s="82"/>
      <c r="F353" s="85"/>
      <c r="G353" s="86"/>
      <c r="H353" s="82"/>
      <c r="I353" s="82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12.75" customHeight="1">
      <c r="A354" s="82"/>
      <c r="B354" s="82"/>
      <c r="C354" s="82"/>
      <c r="D354" s="82"/>
      <c r="E354" s="82"/>
      <c r="F354" s="85"/>
      <c r="G354" s="86"/>
      <c r="H354" s="82"/>
      <c r="I354" s="82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12.75" customHeight="1">
      <c r="A355" s="82"/>
      <c r="B355" s="82"/>
      <c r="C355" s="82"/>
      <c r="D355" s="82"/>
      <c r="E355" s="82"/>
      <c r="F355" s="85"/>
      <c r="G355" s="86"/>
      <c r="H355" s="82"/>
      <c r="I355" s="82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12.75" customHeight="1">
      <c r="A356" s="82"/>
      <c r="B356" s="82"/>
      <c r="C356" s="82"/>
      <c r="D356" s="82"/>
      <c r="E356" s="82"/>
      <c r="F356" s="85"/>
      <c r="G356" s="86"/>
      <c r="H356" s="82"/>
      <c r="I356" s="82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12.75" customHeight="1">
      <c r="A357" s="82"/>
      <c r="B357" s="82"/>
      <c r="C357" s="82"/>
      <c r="D357" s="82"/>
      <c r="E357" s="82"/>
      <c r="F357" s="85"/>
      <c r="G357" s="86"/>
      <c r="H357" s="82"/>
      <c r="I357" s="82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12.75" customHeight="1">
      <c r="A358" s="82"/>
      <c r="B358" s="82"/>
      <c r="C358" s="82"/>
      <c r="D358" s="82"/>
      <c r="E358" s="82"/>
      <c r="F358" s="85"/>
      <c r="G358" s="86"/>
      <c r="H358" s="82"/>
      <c r="I358" s="82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12.75" customHeight="1">
      <c r="A359" s="82"/>
      <c r="B359" s="82"/>
      <c r="C359" s="82"/>
      <c r="D359" s="82"/>
      <c r="E359" s="82"/>
      <c r="F359" s="85"/>
      <c r="G359" s="86"/>
      <c r="H359" s="82"/>
      <c r="I359" s="82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12.75" customHeight="1">
      <c r="A360" s="82"/>
      <c r="B360" s="82"/>
      <c r="C360" s="82"/>
      <c r="D360" s="82"/>
      <c r="E360" s="82"/>
      <c r="F360" s="85"/>
      <c r="G360" s="86"/>
      <c r="H360" s="82"/>
      <c r="I360" s="82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12.75" customHeight="1">
      <c r="A361" s="82"/>
      <c r="B361" s="82"/>
      <c r="C361" s="82"/>
      <c r="D361" s="82"/>
      <c r="E361" s="82"/>
      <c r="F361" s="85"/>
      <c r="G361" s="86"/>
      <c r="H361" s="82"/>
      <c r="I361" s="82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12.75" customHeight="1">
      <c r="A362" s="82"/>
      <c r="B362" s="82"/>
      <c r="C362" s="82"/>
      <c r="D362" s="82"/>
      <c r="E362" s="82"/>
      <c r="F362" s="85"/>
      <c r="G362" s="86"/>
      <c r="H362" s="82"/>
      <c r="I362" s="82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12.75" customHeight="1">
      <c r="A363" s="82"/>
      <c r="B363" s="82"/>
      <c r="C363" s="82"/>
      <c r="D363" s="82"/>
      <c r="E363" s="82"/>
      <c r="F363" s="85"/>
      <c r="G363" s="86"/>
      <c r="H363" s="82"/>
      <c r="I363" s="82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12.75" customHeight="1">
      <c r="A364" s="82"/>
      <c r="B364" s="82"/>
      <c r="C364" s="82"/>
      <c r="D364" s="82"/>
      <c r="E364" s="82"/>
      <c r="F364" s="85"/>
      <c r="G364" s="86"/>
      <c r="H364" s="82"/>
      <c r="I364" s="82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12.75" customHeight="1">
      <c r="A365" s="82"/>
      <c r="B365" s="82"/>
      <c r="C365" s="82"/>
      <c r="D365" s="82"/>
      <c r="E365" s="82"/>
      <c r="F365" s="85"/>
      <c r="G365" s="86"/>
      <c r="H365" s="82"/>
      <c r="I365" s="82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12.75" customHeight="1">
      <c r="A366" s="82"/>
      <c r="B366" s="82"/>
      <c r="C366" s="82"/>
      <c r="D366" s="82"/>
      <c r="E366" s="82"/>
      <c r="F366" s="85"/>
      <c r="G366" s="86"/>
      <c r="H366" s="82"/>
      <c r="I366" s="82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12.75" customHeight="1">
      <c r="A367" s="82"/>
      <c r="B367" s="82"/>
      <c r="C367" s="82"/>
      <c r="D367" s="82"/>
      <c r="E367" s="82"/>
      <c r="F367" s="85"/>
      <c r="G367" s="86"/>
      <c r="H367" s="82"/>
      <c r="I367" s="82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12.75" customHeight="1">
      <c r="A368" s="82"/>
      <c r="B368" s="82"/>
      <c r="C368" s="82"/>
      <c r="D368" s="82"/>
      <c r="E368" s="82"/>
      <c r="F368" s="85"/>
      <c r="G368" s="86"/>
      <c r="H368" s="82"/>
      <c r="I368" s="82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12.75" customHeight="1">
      <c r="A369" s="82"/>
      <c r="B369" s="82"/>
      <c r="C369" s="82"/>
      <c r="D369" s="82"/>
      <c r="E369" s="82"/>
      <c r="F369" s="85"/>
      <c r="G369" s="86"/>
      <c r="H369" s="82"/>
      <c r="I369" s="82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12.75" customHeight="1">
      <c r="A370" s="82"/>
      <c r="B370" s="82"/>
      <c r="C370" s="82"/>
      <c r="D370" s="82"/>
      <c r="E370" s="82"/>
      <c r="F370" s="85"/>
      <c r="G370" s="86"/>
      <c r="H370" s="82"/>
      <c r="I370" s="82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12.75" customHeight="1">
      <c r="A371" s="82"/>
      <c r="B371" s="82"/>
      <c r="C371" s="82"/>
      <c r="D371" s="82"/>
      <c r="E371" s="82"/>
      <c r="F371" s="85"/>
      <c r="G371" s="86"/>
      <c r="H371" s="82"/>
      <c r="I371" s="82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12.75" customHeight="1">
      <c r="A372" s="82"/>
      <c r="B372" s="82"/>
      <c r="C372" s="82"/>
      <c r="D372" s="82"/>
      <c r="E372" s="82"/>
      <c r="F372" s="85"/>
      <c r="G372" s="86"/>
      <c r="H372" s="82"/>
      <c r="I372" s="82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12.75" customHeight="1">
      <c r="A373" s="82"/>
      <c r="B373" s="82"/>
      <c r="C373" s="82"/>
      <c r="D373" s="82"/>
      <c r="E373" s="82"/>
      <c r="F373" s="85"/>
      <c r="G373" s="86"/>
      <c r="H373" s="82"/>
      <c r="I373" s="82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12.75" customHeight="1">
      <c r="A374" s="82"/>
      <c r="B374" s="82"/>
      <c r="C374" s="82"/>
      <c r="D374" s="82"/>
      <c r="E374" s="82"/>
      <c r="F374" s="85"/>
      <c r="G374" s="86"/>
      <c r="H374" s="82"/>
      <c r="I374" s="82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12.75" customHeight="1">
      <c r="A375" s="82"/>
      <c r="B375" s="82"/>
      <c r="C375" s="82"/>
      <c r="D375" s="82"/>
      <c r="E375" s="82"/>
      <c r="F375" s="85"/>
      <c r="G375" s="86"/>
      <c r="H375" s="82"/>
      <c r="I375" s="82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12.75" customHeight="1">
      <c r="A376" s="82"/>
      <c r="B376" s="82"/>
      <c r="C376" s="82"/>
      <c r="D376" s="82"/>
      <c r="E376" s="82"/>
      <c r="F376" s="85"/>
      <c r="G376" s="86"/>
      <c r="H376" s="82"/>
      <c r="I376" s="82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12.75" customHeight="1">
      <c r="A377" s="82"/>
      <c r="B377" s="82"/>
      <c r="C377" s="82"/>
      <c r="D377" s="82"/>
      <c r="E377" s="82"/>
      <c r="F377" s="85"/>
      <c r="G377" s="86"/>
      <c r="H377" s="82"/>
      <c r="I377" s="82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12.75" customHeight="1">
      <c r="A378" s="82"/>
      <c r="B378" s="82"/>
      <c r="C378" s="82"/>
      <c r="D378" s="82"/>
      <c r="E378" s="82"/>
      <c r="F378" s="85"/>
      <c r="G378" s="86"/>
      <c r="H378" s="82"/>
      <c r="I378" s="82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12.75" customHeight="1">
      <c r="A379" s="82"/>
      <c r="B379" s="82"/>
      <c r="C379" s="82"/>
      <c r="D379" s="82"/>
      <c r="E379" s="82"/>
      <c r="F379" s="85"/>
      <c r="G379" s="86"/>
      <c r="H379" s="82"/>
      <c r="I379" s="82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12.75" customHeight="1">
      <c r="A380" s="82"/>
      <c r="B380" s="82"/>
      <c r="C380" s="82"/>
      <c r="D380" s="82"/>
      <c r="E380" s="82"/>
      <c r="F380" s="85"/>
      <c r="G380" s="86"/>
      <c r="H380" s="82"/>
      <c r="I380" s="82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12.75" customHeight="1">
      <c r="A381" s="82"/>
      <c r="B381" s="82"/>
      <c r="C381" s="82"/>
      <c r="D381" s="82"/>
      <c r="E381" s="82"/>
      <c r="F381" s="85"/>
      <c r="G381" s="86"/>
      <c r="H381" s="82"/>
      <c r="I381" s="82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12.75" customHeight="1">
      <c r="A382" s="82"/>
      <c r="B382" s="82"/>
      <c r="C382" s="82"/>
      <c r="D382" s="82"/>
      <c r="E382" s="82"/>
      <c r="F382" s="85"/>
      <c r="G382" s="86"/>
      <c r="H382" s="82"/>
      <c r="I382" s="82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12.75" customHeight="1">
      <c r="A383" s="82"/>
      <c r="B383" s="82"/>
      <c r="C383" s="82"/>
      <c r="D383" s="82"/>
      <c r="E383" s="82"/>
      <c r="F383" s="85"/>
      <c r="G383" s="86"/>
      <c r="H383" s="82"/>
      <c r="I383" s="82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12.75" customHeight="1">
      <c r="A384" s="82"/>
      <c r="B384" s="82"/>
      <c r="C384" s="82"/>
      <c r="D384" s="82"/>
      <c r="E384" s="82"/>
      <c r="F384" s="85"/>
      <c r="G384" s="86"/>
      <c r="H384" s="82"/>
      <c r="I384" s="82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12.75" customHeight="1">
      <c r="A385" s="82"/>
      <c r="B385" s="82"/>
      <c r="C385" s="82"/>
      <c r="D385" s="82"/>
      <c r="E385" s="82"/>
      <c r="F385" s="85"/>
      <c r="G385" s="86"/>
      <c r="H385" s="82"/>
      <c r="I385" s="82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12.75" customHeight="1">
      <c r="A386" s="82"/>
      <c r="B386" s="82"/>
      <c r="C386" s="82"/>
      <c r="D386" s="82"/>
      <c r="E386" s="82"/>
      <c r="F386" s="85"/>
      <c r="G386" s="86"/>
      <c r="H386" s="82"/>
      <c r="I386" s="82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12.75" customHeight="1">
      <c r="A387" s="82"/>
      <c r="B387" s="82"/>
      <c r="C387" s="82"/>
      <c r="D387" s="82"/>
      <c r="E387" s="82"/>
      <c r="F387" s="85"/>
      <c r="G387" s="86"/>
      <c r="H387" s="82"/>
      <c r="I387" s="82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12.75" customHeight="1">
      <c r="A388" s="82"/>
      <c r="B388" s="82"/>
      <c r="C388" s="82"/>
      <c r="D388" s="82"/>
      <c r="E388" s="82"/>
      <c r="F388" s="85"/>
      <c r="G388" s="86"/>
      <c r="H388" s="82"/>
      <c r="I388" s="82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12.75" customHeight="1">
      <c r="A389" s="82"/>
      <c r="B389" s="82"/>
      <c r="C389" s="82"/>
      <c r="D389" s="82"/>
      <c r="E389" s="82"/>
      <c r="F389" s="85"/>
      <c r="G389" s="86"/>
      <c r="H389" s="82"/>
      <c r="I389" s="82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12.75" customHeight="1">
      <c r="A390" s="82"/>
      <c r="B390" s="82"/>
      <c r="C390" s="82"/>
      <c r="D390" s="82"/>
      <c r="E390" s="82"/>
      <c r="F390" s="85"/>
      <c r="G390" s="86"/>
      <c r="H390" s="82"/>
      <c r="I390" s="82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12.75" customHeight="1">
      <c r="A391" s="82"/>
      <c r="B391" s="82"/>
      <c r="C391" s="82"/>
      <c r="D391" s="82"/>
      <c r="E391" s="82"/>
      <c r="F391" s="85"/>
      <c r="G391" s="86"/>
      <c r="H391" s="82"/>
      <c r="I391" s="82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12.75" customHeight="1">
      <c r="A392" s="82"/>
      <c r="B392" s="82"/>
      <c r="C392" s="82"/>
      <c r="D392" s="82"/>
      <c r="E392" s="82"/>
      <c r="F392" s="85"/>
      <c r="G392" s="86"/>
      <c r="H392" s="82"/>
      <c r="I392" s="82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12.75" customHeight="1">
      <c r="A393" s="82"/>
      <c r="B393" s="82"/>
      <c r="C393" s="82"/>
      <c r="D393" s="82"/>
      <c r="E393" s="82"/>
      <c r="F393" s="85"/>
      <c r="G393" s="86"/>
      <c r="H393" s="82"/>
      <c r="I393" s="82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12.75" customHeight="1">
      <c r="A394" s="82"/>
      <c r="B394" s="82"/>
      <c r="C394" s="82"/>
      <c r="D394" s="82"/>
      <c r="E394" s="82"/>
      <c r="F394" s="85"/>
      <c r="G394" s="86"/>
      <c r="H394" s="82"/>
      <c r="I394" s="82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12.75" customHeight="1">
      <c r="A395" s="82"/>
      <c r="B395" s="82"/>
      <c r="C395" s="82"/>
      <c r="D395" s="82"/>
      <c r="E395" s="82"/>
      <c r="F395" s="85"/>
      <c r="G395" s="86"/>
      <c r="H395" s="82"/>
      <c r="I395" s="82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12.75" customHeight="1">
      <c r="A396" s="82"/>
      <c r="B396" s="82"/>
      <c r="C396" s="82"/>
      <c r="D396" s="82"/>
      <c r="E396" s="82"/>
      <c r="F396" s="85"/>
      <c r="G396" s="86"/>
      <c r="H396" s="82"/>
      <c r="I396" s="82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12.75" customHeight="1">
      <c r="A397" s="82"/>
      <c r="B397" s="82"/>
      <c r="C397" s="82"/>
      <c r="D397" s="82"/>
      <c r="E397" s="82"/>
      <c r="F397" s="85"/>
      <c r="G397" s="86"/>
      <c r="H397" s="82"/>
      <c r="I397" s="82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12.75" customHeight="1">
      <c r="A398" s="82"/>
      <c r="B398" s="82"/>
      <c r="C398" s="82"/>
      <c r="D398" s="82"/>
      <c r="E398" s="82"/>
      <c r="F398" s="85"/>
      <c r="G398" s="86"/>
      <c r="H398" s="82"/>
      <c r="I398" s="82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12.75" customHeight="1">
      <c r="A399" s="82"/>
      <c r="B399" s="82"/>
      <c r="C399" s="82"/>
      <c r="D399" s="82"/>
      <c r="E399" s="82"/>
      <c r="F399" s="85"/>
      <c r="G399" s="86"/>
      <c r="H399" s="82"/>
      <c r="I399" s="82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12.75" customHeight="1">
      <c r="A400" s="82"/>
      <c r="B400" s="82"/>
      <c r="C400" s="82"/>
      <c r="D400" s="82"/>
      <c r="E400" s="82"/>
      <c r="F400" s="85"/>
      <c r="G400" s="86"/>
      <c r="H400" s="82"/>
      <c r="I400" s="82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12.75" customHeight="1">
      <c r="A401" s="82"/>
      <c r="B401" s="82"/>
      <c r="C401" s="82"/>
      <c r="D401" s="82"/>
      <c r="E401" s="82"/>
      <c r="F401" s="85"/>
      <c r="G401" s="86"/>
      <c r="H401" s="82"/>
      <c r="I401" s="82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12.75" customHeight="1">
      <c r="A402" s="82"/>
      <c r="B402" s="82"/>
      <c r="C402" s="82"/>
      <c r="D402" s="82"/>
      <c r="E402" s="82"/>
      <c r="F402" s="85"/>
      <c r="G402" s="86"/>
      <c r="H402" s="82"/>
      <c r="I402" s="82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12.75" customHeight="1">
      <c r="A403" s="82"/>
      <c r="B403" s="82"/>
      <c r="C403" s="82"/>
      <c r="D403" s="82"/>
      <c r="E403" s="82"/>
      <c r="F403" s="85"/>
      <c r="G403" s="86"/>
      <c r="H403" s="82"/>
      <c r="I403" s="82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12.75" customHeight="1">
      <c r="A404" s="82"/>
      <c r="B404" s="82"/>
      <c r="C404" s="82"/>
      <c r="D404" s="82"/>
      <c r="E404" s="82"/>
      <c r="F404" s="85"/>
      <c r="G404" s="86"/>
      <c r="H404" s="82"/>
      <c r="I404" s="82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12.75" customHeight="1">
      <c r="A405" s="82"/>
      <c r="B405" s="82"/>
      <c r="C405" s="82"/>
      <c r="D405" s="82"/>
      <c r="E405" s="82"/>
      <c r="F405" s="85"/>
      <c r="G405" s="86"/>
      <c r="H405" s="82"/>
      <c r="I405" s="82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12.75" customHeight="1">
      <c r="A406" s="82"/>
      <c r="B406" s="82"/>
      <c r="C406" s="82"/>
      <c r="D406" s="82"/>
      <c r="E406" s="82"/>
      <c r="F406" s="85"/>
      <c r="G406" s="86"/>
      <c r="H406" s="82"/>
      <c r="I406" s="82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12.75" customHeight="1">
      <c r="A407" s="82"/>
      <c r="B407" s="82"/>
      <c r="C407" s="82"/>
      <c r="D407" s="82"/>
      <c r="E407" s="82"/>
      <c r="F407" s="85"/>
      <c r="G407" s="86"/>
      <c r="H407" s="82"/>
      <c r="I407" s="82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12.75" customHeight="1">
      <c r="A408" s="82"/>
      <c r="B408" s="82"/>
      <c r="C408" s="82"/>
      <c r="D408" s="82"/>
      <c r="E408" s="82"/>
      <c r="F408" s="85"/>
      <c r="G408" s="86"/>
      <c r="H408" s="82"/>
      <c r="I408" s="82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12.75" customHeight="1">
      <c r="A409" s="82"/>
      <c r="B409" s="82"/>
      <c r="C409" s="82"/>
      <c r="D409" s="82"/>
      <c r="E409" s="82"/>
      <c r="F409" s="85"/>
      <c r="G409" s="86"/>
      <c r="H409" s="82"/>
      <c r="I409" s="82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12.75" customHeight="1">
      <c r="A410" s="82"/>
      <c r="B410" s="82"/>
      <c r="C410" s="82"/>
      <c r="D410" s="82"/>
      <c r="E410" s="82"/>
      <c r="F410" s="85"/>
      <c r="G410" s="86"/>
      <c r="H410" s="82"/>
      <c r="I410" s="82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12.75" customHeight="1">
      <c r="A411" s="82"/>
      <c r="B411" s="82"/>
      <c r="C411" s="82"/>
      <c r="D411" s="82"/>
      <c r="E411" s="82"/>
      <c r="F411" s="85"/>
      <c r="G411" s="86"/>
      <c r="H411" s="82"/>
      <c r="I411" s="82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12.75" customHeight="1">
      <c r="A412" s="82"/>
      <c r="B412" s="82"/>
      <c r="C412" s="82"/>
      <c r="D412" s="82"/>
      <c r="E412" s="82"/>
      <c r="F412" s="85"/>
      <c r="G412" s="86"/>
      <c r="H412" s="82"/>
      <c r="I412" s="82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12.75" customHeight="1">
      <c r="A413" s="82"/>
      <c r="B413" s="82"/>
      <c r="C413" s="82"/>
      <c r="D413" s="82"/>
      <c r="E413" s="82"/>
      <c r="F413" s="85"/>
      <c r="G413" s="86"/>
      <c r="H413" s="82"/>
      <c r="I413" s="82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12.75" customHeight="1">
      <c r="A414" s="82"/>
      <c r="B414" s="82"/>
      <c r="C414" s="82"/>
      <c r="D414" s="82"/>
      <c r="E414" s="82"/>
      <c r="F414" s="85"/>
      <c r="G414" s="86"/>
      <c r="H414" s="82"/>
      <c r="I414" s="82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12.75" customHeight="1">
      <c r="A415" s="82"/>
      <c r="B415" s="82"/>
      <c r="C415" s="82"/>
      <c r="D415" s="82"/>
      <c r="E415" s="82"/>
      <c r="F415" s="85"/>
      <c r="G415" s="86"/>
      <c r="H415" s="82"/>
      <c r="I415" s="82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12.75" customHeight="1">
      <c r="A416" s="82"/>
      <c r="B416" s="82"/>
      <c r="C416" s="82"/>
      <c r="D416" s="82"/>
      <c r="E416" s="82"/>
      <c r="F416" s="85"/>
      <c r="G416" s="86"/>
      <c r="H416" s="82"/>
      <c r="I416" s="82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12.75" customHeight="1">
      <c r="A417" s="82"/>
      <c r="B417" s="82"/>
      <c r="C417" s="82"/>
      <c r="D417" s="82"/>
      <c r="E417" s="82"/>
      <c r="F417" s="85"/>
      <c r="G417" s="86"/>
      <c r="H417" s="82"/>
      <c r="I417" s="82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12.75" customHeight="1">
      <c r="A418" s="82"/>
      <c r="B418" s="82"/>
      <c r="C418" s="82"/>
      <c r="D418" s="82"/>
      <c r="E418" s="82"/>
      <c r="F418" s="85"/>
      <c r="G418" s="86"/>
      <c r="H418" s="82"/>
      <c r="I418" s="82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12.75" customHeight="1">
      <c r="A419" s="82"/>
      <c r="B419" s="82"/>
      <c r="C419" s="82"/>
      <c r="D419" s="82"/>
      <c r="E419" s="82"/>
      <c r="F419" s="85"/>
      <c r="G419" s="86"/>
      <c r="H419" s="82"/>
      <c r="I419" s="82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12.75" customHeight="1">
      <c r="A420" s="82"/>
      <c r="B420" s="82"/>
      <c r="C420" s="82"/>
      <c r="D420" s="82"/>
      <c r="E420" s="82"/>
      <c r="F420" s="85"/>
      <c r="G420" s="86"/>
      <c r="H420" s="82"/>
      <c r="I420" s="82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12.75" customHeight="1">
      <c r="A421" s="82"/>
      <c r="B421" s="82"/>
      <c r="C421" s="82"/>
      <c r="D421" s="82"/>
      <c r="E421" s="82"/>
      <c r="F421" s="85"/>
      <c r="G421" s="86"/>
      <c r="H421" s="82"/>
      <c r="I421" s="82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12.75" customHeight="1">
      <c r="A422" s="82"/>
      <c r="B422" s="82"/>
      <c r="C422" s="82"/>
      <c r="D422" s="82"/>
      <c r="E422" s="82"/>
      <c r="F422" s="85"/>
      <c r="G422" s="86"/>
      <c r="H422" s="82"/>
      <c r="I422" s="82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12.75" customHeight="1">
      <c r="A423" s="82"/>
      <c r="B423" s="82"/>
      <c r="C423" s="82"/>
      <c r="D423" s="82"/>
      <c r="E423" s="82"/>
      <c r="F423" s="85"/>
      <c r="G423" s="86"/>
      <c r="H423" s="82"/>
      <c r="I423" s="82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12.75" customHeight="1">
      <c r="A424" s="82"/>
      <c r="B424" s="82"/>
      <c r="C424" s="82"/>
      <c r="D424" s="82"/>
      <c r="E424" s="82"/>
      <c r="F424" s="85"/>
      <c r="G424" s="86"/>
      <c r="H424" s="82"/>
      <c r="I424" s="82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12.75" customHeight="1">
      <c r="A425" s="82"/>
      <c r="B425" s="82"/>
      <c r="C425" s="82"/>
      <c r="D425" s="82"/>
      <c r="E425" s="82"/>
      <c r="F425" s="85"/>
      <c r="G425" s="86"/>
      <c r="H425" s="82"/>
      <c r="I425" s="82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12.75" customHeight="1">
      <c r="A426" s="82"/>
      <c r="B426" s="82"/>
      <c r="C426" s="82"/>
      <c r="D426" s="82"/>
      <c r="E426" s="82"/>
      <c r="F426" s="85"/>
      <c r="G426" s="86"/>
      <c r="H426" s="82"/>
      <c r="I426" s="82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12.75" customHeight="1">
      <c r="A427" s="82"/>
      <c r="B427" s="82"/>
      <c r="C427" s="82"/>
      <c r="D427" s="82"/>
      <c r="E427" s="82"/>
      <c r="F427" s="85"/>
      <c r="G427" s="86"/>
      <c r="H427" s="82"/>
      <c r="I427" s="82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12.75" customHeight="1">
      <c r="A428" s="82"/>
      <c r="B428" s="82"/>
      <c r="C428" s="82"/>
      <c r="D428" s="82"/>
      <c r="E428" s="82"/>
      <c r="F428" s="85"/>
      <c r="G428" s="86"/>
      <c r="H428" s="82"/>
      <c r="I428" s="82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12.75" customHeight="1">
      <c r="A429" s="82"/>
      <c r="B429" s="82"/>
      <c r="C429" s="82"/>
      <c r="D429" s="82"/>
      <c r="E429" s="82"/>
      <c r="F429" s="85"/>
      <c r="G429" s="86"/>
      <c r="H429" s="82"/>
      <c r="I429" s="82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12.75" customHeight="1">
      <c r="A430" s="82"/>
      <c r="B430" s="82"/>
      <c r="C430" s="82"/>
      <c r="D430" s="82"/>
      <c r="E430" s="82"/>
      <c r="F430" s="85"/>
      <c r="G430" s="86"/>
      <c r="H430" s="82"/>
      <c r="I430" s="82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12.75" customHeight="1">
      <c r="A431" s="82"/>
      <c r="B431" s="82"/>
      <c r="C431" s="82"/>
      <c r="D431" s="82"/>
      <c r="E431" s="82"/>
      <c r="F431" s="85"/>
      <c r="G431" s="86"/>
      <c r="H431" s="82"/>
      <c r="I431" s="82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12.75" customHeight="1">
      <c r="A432" s="82"/>
      <c r="B432" s="82"/>
      <c r="C432" s="82"/>
      <c r="D432" s="82"/>
      <c r="E432" s="82"/>
      <c r="F432" s="85"/>
      <c r="G432" s="86"/>
      <c r="H432" s="82"/>
      <c r="I432" s="82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12.75" customHeight="1">
      <c r="A433" s="82"/>
      <c r="B433" s="82"/>
      <c r="C433" s="82"/>
      <c r="D433" s="82"/>
      <c r="E433" s="82"/>
      <c r="F433" s="85"/>
      <c r="G433" s="86"/>
      <c r="H433" s="82"/>
      <c r="I433" s="82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12.75" customHeight="1">
      <c r="A434" s="82"/>
      <c r="B434" s="82"/>
      <c r="C434" s="82"/>
      <c r="D434" s="82"/>
      <c r="E434" s="82"/>
      <c r="F434" s="85"/>
      <c r="G434" s="86"/>
      <c r="H434" s="82"/>
      <c r="I434" s="82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12.75" customHeight="1">
      <c r="A435" s="82"/>
      <c r="B435" s="82"/>
      <c r="C435" s="82"/>
      <c r="D435" s="82"/>
      <c r="E435" s="82"/>
      <c r="F435" s="85"/>
      <c r="G435" s="86"/>
      <c r="H435" s="82"/>
      <c r="I435" s="82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12.75" customHeight="1">
      <c r="A436" s="82"/>
      <c r="B436" s="82"/>
      <c r="C436" s="82"/>
      <c r="D436" s="82"/>
      <c r="E436" s="82"/>
      <c r="F436" s="85"/>
      <c r="G436" s="86"/>
      <c r="H436" s="82"/>
      <c r="I436" s="82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12.75" customHeight="1">
      <c r="A437" s="82"/>
      <c r="B437" s="82"/>
      <c r="C437" s="82"/>
      <c r="D437" s="82"/>
      <c r="E437" s="82"/>
      <c r="F437" s="85"/>
      <c r="G437" s="86"/>
      <c r="H437" s="82"/>
      <c r="I437" s="82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12.75" customHeight="1">
      <c r="A438" s="82"/>
      <c r="B438" s="82"/>
      <c r="C438" s="82"/>
      <c r="D438" s="82"/>
      <c r="E438" s="82"/>
      <c r="F438" s="85"/>
      <c r="G438" s="86"/>
      <c r="H438" s="82"/>
      <c r="I438" s="82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12.75" customHeight="1">
      <c r="A439" s="82"/>
      <c r="B439" s="82"/>
      <c r="C439" s="82"/>
      <c r="D439" s="82"/>
      <c r="E439" s="82"/>
      <c r="F439" s="85"/>
      <c r="G439" s="86"/>
      <c r="H439" s="82"/>
      <c r="I439" s="82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12.75" customHeight="1">
      <c r="A440" s="82"/>
      <c r="B440" s="82"/>
      <c r="C440" s="82"/>
      <c r="D440" s="82"/>
      <c r="E440" s="82"/>
      <c r="F440" s="85"/>
      <c r="G440" s="86"/>
      <c r="H440" s="82"/>
      <c r="I440" s="82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12.75" customHeight="1">
      <c r="A441" s="82"/>
      <c r="B441" s="82"/>
      <c r="C441" s="82"/>
      <c r="D441" s="82"/>
      <c r="E441" s="82"/>
      <c r="F441" s="85"/>
      <c r="G441" s="86"/>
      <c r="H441" s="82"/>
      <c r="I441" s="82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12.75" customHeight="1">
      <c r="A442" s="82"/>
      <c r="B442" s="82"/>
      <c r="C442" s="82"/>
      <c r="D442" s="82"/>
      <c r="E442" s="82"/>
      <c r="F442" s="85"/>
      <c r="G442" s="86"/>
      <c r="H442" s="82"/>
      <c r="I442" s="82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12.75" customHeight="1">
      <c r="A443" s="82"/>
      <c r="B443" s="82"/>
      <c r="C443" s="82"/>
      <c r="D443" s="82"/>
      <c r="E443" s="82"/>
      <c r="F443" s="85"/>
      <c r="G443" s="86"/>
      <c r="H443" s="82"/>
      <c r="I443" s="82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12.75" customHeight="1">
      <c r="A444" s="82"/>
      <c r="B444" s="82"/>
      <c r="C444" s="82"/>
      <c r="D444" s="82"/>
      <c r="E444" s="82"/>
      <c r="F444" s="85"/>
      <c r="G444" s="86"/>
      <c r="H444" s="82"/>
      <c r="I444" s="82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12.75" customHeight="1">
      <c r="A445" s="82"/>
      <c r="B445" s="82"/>
      <c r="C445" s="82"/>
      <c r="D445" s="82"/>
      <c r="E445" s="82"/>
      <c r="F445" s="85"/>
      <c r="G445" s="86"/>
      <c r="H445" s="82"/>
      <c r="I445" s="82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12.75" customHeight="1">
      <c r="A446" s="82"/>
      <c r="B446" s="82"/>
      <c r="C446" s="82"/>
      <c r="D446" s="82"/>
      <c r="E446" s="82"/>
      <c r="F446" s="85"/>
      <c r="G446" s="86"/>
      <c r="H446" s="82"/>
      <c r="I446" s="82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12.75" customHeight="1">
      <c r="A447" s="82"/>
      <c r="B447" s="82"/>
      <c r="C447" s="82"/>
      <c r="D447" s="82"/>
      <c r="E447" s="82"/>
      <c r="F447" s="85"/>
      <c r="G447" s="86"/>
      <c r="H447" s="82"/>
      <c r="I447" s="82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12.75" customHeight="1">
      <c r="A448" s="82"/>
      <c r="B448" s="82"/>
      <c r="C448" s="82"/>
      <c r="D448" s="82"/>
      <c r="E448" s="82"/>
      <c r="F448" s="85"/>
      <c r="G448" s="86"/>
      <c r="H448" s="82"/>
      <c r="I448" s="82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12.75" customHeight="1">
      <c r="A449" s="82"/>
      <c r="B449" s="82"/>
      <c r="C449" s="82"/>
      <c r="D449" s="82"/>
      <c r="E449" s="82"/>
      <c r="F449" s="85"/>
      <c r="G449" s="86"/>
      <c r="H449" s="82"/>
      <c r="I449" s="82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12.75" customHeight="1">
      <c r="A450" s="82"/>
      <c r="B450" s="82"/>
      <c r="C450" s="82"/>
      <c r="D450" s="82"/>
      <c r="E450" s="82"/>
      <c r="F450" s="85"/>
      <c r="G450" s="86"/>
      <c r="H450" s="82"/>
      <c r="I450" s="82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12.75" customHeight="1">
      <c r="A451" s="82"/>
      <c r="B451" s="82"/>
      <c r="C451" s="82"/>
      <c r="D451" s="82"/>
      <c r="E451" s="82"/>
      <c r="F451" s="85"/>
      <c r="G451" s="86"/>
      <c r="H451" s="82"/>
      <c r="I451" s="82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12.75" customHeight="1">
      <c r="A452" s="82"/>
      <c r="B452" s="82"/>
      <c r="C452" s="82"/>
      <c r="D452" s="82"/>
      <c r="E452" s="82"/>
      <c r="F452" s="85"/>
      <c r="G452" s="86"/>
      <c r="H452" s="82"/>
      <c r="I452" s="82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12.75" customHeight="1">
      <c r="A453" s="82"/>
      <c r="B453" s="82"/>
      <c r="C453" s="82"/>
      <c r="D453" s="82"/>
      <c r="E453" s="82"/>
      <c r="F453" s="85"/>
      <c r="G453" s="86"/>
      <c r="H453" s="82"/>
      <c r="I453" s="82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12.75" customHeight="1">
      <c r="A454" s="82"/>
      <c r="B454" s="82"/>
      <c r="C454" s="82"/>
      <c r="D454" s="82"/>
      <c r="E454" s="82"/>
      <c r="F454" s="85"/>
      <c r="G454" s="86"/>
      <c r="H454" s="82"/>
      <c r="I454" s="82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12.75" customHeight="1">
      <c r="A455" s="82"/>
      <c r="B455" s="82"/>
      <c r="C455" s="82"/>
      <c r="D455" s="82"/>
      <c r="E455" s="82"/>
      <c r="F455" s="85"/>
      <c r="G455" s="86"/>
      <c r="H455" s="82"/>
      <c r="I455" s="82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12.75" customHeight="1">
      <c r="A456" s="82"/>
      <c r="B456" s="82"/>
      <c r="C456" s="82"/>
      <c r="D456" s="82"/>
      <c r="E456" s="82"/>
      <c r="F456" s="85"/>
      <c r="G456" s="86"/>
      <c r="H456" s="82"/>
      <c r="I456" s="82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12.75" customHeight="1">
      <c r="A457" s="82"/>
      <c r="B457" s="82"/>
      <c r="C457" s="82"/>
      <c r="D457" s="82"/>
      <c r="E457" s="82"/>
      <c r="F457" s="85"/>
      <c r="G457" s="86"/>
      <c r="H457" s="82"/>
      <c r="I457" s="82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12.75" customHeight="1">
      <c r="A458" s="82"/>
      <c r="B458" s="82"/>
      <c r="C458" s="82"/>
      <c r="D458" s="82"/>
      <c r="E458" s="82"/>
      <c r="F458" s="85"/>
      <c r="G458" s="86"/>
      <c r="H458" s="82"/>
      <c r="I458" s="82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12.75" customHeight="1">
      <c r="A459" s="82"/>
      <c r="B459" s="82"/>
      <c r="C459" s="82"/>
      <c r="D459" s="82"/>
      <c r="E459" s="82"/>
      <c r="F459" s="85"/>
      <c r="G459" s="86"/>
      <c r="H459" s="82"/>
      <c r="I459" s="82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12.75" customHeight="1">
      <c r="A460" s="82"/>
      <c r="B460" s="82"/>
      <c r="C460" s="82"/>
      <c r="D460" s="82"/>
      <c r="E460" s="82"/>
      <c r="F460" s="85"/>
      <c r="G460" s="86"/>
      <c r="H460" s="82"/>
      <c r="I460" s="82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12.75" customHeight="1">
      <c r="A461" s="82"/>
      <c r="B461" s="82"/>
      <c r="C461" s="82"/>
      <c r="D461" s="82"/>
      <c r="E461" s="82"/>
      <c r="F461" s="85"/>
      <c r="G461" s="86"/>
      <c r="H461" s="82"/>
      <c r="I461" s="82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12.75" customHeight="1">
      <c r="A462" s="82"/>
      <c r="B462" s="82"/>
      <c r="C462" s="82"/>
      <c r="D462" s="82"/>
      <c r="E462" s="82"/>
      <c r="F462" s="85"/>
      <c r="G462" s="86"/>
      <c r="H462" s="82"/>
      <c r="I462" s="82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12.75" customHeight="1">
      <c r="A463" s="82"/>
      <c r="B463" s="82"/>
      <c r="C463" s="82"/>
      <c r="D463" s="82"/>
      <c r="E463" s="82"/>
      <c r="F463" s="85"/>
      <c r="G463" s="86"/>
      <c r="H463" s="82"/>
      <c r="I463" s="82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12.75" customHeight="1">
      <c r="A464" s="82"/>
      <c r="B464" s="82"/>
      <c r="C464" s="82"/>
      <c r="D464" s="82"/>
      <c r="E464" s="82"/>
      <c r="F464" s="85"/>
      <c r="G464" s="86"/>
      <c r="H464" s="82"/>
      <c r="I464" s="82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12.75" customHeight="1">
      <c r="A465" s="82"/>
      <c r="B465" s="82"/>
      <c r="C465" s="82"/>
      <c r="D465" s="82"/>
      <c r="E465" s="82"/>
      <c r="F465" s="85"/>
      <c r="G465" s="86"/>
      <c r="H465" s="82"/>
      <c r="I465" s="82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12.75" customHeight="1">
      <c r="A466" s="82"/>
      <c r="B466" s="82"/>
      <c r="C466" s="82"/>
      <c r="D466" s="82"/>
      <c r="E466" s="82"/>
      <c r="F466" s="85"/>
      <c r="G466" s="86"/>
      <c r="H466" s="82"/>
      <c r="I466" s="82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12.75" customHeight="1">
      <c r="A467" s="82"/>
      <c r="B467" s="82"/>
      <c r="C467" s="82"/>
      <c r="D467" s="82"/>
      <c r="E467" s="82"/>
      <c r="F467" s="85"/>
      <c r="G467" s="86"/>
      <c r="H467" s="82"/>
      <c r="I467" s="82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12.75" customHeight="1">
      <c r="A468" s="82"/>
      <c r="B468" s="82"/>
      <c r="C468" s="82"/>
      <c r="D468" s="82"/>
      <c r="E468" s="82"/>
      <c r="F468" s="85"/>
      <c r="G468" s="86"/>
      <c r="H468" s="82"/>
      <c r="I468" s="82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12.75" customHeight="1">
      <c r="A469" s="82"/>
      <c r="B469" s="82"/>
      <c r="C469" s="82"/>
      <c r="D469" s="82"/>
      <c r="E469" s="82"/>
      <c r="F469" s="85"/>
      <c r="G469" s="86"/>
      <c r="H469" s="82"/>
      <c r="I469" s="82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12.75" customHeight="1">
      <c r="A470" s="82"/>
      <c r="B470" s="82"/>
      <c r="C470" s="82"/>
      <c r="D470" s="82"/>
      <c r="E470" s="82"/>
      <c r="F470" s="85"/>
      <c r="G470" s="86"/>
      <c r="H470" s="82"/>
      <c r="I470" s="82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12.75" customHeight="1">
      <c r="A471" s="82"/>
      <c r="B471" s="82"/>
      <c r="C471" s="82"/>
      <c r="D471" s="82"/>
      <c r="E471" s="82"/>
      <c r="F471" s="85"/>
      <c r="G471" s="86"/>
      <c r="H471" s="82"/>
      <c r="I471" s="82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12.75" customHeight="1">
      <c r="A472" s="82"/>
      <c r="B472" s="82"/>
      <c r="C472" s="82"/>
      <c r="D472" s="82"/>
      <c r="E472" s="82"/>
      <c r="F472" s="85"/>
      <c r="G472" s="86"/>
      <c r="H472" s="82"/>
      <c r="I472" s="82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12.75" customHeight="1">
      <c r="A473" s="82"/>
      <c r="B473" s="82"/>
      <c r="C473" s="82"/>
      <c r="D473" s="82"/>
      <c r="E473" s="82"/>
      <c r="F473" s="85"/>
      <c r="G473" s="86"/>
      <c r="H473" s="82"/>
      <c r="I473" s="82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12.75" customHeight="1">
      <c r="A474" s="82"/>
      <c r="B474" s="82"/>
      <c r="C474" s="82"/>
      <c r="D474" s="82"/>
      <c r="E474" s="82"/>
      <c r="F474" s="85"/>
      <c r="G474" s="86"/>
      <c r="H474" s="82"/>
      <c r="I474" s="82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12.75" customHeight="1">
      <c r="A475" s="82"/>
      <c r="B475" s="82"/>
      <c r="C475" s="82"/>
      <c r="D475" s="82"/>
      <c r="E475" s="82"/>
      <c r="F475" s="85"/>
      <c r="G475" s="86"/>
      <c r="H475" s="82"/>
      <c r="I475" s="82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12.75" customHeight="1">
      <c r="A476" s="82"/>
      <c r="B476" s="82"/>
      <c r="C476" s="82"/>
      <c r="D476" s="82"/>
      <c r="E476" s="82"/>
      <c r="F476" s="85"/>
      <c r="G476" s="86"/>
      <c r="H476" s="82"/>
      <c r="I476" s="82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12.75" customHeight="1">
      <c r="A477" s="82"/>
      <c r="B477" s="82"/>
      <c r="C477" s="82"/>
      <c r="D477" s="82"/>
      <c r="E477" s="82"/>
      <c r="F477" s="85"/>
      <c r="G477" s="86"/>
      <c r="H477" s="82"/>
      <c r="I477" s="82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12.75" customHeight="1">
      <c r="A478" s="82"/>
      <c r="B478" s="82"/>
      <c r="C478" s="82"/>
      <c r="D478" s="82"/>
      <c r="E478" s="82"/>
      <c r="F478" s="85"/>
      <c r="G478" s="86"/>
      <c r="H478" s="82"/>
      <c r="I478" s="82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12.75" customHeight="1">
      <c r="A479" s="82"/>
      <c r="B479" s="82"/>
      <c r="C479" s="82"/>
      <c r="D479" s="82"/>
      <c r="E479" s="82"/>
      <c r="F479" s="85"/>
      <c r="G479" s="86"/>
      <c r="H479" s="82"/>
      <c r="I479" s="82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12.75" customHeight="1">
      <c r="A480" s="82"/>
      <c r="B480" s="82"/>
      <c r="C480" s="82"/>
      <c r="D480" s="82"/>
      <c r="E480" s="82"/>
      <c r="F480" s="85"/>
      <c r="G480" s="86"/>
      <c r="H480" s="82"/>
      <c r="I480" s="82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12.75" customHeight="1">
      <c r="A481" s="82"/>
      <c r="B481" s="82"/>
      <c r="C481" s="82"/>
      <c r="D481" s="82"/>
      <c r="E481" s="82"/>
      <c r="F481" s="85"/>
      <c r="G481" s="86"/>
      <c r="H481" s="82"/>
      <c r="I481" s="82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12.75" customHeight="1">
      <c r="A482" s="82"/>
      <c r="B482" s="82"/>
      <c r="C482" s="82"/>
      <c r="D482" s="82"/>
      <c r="E482" s="82"/>
      <c r="F482" s="85"/>
      <c r="G482" s="86"/>
      <c r="H482" s="82"/>
      <c r="I482" s="82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12.75" customHeight="1">
      <c r="A483" s="82"/>
      <c r="B483" s="82"/>
      <c r="C483" s="82"/>
      <c r="D483" s="82"/>
      <c r="E483" s="82"/>
      <c r="F483" s="85"/>
      <c r="G483" s="86"/>
      <c r="H483" s="82"/>
      <c r="I483" s="82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12.75" customHeight="1">
      <c r="A484" s="82"/>
      <c r="B484" s="82"/>
      <c r="C484" s="82"/>
      <c r="D484" s="82"/>
      <c r="E484" s="82"/>
      <c r="F484" s="85"/>
      <c r="G484" s="86"/>
      <c r="H484" s="82"/>
      <c r="I484" s="82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12.75" customHeight="1">
      <c r="A485" s="82"/>
      <c r="B485" s="82"/>
      <c r="C485" s="82"/>
      <c r="D485" s="82"/>
      <c r="E485" s="82"/>
      <c r="F485" s="85"/>
      <c r="G485" s="86"/>
      <c r="H485" s="82"/>
      <c r="I485" s="82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12.75" customHeight="1">
      <c r="A486" s="82"/>
      <c r="B486" s="82"/>
      <c r="C486" s="82"/>
      <c r="D486" s="82"/>
      <c r="E486" s="82"/>
      <c r="F486" s="85"/>
      <c r="G486" s="86"/>
      <c r="H486" s="82"/>
      <c r="I486" s="82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12.75" customHeight="1">
      <c r="A487" s="82"/>
      <c r="B487" s="82"/>
      <c r="C487" s="82"/>
      <c r="D487" s="82"/>
      <c r="E487" s="82"/>
      <c r="F487" s="85"/>
      <c r="G487" s="86"/>
      <c r="H487" s="82"/>
      <c r="I487" s="82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12.75" customHeight="1">
      <c r="A488" s="82"/>
      <c r="B488" s="82"/>
      <c r="C488" s="82"/>
      <c r="D488" s="82"/>
      <c r="E488" s="82"/>
      <c r="F488" s="85"/>
      <c r="G488" s="86"/>
      <c r="H488" s="82"/>
      <c r="I488" s="82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12.75" customHeight="1">
      <c r="A489" s="82"/>
      <c r="B489" s="82"/>
      <c r="C489" s="82"/>
      <c r="D489" s="82"/>
      <c r="E489" s="82"/>
      <c r="F489" s="85"/>
      <c r="G489" s="86"/>
      <c r="H489" s="82"/>
      <c r="I489" s="82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12.75" customHeight="1">
      <c r="A490" s="82"/>
      <c r="B490" s="82"/>
      <c r="C490" s="82"/>
      <c r="D490" s="82"/>
      <c r="E490" s="82"/>
      <c r="F490" s="85"/>
      <c r="G490" s="86"/>
      <c r="H490" s="82"/>
      <c r="I490" s="82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12.75" customHeight="1">
      <c r="A491" s="82"/>
      <c r="B491" s="82"/>
      <c r="C491" s="82"/>
      <c r="D491" s="82"/>
      <c r="E491" s="82"/>
      <c r="F491" s="85"/>
      <c r="G491" s="86"/>
      <c r="H491" s="82"/>
      <c r="I491" s="82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12.75" customHeight="1">
      <c r="A492" s="82"/>
      <c r="B492" s="82"/>
      <c r="C492" s="82"/>
      <c r="D492" s="82"/>
      <c r="E492" s="82"/>
      <c r="F492" s="85"/>
      <c r="G492" s="86"/>
      <c r="H492" s="82"/>
      <c r="I492" s="82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12.75" customHeight="1">
      <c r="A493" s="82"/>
      <c r="B493" s="82"/>
      <c r="C493" s="82"/>
      <c r="D493" s="82"/>
      <c r="E493" s="82"/>
      <c r="F493" s="85"/>
      <c r="G493" s="86"/>
      <c r="H493" s="82"/>
      <c r="I493" s="82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12.75" customHeight="1">
      <c r="A494" s="82"/>
      <c r="B494" s="82"/>
      <c r="C494" s="82"/>
      <c r="D494" s="82"/>
      <c r="E494" s="82"/>
      <c r="F494" s="85"/>
      <c r="G494" s="86"/>
      <c r="H494" s="82"/>
      <c r="I494" s="82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12.75" customHeight="1">
      <c r="A495" s="82"/>
      <c r="B495" s="82"/>
      <c r="C495" s="82"/>
      <c r="D495" s="82"/>
      <c r="E495" s="82"/>
      <c r="F495" s="85"/>
      <c r="G495" s="86"/>
      <c r="H495" s="82"/>
      <c r="I495" s="82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12.75" customHeight="1">
      <c r="A496" s="82"/>
      <c r="B496" s="82"/>
      <c r="C496" s="82"/>
      <c r="D496" s="82"/>
      <c r="E496" s="82"/>
      <c r="F496" s="85"/>
      <c r="G496" s="86"/>
      <c r="H496" s="82"/>
      <c r="I496" s="82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12.75" customHeight="1">
      <c r="A497" s="82"/>
      <c r="B497" s="82"/>
      <c r="C497" s="82"/>
      <c r="D497" s="82"/>
      <c r="E497" s="82"/>
      <c r="F497" s="85"/>
      <c r="G497" s="86"/>
      <c r="H497" s="82"/>
      <c r="I497" s="82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12.75" customHeight="1">
      <c r="A498" s="82"/>
      <c r="B498" s="82"/>
      <c r="C498" s="82"/>
      <c r="D498" s="82"/>
      <c r="E498" s="82"/>
      <c r="F498" s="85"/>
      <c r="G498" s="86"/>
      <c r="H498" s="82"/>
      <c r="I498" s="82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12.75" customHeight="1">
      <c r="A499" s="82"/>
      <c r="B499" s="82"/>
      <c r="C499" s="82"/>
      <c r="D499" s="82"/>
      <c r="E499" s="82"/>
      <c r="F499" s="85"/>
      <c r="G499" s="86"/>
      <c r="H499" s="82"/>
      <c r="I499" s="82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12.75" customHeight="1">
      <c r="A500" s="82"/>
      <c r="B500" s="82"/>
      <c r="C500" s="82"/>
      <c r="D500" s="82"/>
      <c r="E500" s="82"/>
      <c r="F500" s="85"/>
      <c r="G500" s="86"/>
      <c r="H500" s="82"/>
      <c r="I500" s="82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12.75" customHeight="1">
      <c r="A501" s="82"/>
      <c r="B501" s="82"/>
      <c r="C501" s="82"/>
      <c r="D501" s="82"/>
      <c r="E501" s="82"/>
      <c r="F501" s="85"/>
      <c r="G501" s="86"/>
      <c r="H501" s="82"/>
      <c r="I501" s="82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12.75" customHeight="1">
      <c r="A502" s="82"/>
      <c r="B502" s="82"/>
      <c r="C502" s="82"/>
      <c r="D502" s="82"/>
      <c r="E502" s="82"/>
      <c r="F502" s="85"/>
      <c r="G502" s="86"/>
      <c r="H502" s="82"/>
      <c r="I502" s="82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12.75" customHeight="1">
      <c r="A503" s="82"/>
      <c r="B503" s="82"/>
      <c r="C503" s="82"/>
      <c r="D503" s="82"/>
      <c r="E503" s="82"/>
      <c r="F503" s="85"/>
      <c r="G503" s="86"/>
      <c r="H503" s="82"/>
      <c r="I503" s="82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12.75" customHeight="1">
      <c r="A504" s="82"/>
      <c r="B504" s="82"/>
      <c r="C504" s="82"/>
      <c r="D504" s="82"/>
      <c r="E504" s="82"/>
      <c r="F504" s="85"/>
      <c r="G504" s="86"/>
      <c r="H504" s="82"/>
      <c r="I504" s="82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12.75" customHeight="1">
      <c r="A505" s="82"/>
      <c r="B505" s="82"/>
      <c r="C505" s="82"/>
      <c r="D505" s="82"/>
      <c r="E505" s="82"/>
      <c r="F505" s="85"/>
      <c r="G505" s="86"/>
      <c r="H505" s="82"/>
      <c r="I505" s="82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12.75" customHeight="1">
      <c r="A506" s="82"/>
      <c r="B506" s="82"/>
      <c r="C506" s="82"/>
      <c r="D506" s="82"/>
      <c r="E506" s="82"/>
      <c r="F506" s="85"/>
      <c r="G506" s="86"/>
      <c r="H506" s="82"/>
      <c r="I506" s="82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12.75" customHeight="1">
      <c r="A507" s="82"/>
      <c r="B507" s="82"/>
      <c r="C507" s="82"/>
      <c r="D507" s="82"/>
      <c r="E507" s="82"/>
      <c r="F507" s="85"/>
      <c r="G507" s="86"/>
      <c r="H507" s="82"/>
      <c r="I507" s="82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12.75" customHeight="1">
      <c r="A508" s="82"/>
      <c r="B508" s="82"/>
      <c r="C508" s="82"/>
      <c r="D508" s="82"/>
      <c r="E508" s="82"/>
      <c r="F508" s="85"/>
      <c r="G508" s="86"/>
      <c r="H508" s="82"/>
      <c r="I508" s="82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12.75" customHeight="1">
      <c r="A509" s="82"/>
      <c r="B509" s="82"/>
      <c r="C509" s="82"/>
      <c r="D509" s="82"/>
      <c r="E509" s="82"/>
      <c r="F509" s="85"/>
      <c r="G509" s="86"/>
      <c r="H509" s="82"/>
      <c r="I509" s="82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12.75" customHeight="1">
      <c r="A510" s="82"/>
      <c r="B510" s="82"/>
      <c r="C510" s="82"/>
      <c r="D510" s="82"/>
      <c r="E510" s="82"/>
      <c r="F510" s="85"/>
      <c r="G510" s="86"/>
      <c r="H510" s="82"/>
      <c r="I510" s="82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12.75" customHeight="1">
      <c r="A511" s="82"/>
      <c r="B511" s="82"/>
      <c r="C511" s="82"/>
      <c r="D511" s="82"/>
      <c r="E511" s="82"/>
      <c r="F511" s="85"/>
      <c r="G511" s="86"/>
      <c r="H511" s="82"/>
      <c r="I511" s="82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12.75" customHeight="1">
      <c r="A512" s="82"/>
      <c r="B512" s="82"/>
      <c r="C512" s="82"/>
      <c r="D512" s="82"/>
      <c r="E512" s="82"/>
      <c r="F512" s="85"/>
      <c r="G512" s="86"/>
      <c r="H512" s="82"/>
      <c r="I512" s="82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12.75" customHeight="1">
      <c r="A513" s="82"/>
      <c r="B513" s="82"/>
      <c r="C513" s="82"/>
      <c r="D513" s="82"/>
      <c r="E513" s="82"/>
      <c r="F513" s="85"/>
      <c r="G513" s="86"/>
      <c r="H513" s="82"/>
      <c r="I513" s="82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12.75" customHeight="1">
      <c r="A514" s="82"/>
      <c r="B514" s="82"/>
      <c r="C514" s="82"/>
      <c r="D514" s="82"/>
      <c r="E514" s="82"/>
      <c r="F514" s="85"/>
      <c r="G514" s="86"/>
      <c r="H514" s="82"/>
      <c r="I514" s="82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12.75" customHeight="1">
      <c r="A515" s="82"/>
      <c r="B515" s="82"/>
      <c r="C515" s="82"/>
      <c r="D515" s="82"/>
      <c r="E515" s="82"/>
      <c r="F515" s="85"/>
      <c r="G515" s="86"/>
      <c r="H515" s="82"/>
      <c r="I515" s="82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12.75" customHeight="1">
      <c r="A516" s="82"/>
      <c r="B516" s="82"/>
      <c r="C516" s="82"/>
      <c r="D516" s="82"/>
      <c r="E516" s="82"/>
      <c r="F516" s="85"/>
      <c r="G516" s="86"/>
      <c r="H516" s="82"/>
      <c r="I516" s="82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12.75" customHeight="1">
      <c r="A517" s="82"/>
      <c r="B517" s="82"/>
      <c r="C517" s="82"/>
      <c r="D517" s="82"/>
      <c r="E517" s="82"/>
      <c r="F517" s="85"/>
      <c r="G517" s="86"/>
      <c r="H517" s="82"/>
      <c r="I517" s="82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12.75" customHeight="1">
      <c r="A518" s="82"/>
      <c r="B518" s="82"/>
      <c r="C518" s="82"/>
      <c r="D518" s="82"/>
      <c r="E518" s="82"/>
      <c r="F518" s="85"/>
      <c r="G518" s="86"/>
      <c r="H518" s="82"/>
      <c r="I518" s="82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12.75" customHeight="1">
      <c r="A519" s="82"/>
      <c r="B519" s="82"/>
      <c r="C519" s="82"/>
      <c r="D519" s="82"/>
      <c r="E519" s="82"/>
      <c r="F519" s="85"/>
      <c r="G519" s="86"/>
      <c r="H519" s="82"/>
      <c r="I519" s="82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12.75" customHeight="1">
      <c r="A520" s="82"/>
      <c r="B520" s="82"/>
      <c r="C520" s="82"/>
      <c r="D520" s="82"/>
      <c r="E520" s="82"/>
      <c r="F520" s="85"/>
      <c r="G520" s="86"/>
      <c r="H520" s="82"/>
      <c r="I520" s="82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12.75" customHeight="1">
      <c r="A521" s="82"/>
      <c r="B521" s="82"/>
      <c r="C521" s="82"/>
      <c r="D521" s="82"/>
      <c r="E521" s="82"/>
      <c r="F521" s="85"/>
      <c r="G521" s="86"/>
      <c r="H521" s="82"/>
      <c r="I521" s="82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12.75" customHeight="1">
      <c r="A522" s="82"/>
      <c r="B522" s="82"/>
      <c r="C522" s="82"/>
      <c r="D522" s="82"/>
      <c r="E522" s="82"/>
      <c r="F522" s="85"/>
      <c r="G522" s="86"/>
      <c r="H522" s="82"/>
      <c r="I522" s="82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12.75" customHeight="1">
      <c r="A523" s="82"/>
      <c r="B523" s="82"/>
      <c r="C523" s="82"/>
      <c r="D523" s="82"/>
      <c r="E523" s="82"/>
      <c r="F523" s="85"/>
      <c r="G523" s="86"/>
      <c r="H523" s="82"/>
      <c r="I523" s="82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12.75" customHeight="1">
      <c r="A524" s="82"/>
      <c r="B524" s="82"/>
      <c r="C524" s="82"/>
      <c r="D524" s="82"/>
      <c r="E524" s="82"/>
      <c r="F524" s="85"/>
      <c r="G524" s="86"/>
      <c r="H524" s="82"/>
      <c r="I524" s="82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12.75" customHeight="1">
      <c r="A525" s="82"/>
      <c r="B525" s="82"/>
      <c r="C525" s="82"/>
      <c r="D525" s="82"/>
      <c r="E525" s="82"/>
      <c r="F525" s="85"/>
      <c r="G525" s="86"/>
      <c r="H525" s="82"/>
      <c r="I525" s="82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12.75" customHeight="1">
      <c r="A526" s="82"/>
      <c r="B526" s="82"/>
      <c r="C526" s="82"/>
      <c r="D526" s="82"/>
      <c r="E526" s="82"/>
      <c r="F526" s="85"/>
      <c r="G526" s="86"/>
      <c r="H526" s="82"/>
      <c r="I526" s="82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12.75" customHeight="1">
      <c r="A527" s="82"/>
      <c r="B527" s="82"/>
      <c r="C527" s="82"/>
      <c r="D527" s="82"/>
      <c r="E527" s="82"/>
      <c r="F527" s="85"/>
      <c r="G527" s="86"/>
      <c r="H527" s="82"/>
      <c r="I527" s="82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12.75" customHeight="1">
      <c r="A528" s="82"/>
      <c r="B528" s="82"/>
      <c r="C528" s="82"/>
      <c r="D528" s="82"/>
      <c r="E528" s="82"/>
      <c r="F528" s="85"/>
      <c r="G528" s="86"/>
      <c r="H528" s="82"/>
      <c r="I528" s="82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12.75" customHeight="1">
      <c r="A529" s="82"/>
      <c r="B529" s="82"/>
      <c r="C529" s="82"/>
      <c r="D529" s="82"/>
      <c r="E529" s="82"/>
      <c r="F529" s="85"/>
      <c r="G529" s="86"/>
      <c r="H529" s="82"/>
      <c r="I529" s="82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12.75" customHeight="1">
      <c r="A530" s="82"/>
      <c r="B530" s="82"/>
      <c r="C530" s="82"/>
      <c r="D530" s="82"/>
      <c r="E530" s="82"/>
      <c r="F530" s="85"/>
      <c r="G530" s="86"/>
      <c r="H530" s="82"/>
      <c r="I530" s="82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12.75" customHeight="1">
      <c r="A531" s="82"/>
      <c r="B531" s="82"/>
      <c r="C531" s="82"/>
      <c r="D531" s="82"/>
      <c r="E531" s="82"/>
      <c r="F531" s="85"/>
      <c r="G531" s="86"/>
      <c r="H531" s="82"/>
      <c r="I531" s="82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12.75" customHeight="1">
      <c r="A532" s="82"/>
      <c r="B532" s="82"/>
      <c r="C532" s="82"/>
      <c r="D532" s="82"/>
      <c r="E532" s="82"/>
      <c r="F532" s="85"/>
      <c r="G532" s="86"/>
      <c r="H532" s="82"/>
      <c r="I532" s="82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12.75" customHeight="1">
      <c r="A533" s="82"/>
      <c r="B533" s="82"/>
      <c r="C533" s="82"/>
      <c r="D533" s="82"/>
      <c r="E533" s="82"/>
      <c r="F533" s="85"/>
      <c r="G533" s="86"/>
      <c r="H533" s="82"/>
      <c r="I533" s="82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12.75" customHeight="1">
      <c r="A534" s="82"/>
      <c r="B534" s="82"/>
      <c r="C534" s="82"/>
      <c r="D534" s="82"/>
      <c r="E534" s="82"/>
      <c r="F534" s="85"/>
      <c r="G534" s="86"/>
      <c r="H534" s="82"/>
      <c r="I534" s="82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12.75" customHeight="1">
      <c r="A535" s="82"/>
      <c r="B535" s="82"/>
      <c r="C535" s="82"/>
      <c r="D535" s="82"/>
      <c r="E535" s="82"/>
      <c r="F535" s="85"/>
      <c r="G535" s="86"/>
      <c r="H535" s="82"/>
      <c r="I535" s="82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12.75" customHeight="1">
      <c r="A536" s="82"/>
      <c r="B536" s="82"/>
      <c r="C536" s="82"/>
      <c r="D536" s="82"/>
      <c r="E536" s="82"/>
      <c r="F536" s="85"/>
      <c r="G536" s="86"/>
      <c r="H536" s="82"/>
      <c r="I536" s="82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12.75" customHeight="1">
      <c r="A537" s="82"/>
      <c r="B537" s="82"/>
      <c r="C537" s="82"/>
      <c r="D537" s="82"/>
      <c r="E537" s="82"/>
      <c r="F537" s="85"/>
      <c r="G537" s="86"/>
      <c r="H537" s="82"/>
      <c r="I537" s="82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12.75" customHeight="1">
      <c r="A538" s="82"/>
      <c r="B538" s="82"/>
      <c r="C538" s="82"/>
      <c r="D538" s="82"/>
      <c r="E538" s="82"/>
      <c r="F538" s="85"/>
      <c r="G538" s="86"/>
      <c r="H538" s="82"/>
      <c r="I538" s="82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12.75" customHeight="1">
      <c r="A539" s="82"/>
      <c r="B539" s="82"/>
      <c r="C539" s="82"/>
      <c r="D539" s="82"/>
      <c r="E539" s="82"/>
      <c r="F539" s="85"/>
      <c r="G539" s="86"/>
      <c r="H539" s="82"/>
      <c r="I539" s="82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12.75" customHeight="1">
      <c r="A540" s="82"/>
      <c r="B540" s="82"/>
      <c r="C540" s="82"/>
      <c r="D540" s="82"/>
      <c r="E540" s="82"/>
      <c r="F540" s="85"/>
      <c r="G540" s="86"/>
      <c r="H540" s="82"/>
      <c r="I540" s="82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12.75" customHeight="1">
      <c r="A541" s="82"/>
      <c r="B541" s="82"/>
      <c r="C541" s="82"/>
      <c r="D541" s="82"/>
      <c r="E541" s="82"/>
      <c r="F541" s="85"/>
      <c r="G541" s="86"/>
      <c r="H541" s="82"/>
      <c r="I541" s="82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12.75" customHeight="1">
      <c r="A542" s="82"/>
      <c r="B542" s="82"/>
      <c r="C542" s="82"/>
      <c r="D542" s="82"/>
      <c r="E542" s="82"/>
      <c r="F542" s="85"/>
      <c r="G542" s="86"/>
      <c r="H542" s="82"/>
      <c r="I542" s="82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12.75" customHeight="1">
      <c r="A543" s="82"/>
      <c r="B543" s="82"/>
      <c r="C543" s="82"/>
      <c r="D543" s="82"/>
      <c r="E543" s="82"/>
      <c r="F543" s="85"/>
      <c r="G543" s="86"/>
      <c r="H543" s="82"/>
      <c r="I543" s="82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12.75" customHeight="1">
      <c r="A544" s="82"/>
      <c r="B544" s="82"/>
      <c r="C544" s="82"/>
      <c r="D544" s="82"/>
      <c r="E544" s="82"/>
      <c r="F544" s="85"/>
      <c r="G544" s="86"/>
      <c r="H544" s="82"/>
      <c r="I544" s="82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12.75" customHeight="1">
      <c r="A545" s="82"/>
      <c r="B545" s="82"/>
      <c r="C545" s="82"/>
      <c r="D545" s="82"/>
      <c r="E545" s="82"/>
      <c r="F545" s="85"/>
      <c r="G545" s="86"/>
      <c r="H545" s="82"/>
      <c r="I545" s="82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12.75" customHeight="1">
      <c r="A546" s="82"/>
      <c r="B546" s="82"/>
      <c r="C546" s="82"/>
      <c r="D546" s="82"/>
      <c r="E546" s="82"/>
      <c r="F546" s="85"/>
      <c r="G546" s="86"/>
      <c r="H546" s="82"/>
      <c r="I546" s="82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12.75" customHeight="1">
      <c r="A547" s="82"/>
      <c r="B547" s="82"/>
      <c r="C547" s="82"/>
      <c r="D547" s="82"/>
      <c r="E547" s="82"/>
      <c r="F547" s="85"/>
      <c r="G547" s="86"/>
      <c r="H547" s="82"/>
      <c r="I547" s="82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12.75" customHeight="1">
      <c r="A548" s="82"/>
      <c r="B548" s="82"/>
      <c r="C548" s="82"/>
      <c r="D548" s="82"/>
      <c r="E548" s="82"/>
      <c r="F548" s="85"/>
      <c r="G548" s="86"/>
      <c r="H548" s="82"/>
      <c r="I548" s="82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12.75" customHeight="1">
      <c r="A549" s="82"/>
      <c r="B549" s="82"/>
      <c r="C549" s="82"/>
      <c r="D549" s="82"/>
      <c r="E549" s="82"/>
      <c r="F549" s="85"/>
      <c r="G549" s="86"/>
      <c r="H549" s="82"/>
      <c r="I549" s="82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12.75" customHeight="1">
      <c r="A550" s="82"/>
      <c r="B550" s="82"/>
      <c r="C550" s="82"/>
      <c r="D550" s="82"/>
      <c r="E550" s="82"/>
      <c r="F550" s="85"/>
      <c r="G550" s="86"/>
      <c r="H550" s="82"/>
      <c r="I550" s="82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12.75" customHeight="1">
      <c r="A551" s="82"/>
      <c r="B551" s="82"/>
      <c r="C551" s="82"/>
      <c r="D551" s="82"/>
      <c r="E551" s="82"/>
      <c r="F551" s="85"/>
      <c r="G551" s="86"/>
      <c r="H551" s="82"/>
      <c r="I551" s="82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12.75" customHeight="1">
      <c r="A552" s="82"/>
      <c r="B552" s="82"/>
      <c r="C552" s="82"/>
      <c r="D552" s="82"/>
      <c r="E552" s="82"/>
      <c r="F552" s="85"/>
      <c r="G552" s="86"/>
      <c r="H552" s="82"/>
      <c r="I552" s="82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</row>
    <row r="553" spans="1:26" ht="12.75" customHeight="1">
      <c r="A553" s="82"/>
      <c r="B553" s="82"/>
      <c r="C553" s="82"/>
      <c r="D553" s="82"/>
      <c r="E553" s="82"/>
      <c r="F553" s="85"/>
      <c r="G553" s="86"/>
      <c r="H553" s="82"/>
      <c r="I553" s="82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</row>
    <row r="554" spans="1:26" ht="12.75" customHeight="1">
      <c r="A554" s="82"/>
      <c r="B554" s="82"/>
      <c r="C554" s="82"/>
      <c r="D554" s="82"/>
      <c r="E554" s="82"/>
      <c r="F554" s="85"/>
      <c r="G554" s="86"/>
      <c r="H554" s="82"/>
      <c r="I554" s="82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</row>
    <row r="555" spans="1:26" ht="12.75" customHeight="1">
      <c r="A555" s="82"/>
      <c r="B555" s="82"/>
      <c r="C555" s="82"/>
      <c r="D555" s="82"/>
      <c r="E555" s="82"/>
      <c r="F555" s="85"/>
      <c r="G555" s="86"/>
      <c r="H555" s="82"/>
      <c r="I555" s="82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</row>
    <row r="556" spans="1:26" ht="12.75" customHeight="1">
      <c r="A556" s="82"/>
      <c r="B556" s="82"/>
      <c r="C556" s="82"/>
      <c r="D556" s="82"/>
      <c r="E556" s="82"/>
      <c r="F556" s="85"/>
      <c r="G556" s="86"/>
      <c r="H556" s="82"/>
      <c r="I556" s="82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</row>
    <row r="557" spans="1:26" ht="12.75" customHeight="1">
      <c r="A557" s="82"/>
      <c r="B557" s="82"/>
      <c r="C557" s="82"/>
      <c r="D557" s="82"/>
      <c r="E557" s="82"/>
      <c r="F557" s="85"/>
      <c r="G557" s="86"/>
      <c r="H557" s="82"/>
      <c r="I557" s="82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</row>
    <row r="558" spans="1:26" ht="12.75" customHeight="1">
      <c r="A558" s="82"/>
      <c r="B558" s="82"/>
      <c r="C558" s="82"/>
      <c r="D558" s="82"/>
      <c r="E558" s="82"/>
      <c r="F558" s="85"/>
      <c r="G558" s="86"/>
      <c r="H558" s="82"/>
      <c r="I558" s="82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</row>
    <row r="559" spans="1:26" ht="12.75" customHeight="1">
      <c r="A559" s="82"/>
      <c r="B559" s="82"/>
      <c r="C559" s="82"/>
      <c r="D559" s="82"/>
      <c r="E559" s="82"/>
      <c r="F559" s="85"/>
      <c r="G559" s="86"/>
      <c r="H559" s="82"/>
      <c r="I559" s="82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</row>
    <row r="560" spans="1:26" ht="12.75" customHeight="1">
      <c r="A560" s="82"/>
      <c r="B560" s="82"/>
      <c r="C560" s="82"/>
      <c r="D560" s="82"/>
      <c r="E560" s="82"/>
      <c r="F560" s="85"/>
      <c r="G560" s="86"/>
      <c r="H560" s="82"/>
      <c r="I560" s="82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</row>
    <row r="561" spans="1:26" ht="12.75" customHeight="1">
      <c r="A561" s="82"/>
      <c r="B561" s="82"/>
      <c r="C561" s="82"/>
      <c r="D561" s="82"/>
      <c r="E561" s="82"/>
      <c r="F561" s="85"/>
      <c r="G561" s="86"/>
      <c r="H561" s="82"/>
      <c r="I561" s="82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</row>
    <row r="562" spans="1:26" ht="12.75" customHeight="1">
      <c r="A562" s="82"/>
      <c r="B562" s="82"/>
      <c r="C562" s="82"/>
      <c r="D562" s="82"/>
      <c r="E562" s="82"/>
      <c r="F562" s="85"/>
      <c r="G562" s="86"/>
      <c r="H562" s="82"/>
      <c r="I562" s="82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</row>
    <row r="563" spans="1:26" ht="12.75" customHeight="1">
      <c r="A563" s="82"/>
      <c r="B563" s="82"/>
      <c r="C563" s="82"/>
      <c r="D563" s="82"/>
      <c r="E563" s="82"/>
      <c r="F563" s="85"/>
      <c r="G563" s="86"/>
      <c r="H563" s="82"/>
      <c r="I563" s="82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</row>
    <row r="564" spans="1:26" ht="12.75" customHeight="1">
      <c r="A564" s="82"/>
      <c r="B564" s="82"/>
      <c r="C564" s="82"/>
      <c r="D564" s="82"/>
      <c r="E564" s="82"/>
      <c r="F564" s="85"/>
      <c r="G564" s="86"/>
      <c r="H564" s="82"/>
      <c r="I564" s="82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</row>
    <row r="565" spans="1:26" ht="12.75" customHeight="1">
      <c r="A565" s="82"/>
      <c r="B565" s="82"/>
      <c r="C565" s="82"/>
      <c r="D565" s="82"/>
      <c r="E565" s="82"/>
      <c r="F565" s="85"/>
      <c r="G565" s="86"/>
      <c r="H565" s="82"/>
      <c r="I565" s="82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</row>
    <row r="566" spans="1:26" ht="12.75" customHeight="1">
      <c r="A566" s="82"/>
      <c r="B566" s="82"/>
      <c r="C566" s="82"/>
      <c r="D566" s="82"/>
      <c r="E566" s="82"/>
      <c r="F566" s="85"/>
      <c r="G566" s="86"/>
      <c r="H566" s="82"/>
      <c r="I566" s="82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</row>
    <row r="567" spans="1:26" ht="12.75" customHeight="1">
      <c r="A567" s="82"/>
      <c r="B567" s="82"/>
      <c r="C567" s="82"/>
      <c r="D567" s="82"/>
      <c r="E567" s="82"/>
      <c r="F567" s="85"/>
      <c r="G567" s="86"/>
      <c r="H567" s="82"/>
      <c r="I567" s="82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</row>
    <row r="568" spans="1:26" ht="12.75" customHeight="1">
      <c r="A568" s="82"/>
      <c r="B568" s="82"/>
      <c r="C568" s="82"/>
      <c r="D568" s="82"/>
      <c r="E568" s="82"/>
      <c r="F568" s="85"/>
      <c r="G568" s="86"/>
      <c r="H568" s="82"/>
      <c r="I568" s="82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</row>
    <row r="569" spans="1:26" ht="12.75" customHeight="1">
      <c r="A569" s="82"/>
      <c r="B569" s="82"/>
      <c r="C569" s="82"/>
      <c r="D569" s="82"/>
      <c r="E569" s="82"/>
      <c r="F569" s="85"/>
      <c r="G569" s="86"/>
      <c r="H569" s="82"/>
      <c r="I569" s="82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</row>
    <row r="570" spans="1:26" ht="12.75" customHeight="1">
      <c r="A570" s="82"/>
      <c r="B570" s="82"/>
      <c r="C570" s="82"/>
      <c r="D570" s="82"/>
      <c r="E570" s="82"/>
      <c r="F570" s="85"/>
      <c r="G570" s="86"/>
      <c r="H570" s="82"/>
      <c r="I570" s="82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</row>
    <row r="571" spans="1:26" ht="12.75" customHeight="1">
      <c r="A571" s="82"/>
      <c r="B571" s="82"/>
      <c r="C571" s="82"/>
      <c r="D571" s="82"/>
      <c r="E571" s="82"/>
      <c r="F571" s="85"/>
      <c r="G571" s="86"/>
      <c r="H571" s="82"/>
      <c r="I571" s="82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</row>
    <row r="572" spans="1:26" ht="12.75" customHeight="1">
      <c r="A572" s="82"/>
      <c r="B572" s="82"/>
      <c r="C572" s="82"/>
      <c r="D572" s="82"/>
      <c r="E572" s="82"/>
      <c r="F572" s="85"/>
      <c r="G572" s="86"/>
      <c r="H572" s="82"/>
      <c r="I572" s="82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</row>
    <row r="573" spans="1:26" ht="12.75" customHeight="1">
      <c r="A573" s="82"/>
      <c r="B573" s="82"/>
      <c r="C573" s="82"/>
      <c r="D573" s="82"/>
      <c r="E573" s="82"/>
      <c r="F573" s="85"/>
      <c r="G573" s="86"/>
      <c r="H573" s="82"/>
      <c r="I573" s="82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</row>
    <row r="574" spans="1:26" ht="12.75" customHeight="1">
      <c r="A574" s="82"/>
      <c r="B574" s="82"/>
      <c r="C574" s="82"/>
      <c r="D574" s="82"/>
      <c r="E574" s="82"/>
      <c r="F574" s="85"/>
      <c r="G574" s="86"/>
      <c r="H574" s="82"/>
      <c r="I574" s="82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</row>
    <row r="575" spans="1:26" ht="12.75" customHeight="1">
      <c r="A575" s="82"/>
      <c r="B575" s="82"/>
      <c r="C575" s="82"/>
      <c r="D575" s="82"/>
      <c r="E575" s="82"/>
      <c r="F575" s="85"/>
      <c r="G575" s="86"/>
      <c r="H575" s="82"/>
      <c r="I575" s="82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</row>
    <row r="576" spans="1:26" ht="12.75" customHeight="1">
      <c r="A576" s="82"/>
      <c r="B576" s="82"/>
      <c r="C576" s="82"/>
      <c r="D576" s="82"/>
      <c r="E576" s="82"/>
      <c r="F576" s="85"/>
      <c r="G576" s="86"/>
      <c r="H576" s="82"/>
      <c r="I576" s="82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</row>
    <row r="577" spans="1:26" ht="12.75" customHeight="1">
      <c r="A577" s="82"/>
      <c r="B577" s="82"/>
      <c r="C577" s="82"/>
      <c r="D577" s="82"/>
      <c r="E577" s="82"/>
      <c r="F577" s="85"/>
      <c r="G577" s="86"/>
      <c r="H577" s="82"/>
      <c r="I577" s="82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</row>
    <row r="578" spans="1:26" ht="12.75" customHeight="1">
      <c r="A578" s="82"/>
      <c r="B578" s="82"/>
      <c r="C578" s="82"/>
      <c r="D578" s="82"/>
      <c r="E578" s="82"/>
      <c r="F578" s="85"/>
      <c r="G578" s="86"/>
      <c r="H578" s="82"/>
      <c r="I578" s="82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</row>
    <row r="579" spans="1:26" ht="12.75" customHeight="1">
      <c r="A579" s="82"/>
      <c r="B579" s="82"/>
      <c r="C579" s="82"/>
      <c r="D579" s="82"/>
      <c r="E579" s="82"/>
      <c r="F579" s="85"/>
      <c r="G579" s="86"/>
      <c r="H579" s="82"/>
      <c r="I579" s="82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</row>
    <row r="580" spans="1:26" ht="12.75" customHeight="1">
      <c r="A580" s="82"/>
      <c r="B580" s="82"/>
      <c r="C580" s="82"/>
      <c r="D580" s="82"/>
      <c r="E580" s="82"/>
      <c r="F580" s="85"/>
      <c r="G580" s="86"/>
      <c r="H580" s="82"/>
      <c r="I580" s="82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</row>
    <row r="581" spans="1:26" ht="12.75" customHeight="1">
      <c r="A581" s="82"/>
      <c r="B581" s="82"/>
      <c r="C581" s="82"/>
      <c r="D581" s="82"/>
      <c r="E581" s="82"/>
      <c r="F581" s="85"/>
      <c r="G581" s="86"/>
      <c r="H581" s="82"/>
      <c r="I581" s="82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</row>
    <row r="582" spans="1:26" ht="12.75" customHeight="1">
      <c r="A582" s="82"/>
      <c r="B582" s="82"/>
      <c r="C582" s="82"/>
      <c r="D582" s="82"/>
      <c r="E582" s="82"/>
      <c r="F582" s="85"/>
      <c r="G582" s="86"/>
      <c r="H582" s="82"/>
      <c r="I582" s="82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</row>
    <row r="583" spans="1:26" ht="12.75" customHeight="1">
      <c r="A583" s="82"/>
      <c r="B583" s="82"/>
      <c r="C583" s="82"/>
      <c r="D583" s="82"/>
      <c r="E583" s="82"/>
      <c r="F583" s="85"/>
      <c r="G583" s="86"/>
      <c r="H583" s="82"/>
      <c r="I583" s="82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</row>
    <row r="584" spans="1:26" ht="12.75" customHeight="1">
      <c r="A584" s="82"/>
      <c r="B584" s="82"/>
      <c r="C584" s="82"/>
      <c r="D584" s="82"/>
      <c r="E584" s="82"/>
      <c r="F584" s="85"/>
      <c r="G584" s="86"/>
      <c r="H584" s="82"/>
      <c r="I584" s="82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</row>
    <row r="585" spans="1:26" ht="12.75" customHeight="1">
      <c r="A585" s="82"/>
      <c r="B585" s="82"/>
      <c r="C585" s="82"/>
      <c r="D585" s="82"/>
      <c r="E585" s="82"/>
      <c r="F585" s="85"/>
      <c r="G585" s="86"/>
      <c r="H585" s="82"/>
      <c r="I585" s="82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</row>
    <row r="586" spans="1:26" ht="12.75" customHeight="1">
      <c r="A586" s="82"/>
      <c r="B586" s="82"/>
      <c r="C586" s="82"/>
      <c r="D586" s="82"/>
      <c r="E586" s="82"/>
      <c r="F586" s="85"/>
      <c r="G586" s="86"/>
      <c r="H586" s="82"/>
      <c r="I586" s="82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</row>
    <row r="587" spans="1:26" ht="12.75" customHeight="1">
      <c r="A587" s="82"/>
      <c r="B587" s="82"/>
      <c r="C587" s="82"/>
      <c r="D587" s="82"/>
      <c r="E587" s="82"/>
      <c r="F587" s="85"/>
      <c r="G587" s="86"/>
      <c r="H587" s="82"/>
      <c r="I587" s="82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</row>
    <row r="588" spans="1:26" ht="12.75" customHeight="1">
      <c r="A588" s="82"/>
      <c r="B588" s="82"/>
      <c r="C588" s="82"/>
      <c r="D588" s="82"/>
      <c r="E588" s="82"/>
      <c r="F588" s="85"/>
      <c r="G588" s="86"/>
      <c r="H588" s="82"/>
      <c r="I588" s="82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</row>
    <row r="589" spans="1:26" ht="12.75" customHeight="1">
      <c r="A589" s="82"/>
      <c r="B589" s="82"/>
      <c r="C589" s="82"/>
      <c r="D589" s="82"/>
      <c r="E589" s="82"/>
      <c r="F589" s="85"/>
      <c r="G589" s="86"/>
      <c r="H589" s="82"/>
      <c r="I589" s="82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</row>
    <row r="590" spans="1:26" ht="12.75" customHeight="1">
      <c r="A590" s="82"/>
      <c r="B590" s="82"/>
      <c r="C590" s="82"/>
      <c r="D590" s="82"/>
      <c r="E590" s="82"/>
      <c r="F590" s="85"/>
      <c r="G590" s="86"/>
      <c r="H590" s="82"/>
      <c r="I590" s="82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</row>
    <row r="591" spans="1:26" ht="12.75" customHeight="1">
      <c r="A591" s="82"/>
      <c r="B591" s="82"/>
      <c r="C591" s="82"/>
      <c r="D591" s="82"/>
      <c r="E591" s="82"/>
      <c r="F591" s="85"/>
      <c r="G591" s="86"/>
      <c r="H591" s="82"/>
      <c r="I591" s="82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</row>
    <row r="592" spans="1:26" ht="12.75" customHeight="1">
      <c r="A592" s="82"/>
      <c r="B592" s="82"/>
      <c r="C592" s="82"/>
      <c r="D592" s="82"/>
      <c r="E592" s="82"/>
      <c r="F592" s="85"/>
      <c r="G592" s="86"/>
      <c r="H592" s="82"/>
      <c r="I592" s="82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</row>
    <row r="593" spans="1:26" ht="12.75" customHeight="1">
      <c r="A593" s="82"/>
      <c r="B593" s="82"/>
      <c r="C593" s="82"/>
      <c r="D593" s="82"/>
      <c r="E593" s="82"/>
      <c r="F593" s="85"/>
      <c r="G593" s="86"/>
      <c r="H593" s="82"/>
      <c r="I593" s="82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</row>
    <row r="594" spans="1:26" ht="12.75" customHeight="1">
      <c r="A594" s="82"/>
      <c r="B594" s="82"/>
      <c r="C594" s="82"/>
      <c r="D594" s="82"/>
      <c r="E594" s="82"/>
      <c r="F594" s="85"/>
      <c r="G594" s="86"/>
      <c r="H594" s="82"/>
      <c r="I594" s="82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</row>
    <row r="595" spans="1:26" ht="12.75" customHeight="1">
      <c r="A595" s="82"/>
      <c r="B595" s="82"/>
      <c r="C595" s="82"/>
      <c r="D595" s="82"/>
      <c r="E595" s="82"/>
      <c r="F595" s="85"/>
      <c r="G595" s="86"/>
      <c r="H595" s="82"/>
      <c r="I595" s="82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</row>
    <row r="596" spans="1:26" ht="12.75" customHeight="1">
      <c r="A596" s="82"/>
      <c r="B596" s="82"/>
      <c r="C596" s="82"/>
      <c r="D596" s="82"/>
      <c r="E596" s="82"/>
      <c r="F596" s="85"/>
      <c r="G596" s="86"/>
      <c r="H596" s="82"/>
      <c r="I596" s="82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</row>
    <row r="597" spans="1:26" ht="12.75" customHeight="1">
      <c r="A597" s="82"/>
      <c r="B597" s="82"/>
      <c r="C597" s="82"/>
      <c r="D597" s="82"/>
      <c r="E597" s="82"/>
      <c r="F597" s="85"/>
      <c r="G597" s="86"/>
      <c r="H597" s="82"/>
      <c r="I597" s="82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</row>
    <row r="598" spans="1:26" ht="12.75" customHeight="1">
      <c r="A598" s="82"/>
      <c r="B598" s="82"/>
      <c r="C598" s="82"/>
      <c r="D598" s="82"/>
      <c r="E598" s="82"/>
      <c r="F598" s="85"/>
      <c r="G598" s="86"/>
      <c r="H598" s="82"/>
      <c r="I598" s="82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</row>
    <row r="599" spans="1:26" ht="12.75" customHeight="1">
      <c r="A599" s="82"/>
      <c r="B599" s="82"/>
      <c r="C599" s="82"/>
      <c r="D599" s="82"/>
      <c r="E599" s="82"/>
      <c r="F599" s="85"/>
      <c r="G599" s="86"/>
      <c r="H599" s="82"/>
      <c r="I599" s="82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</row>
    <row r="600" spans="1:26" ht="12.75" customHeight="1">
      <c r="A600" s="82"/>
      <c r="B600" s="82"/>
      <c r="C600" s="82"/>
      <c r="D600" s="82"/>
      <c r="E600" s="82"/>
      <c r="F600" s="85"/>
      <c r="G600" s="86"/>
      <c r="H600" s="82"/>
      <c r="I600" s="82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</row>
    <row r="601" spans="1:26" ht="12.75" customHeight="1">
      <c r="A601" s="82"/>
      <c r="B601" s="82"/>
      <c r="C601" s="82"/>
      <c r="D601" s="82"/>
      <c r="E601" s="82"/>
      <c r="F601" s="85"/>
      <c r="G601" s="86"/>
      <c r="H601" s="82"/>
      <c r="I601" s="82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</row>
    <row r="602" spans="1:26" ht="12.75" customHeight="1">
      <c r="A602" s="82"/>
      <c r="B602" s="82"/>
      <c r="C602" s="82"/>
      <c r="D602" s="82"/>
      <c r="E602" s="82"/>
      <c r="F602" s="85"/>
      <c r="G602" s="86"/>
      <c r="H602" s="82"/>
      <c r="I602" s="82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</row>
    <row r="603" spans="1:26" ht="12.75" customHeight="1">
      <c r="A603" s="82"/>
      <c r="B603" s="82"/>
      <c r="C603" s="82"/>
      <c r="D603" s="82"/>
      <c r="E603" s="82"/>
      <c r="F603" s="85"/>
      <c r="G603" s="86"/>
      <c r="H603" s="82"/>
      <c r="I603" s="82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</row>
    <row r="604" spans="1:26" ht="12.75" customHeight="1">
      <c r="A604" s="82"/>
      <c r="B604" s="82"/>
      <c r="C604" s="82"/>
      <c r="D604" s="82"/>
      <c r="E604" s="82"/>
      <c r="F604" s="85"/>
      <c r="G604" s="86"/>
      <c r="H604" s="82"/>
      <c r="I604" s="82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</row>
    <row r="605" spans="1:26" ht="12.75" customHeight="1">
      <c r="A605" s="82"/>
      <c r="B605" s="82"/>
      <c r="C605" s="82"/>
      <c r="D605" s="82"/>
      <c r="E605" s="82"/>
      <c r="F605" s="85"/>
      <c r="G605" s="86"/>
      <c r="H605" s="82"/>
      <c r="I605" s="82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</row>
    <row r="606" spans="1:26" ht="12.75" customHeight="1">
      <c r="A606" s="82"/>
      <c r="B606" s="82"/>
      <c r="C606" s="82"/>
      <c r="D606" s="82"/>
      <c r="E606" s="82"/>
      <c r="F606" s="85"/>
      <c r="G606" s="86"/>
      <c r="H606" s="82"/>
      <c r="I606" s="82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</row>
    <row r="607" spans="1:26" ht="12.75" customHeight="1">
      <c r="A607" s="82"/>
      <c r="B607" s="82"/>
      <c r="C607" s="82"/>
      <c r="D607" s="82"/>
      <c r="E607" s="82"/>
      <c r="F607" s="85"/>
      <c r="G607" s="86"/>
      <c r="H607" s="82"/>
      <c r="I607" s="82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</row>
    <row r="608" spans="1:26" ht="12.75" customHeight="1">
      <c r="A608" s="82"/>
      <c r="B608" s="82"/>
      <c r="C608" s="82"/>
      <c r="D608" s="82"/>
      <c r="E608" s="82"/>
      <c r="F608" s="85"/>
      <c r="G608" s="86"/>
      <c r="H608" s="82"/>
      <c r="I608" s="82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</row>
    <row r="609" spans="1:26" ht="12.75" customHeight="1">
      <c r="A609" s="82"/>
      <c r="B609" s="82"/>
      <c r="C609" s="82"/>
      <c r="D609" s="82"/>
      <c r="E609" s="82"/>
      <c r="F609" s="85"/>
      <c r="G609" s="86"/>
      <c r="H609" s="82"/>
      <c r="I609" s="82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</row>
    <row r="610" spans="1:26" ht="12.75" customHeight="1">
      <c r="A610" s="82"/>
      <c r="B610" s="82"/>
      <c r="C610" s="82"/>
      <c r="D610" s="82"/>
      <c r="E610" s="82"/>
      <c r="F610" s="85"/>
      <c r="G610" s="86"/>
      <c r="H610" s="82"/>
      <c r="I610" s="82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</row>
    <row r="611" spans="1:26" ht="12.75" customHeight="1">
      <c r="A611" s="82"/>
      <c r="B611" s="82"/>
      <c r="C611" s="82"/>
      <c r="D611" s="82"/>
      <c r="E611" s="82"/>
      <c r="F611" s="85"/>
      <c r="G611" s="86"/>
      <c r="H611" s="82"/>
      <c r="I611" s="82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</row>
    <row r="612" spans="1:26" ht="12.75" customHeight="1">
      <c r="A612" s="82"/>
      <c r="B612" s="82"/>
      <c r="C612" s="82"/>
      <c r="D612" s="82"/>
      <c r="E612" s="82"/>
      <c r="F612" s="85"/>
      <c r="G612" s="86"/>
      <c r="H612" s="82"/>
      <c r="I612" s="82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</row>
    <row r="613" spans="1:26" ht="12.75" customHeight="1">
      <c r="A613" s="82"/>
      <c r="B613" s="82"/>
      <c r="C613" s="82"/>
      <c r="D613" s="82"/>
      <c r="E613" s="82"/>
      <c r="F613" s="85"/>
      <c r="G613" s="86"/>
      <c r="H613" s="82"/>
      <c r="I613" s="82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</row>
    <row r="614" spans="1:26" ht="12.75" customHeight="1">
      <c r="A614" s="82"/>
      <c r="B614" s="82"/>
      <c r="C614" s="82"/>
      <c r="D614" s="82"/>
      <c r="E614" s="82"/>
      <c r="F614" s="85"/>
      <c r="G614" s="86"/>
      <c r="H614" s="82"/>
      <c r="I614" s="82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</row>
    <row r="615" spans="1:26" ht="12.75" customHeight="1">
      <c r="A615" s="82"/>
      <c r="B615" s="82"/>
      <c r="C615" s="82"/>
      <c r="D615" s="82"/>
      <c r="E615" s="82"/>
      <c r="F615" s="85"/>
      <c r="G615" s="86"/>
      <c r="H615" s="82"/>
      <c r="I615" s="82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</row>
    <row r="616" spans="1:26" ht="12.75" customHeight="1">
      <c r="A616" s="82"/>
      <c r="B616" s="82"/>
      <c r="C616" s="82"/>
      <c r="D616" s="82"/>
      <c r="E616" s="82"/>
      <c r="F616" s="85"/>
      <c r="G616" s="86"/>
      <c r="H616" s="82"/>
      <c r="I616" s="82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</row>
    <row r="617" spans="1:26" ht="12.75" customHeight="1">
      <c r="A617" s="82"/>
      <c r="B617" s="82"/>
      <c r="C617" s="82"/>
      <c r="D617" s="82"/>
      <c r="E617" s="82"/>
      <c r="F617" s="85"/>
      <c r="G617" s="86"/>
      <c r="H617" s="82"/>
      <c r="I617" s="82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</row>
    <row r="618" spans="1:26" ht="12.75" customHeight="1">
      <c r="A618" s="82"/>
      <c r="B618" s="82"/>
      <c r="C618" s="82"/>
      <c r="D618" s="82"/>
      <c r="E618" s="82"/>
      <c r="F618" s="85"/>
      <c r="G618" s="86"/>
      <c r="H618" s="82"/>
      <c r="I618" s="82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</row>
    <row r="619" spans="1:26" ht="12.75" customHeight="1">
      <c r="A619" s="82"/>
      <c r="B619" s="82"/>
      <c r="C619" s="82"/>
      <c r="D619" s="82"/>
      <c r="E619" s="82"/>
      <c r="F619" s="85"/>
      <c r="G619" s="86"/>
      <c r="H619" s="82"/>
      <c r="I619" s="82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</row>
    <row r="620" spans="1:26" ht="12.75" customHeight="1">
      <c r="A620" s="82"/>
      <c r="B620" s="82"/>
      <c r="C620" s="82"/>
      <c r="D620" s="82"/>
      <c r="E620" s="82"/>
      <c r="F620" s="85"/>
      <c r="G620" s="86"/>
      <c r="H620" s="82"/>
      <c r="I620" s="82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</row>
    <row r="621" spans="1:26" ht="12.75" customHeight="1">
      <c r="A621" s="82"/>
      <c r="B621" s="82"/>
      <c r="C621" s="82"/>
      <c r="D621" s="82"/>
      <c r="E621" s="82"/>
      <c r="F621" s="85"/>
      <c r="G621" s="86"/>
      <c r="H621" s="82"/>
      <c r="I621" s="82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</row>
    <row r="622" spans="1:26" ht="12.75" customHeight="1">
      <c r="A622" s="82"/>
      <c r="B622" s="82"/>
      <c r="C622" s="82"/>
      <c r="D622" s="82"/>
      <c r="E622" s="82"/>
      <c r="F622" s="85"/>
      <c r="G622" s="86"/>
      <c r="H622" s="82"/>
      <c r="I622" s="82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</row>
    <row r="623" spans="1:26" ht="12.75" customHeight="1">
      <c r="A623" s="82"/>
      <c r="B623" s="82"/>
      <c r="C623" s="82"/>
      <c r="D623" s="82"/>
      <c r="E623" s="82"/>
      <c r="F623" s="85"/>
      <c r="G623" s="86"/>
      <c r="H623" s="82"/>
      <c r="I623" s="82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</row>
    <row r="624" spans="1:26" ht="12.75" customHeight="1">
      <c r="A624" s="82"/>
      <c r="B624" s="82"/>
      <c r="C624" s="82"/>
      <c r="D624" s="82"/>
      <c r="E624" s="82"/>
      <c r="F624" s="85"/>
      <c r="G624" s="86"/>
      <c r="H624" s="82"/>
      <c r="I624" s="82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</row>
    <row r="625" spans="1:26" ht="12.75" customHeight="1">
      <c r="A625" s="82"/>
      <c r="B625" s="82"/>
      <c r="C625" s="82"/>
      <c r="D625" s="82"/>
      <c r="E625" s="82"/>
      <c r="F625" s="85"/>
      <c r="G625" s="86"/>
      <c r="H625" s="82"/>
      <c r="I625" s="82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</row>
    <row r="626" spans="1:26" ht="12.75" customHeight="1">
      <c r="A626" s="82"/>
      <c r="B626" s="82"/>
      <c r="C626" s="82"/>
      <c r="D626" s="82"/>
      <c r="E626" s="82"/>
      <c r="F626" s="85"/>
      <c r="G626" s="86"/>
      <c r="H626" s="82"/>
      <c r="I626" s="82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</row>
    <row r="627" spans="1:26" ht="12.75" customHeight="1">
      <c r="A627" s="82"/>
      <c r="B627" s="82"/>
      <c r="C627" s="82"/>
      <c r="D627" s="82"/>
      <c r="E627" s="82"/>
      <c r="F627" s="85"/>
      <c r="G627" s="86"/>
      <c r="H627" s="82"/>
      <c r="I627" s="82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</row>
    <row r="628" spans="1:26" ht="12.75" customHeight="1">
      <c r="A628" s="82"/>
      <c r="B628" s="82"/>
      <c r="C628" s="82"/>
      <c r="D628" s="82"/>
      <c r="E628" s="82"/>
      <c r="F628" s="85"/>
      <c r="G628" s="86"/>
      <c r="H628" s="82"/>
      <c r="I628" s="82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</row>
    <row r="629" spans="1:26" ht="12.75" customHeight="1">
      <c r="A629" s="82"/>
      <c r="B629" s="82"/>
      <c r="C629" s="82"/>
      <c r="D629" s="82"/>
      <c r="E629" s="82"/>
      <c r="F629" s="85"/>
      <c r="G629" s="86"/>
      <c r="H629" s="82"/>
      <c r="I629" s="82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</row>
    <row r="630" spans="1:26" ht="12.75" customHeight="1">
      <c r="A630" s="82"/>
      <c r="B630" s="82"/>
      <c r="C630" s="82"/>
      <c r="D630" s="82"/>
      <c r="E630" s="82"/>
      <c r="F630" s="85"/>
      <c r="G630" s="86"/>
      <c r="H630" s="82"/>
      <c r="I630" s="82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</row>
    <row r="631" spans="1:26" ht="12.75" customHeight="1">
      <c r="A631" s="82"/>
      <c r="B631" s="82"/>
      <c r="C631" s="82"/>
      <c r="D631" s="82"/>
      <c r="E631" s="82"/>
      <c r="F631" s="85"/>
      <c r="G631" s="86"/>
      <c r="H631" s="82"/>
      <c r="I631" s="82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</row>
    <row r="632" spans="1:26" ht="12.75" customHeight="1">
      <c r="A632" s="82"/>
      <c r="B632" s="82"/>
      <c r="C632" s="82"/>
      <c r="D632" s="82"/>
      <c r="E632" s="82"/>
      <c r="F632" s="85"/>
      <c r="G632" s="86"/>
      <c r="H632" s="82"/>
      <c r="I632" s="82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</row>
    <row r="633" spans="1:26" ht="12.75" customHeight="1">
      <c r="A633" s="82"/>
      <c r="B633" s="82"/>
      <c r="C633" s="82"/>
      <c r="D633" s="82"/>
      <c r="E633" s="82"/>
      <c r="F633" s="85"/>
      <c r="G633" s="86"/>
      <c r="H633" s="82"/>
      <c r="I633" s="82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</row>
    <row r="634" spans="1:26" ht="12.75" customHeight="1">
      <c r="A634" s="82"/>
      <c r="B634" s="82"/>
      <c r="C634" s="82"/>
      <c r="D634" s="82"/>
      <c r="E634" s="82"/>
      <c r="F634" s="85"/>
      <c r="G634" s="86"/>
      <c r="H634" s="82"/>
      <c r="I634" s="82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</row>
    <row r="635" spans="1:26" ht="12.75" customHeight="1">
      <c r="A635" s="82"/>
      <c r="B635" s="82"/>
      <c r="C635" s="82"/>
      <c r="D635" s="82"/>
      <c r="E635" s="82"/>
      <c r="F635" s="85"/>
      <c r="G635" s="86"/>
      <c r="H635" s="82"/>
      <c r="I635" s="82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</row>
    <row r="636" spans="1:26" ht="12.75" customHeight="1">
      <c r="A636" s="82"/>
      <c r="B636" s="82"/>
      <c r="C636" s="82"/>
      <c r="D636" s="82"/>
      <c r="E636" s="82"/>
      <c r="F636" s="85"/>
      <c r="G636" s="86"/>
      <c r="H636" s="82"/>
      <c r="I636" s="82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</row>
    <row r="637" spans="1:26" ht="12.75" customHeight="1">
      <c r="A637" s="82"/>
      <c r="B637" s="82"/>
      <c r="C637" s="82"/>
      <c r="D637" s="82"/>
      <c r="E637" s="82"/>
      <c r="F637" s="85"/>
      <c r="G637" s="86"/>
      <c r="H637" s="82"/>
      <c r="I637" s="82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</row>
    <row r="638" spans="1:26" ht="12.75" customHeight="1">
      <c r="A638" s="82"/>
      <c r="B638" s="82"/>
      <c r="C638" s="82"/>
      <c r="D638" s="82"/>
      <c r="E638" s="82"/>
      <c r="F638" s="85"/>
      <c r="G638" s="86"/>
      <c r="H638" s="82"/>
      <c r="I638" s="82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</row>
    <row r="639" spans="1:26" ht="12.75" customHeight="1">
      <c r="A639" s="82"/>
      <c r="B639" s="82"/>
      <c r="C639" s="82"/>
      <c r="D639" s="82"/>
      <c r="E639" s="82"/>
      <c r="F639" s="85"/>
      <c r="G639" s="86"/>
      <c r="H639" s="82"/>
      <c r="I639" s="82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</row>
    <row r="640" spans="1:26" ht="12.75" customHeight="1">
      <c r="A640" s="82"/>
      <c r="B640" s="82"/>
      <c r="C640" s="82"/>
      <c r="D640" s="82"/>
      <c r="E640" s="82"/>
      <c r="F640" s="85"/>
      <c r="G640" s="86"/>
      <c r="H640" s="82"/>
      <c r="I640" s="82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</row>
    <row r="641" spans="1:26" ht="12.75" customHeight="1">
      <c r="A641" s="82"/>
      <c r="B641" s="82"/>
      <c r="C641" s="82"/>
      <c r="D641" s="82"/>
      <c r="E641" s="82"/>
      <c r="F641" s="85"/>
      <c r="G641" s="86"/>
      <c r="H641" s="82"/>
      <c r="I641" s="82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</row>
    <row r="642" spans="1:26" ht="12.75" customHeight="1">
      <c r="A642" s="82"/>
      <c r="B642" s="82"/>
      <c r="C642" s="82"/>
      <c r="D642" s="82"/>
      <c r="E642" s="82"/>
      <c r="F642" s="85"/>
      <c r="G642" s="86"/>
      <c r="H642" s="82"/>
      <c r="I642" s="82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</row>
    <row r="643" spans="1:26" ht="12.75" customHeight="1">
      <c r="A643" s="82"/>
      <c r="B643" s="82"/>
      <c r="C643" s="82"/>
      <c r="D643" s="82"/>
      <c r="E643" s="82"/>
      <c r="F643" s="85"/>
      <c r="G643" s="86"/>
      <c r="H643" s="82"/>
      <c r="I643" s="82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</row>
    <row r="644" spans="1:26" ht="12.75" customHeight="1">
      <c r="A644" s="82"/>
      <c r="B644" s="82"/>
      <c r="C644" s="82"/>
      <c r="D644" s="82"/>
      <c r="E644" s="82"/>
      <c r="F644" s="85"/>
      <c r="G644" s="86"/>
      <c r="H644" s="82"/>
      <c r="I644" s="82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</row>
    <row r="645" spans="1:26" ht="12.75" customHeight="1">
      <c r="A645" s="82"/>
      <c r="B645" s="82"/>
      <c r="C645" s="82"/>
      <c r="D645" s="82"/>
      <c r="E645" s="82"/>
      <c r="F645" s="85"/>
      <c r="G645" s="86"/>
      <c r="H645" s="82"/>
      <c r="I645" s="82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</row>
    <row r="646" spans="1:26" ht="12.75" customHeight="1">
      <c r="A646" s="82"/>
      <c r="B646" s="82"/>
      <c r="C646" s="82"/>
      <c r="D646" s="82"/>
      <c r="E646" s="82"/>
      <c r="F646" s="85"/>
      <c r="G646" s="86"/>
      <c r="H646" s="82"/>
      <c r="I646" s="82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</row>
    <row r="647" spans="1:26" ht="12.75" customHeight="1">
      <c r="A647" s="82"/>
      <c r="B647" s="82"/>
      <c r="C647" s="82"/>
      <c r="D647" s="82"/>
      <c r="E647" s="82"/>
      <c r="F647" s="85"/>
      <c r="G647" s="86"/>
      <c r="H647" s="82"/>
      <c r="I647" s="82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</row>
    <row r="648" spans="1:26" ht="12.75" customHeight="1">
      <c r="A648" s="82"/>
      <c r="B648" s="82"/>
      <c r="C648" s="82"/>
      <c r="D648" s="82"/>
      <c r="E648" s="82"/>
      <c r="F648" s="85"/>
      <c r="G648" s="86"/>
      <c r="H648" s="82"/>
      <c r="I648" s="82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</row>
    <row r="649" spans="1:26" ht="12.75" customHeight="1">
      <c r="A649" s="82"/>
      <c r="B649" s="82"/>
      <c r="C649" s="82"/>
      <c r="D649" s="82"/>
      <c r="E649" s="82"/>
      <c r="F649" s="85"/>
      <c r="G649" s="86"/>
      <c r="H649" s="82"/>
      <c r="I649" s="82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</row>
    <row r="650" spans="1:26" ht="12.75" customHeight="1">
      <c r="A650" s="82"/>
      <c r="B650" s="82"/>
      <c r="C650" s="82"/>
      <c r="D650" s="82"/>
      <c r="E650" s="82"/>
      <c r="F650" s="85"/>
      <c r="G650" s="86"/>
      <c r="H650" s="82"/>
      <c r="I650" s="82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</row>
    <row r="651" spans="1:26" ht="12.75" customHeight="1">
      <c r="A651" s="82"/>
      <c r="B651" s="82"/>
      <c r="C651" s="82"/>
      <c r="D651" s="82"/>
      <c r="E651" s="82"/>
      <c r="F651" s="85"/>
      <c r="G651" s="86"/>
      <c r="H651" s="82"/>
      <c r="I651" s="82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</row>
    <row r="652" spans="1:26" ht="12.75" customHeight="1">
      <c r="A652" s="82"/>
      <c r="B652" s="82"/>
      <c r="C652" s="82"/>
      <c r="D652" s="82"/>
      <c r="E652" s="82"/>
      <c r="F652" s="85"/>
      <c r="G652" s="86"/>
      <c r="H652" s="82"/>
      <c r="I652" s="82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</row>
    <row r="653" spans="1:26" ht="12.75" customHeight="1">
      <c r="A653" s="82"/>
      <c r="B653" s="82"/>
      <c r="C653" s="82"/>
      <c r="D653" s="82"/>
      <c r="E653" s="82"/>
      <c r="F653" s="85"/>
      <c r="G653" s="86"/>
      <c r="H653" s="82"/>
      <c r="I653" s="82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</row>
    <row r="654" spans="1:26" ht="12.75" customHeight="1">
      <c r="A654" s="82"/>
      <c r="B654" s="82"/>
      <c r="C654" s="82"/>
      <c r="D654" s="82"/>
      <c r="E654" s="82"/>
      <c r="F654" s="85"/>
      <c r="G654" s="86"/>
      <c r="H654" s="82"/>
      <c r="I654" s="82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</row>
    <row r="655" spans="1:26" ht="12.75" customHeight="1">
      <c r="A655" s="82"/>
      <c r="B655" s="82"/>
      <c r="C655" s="82"/>
      <c r="D655" s="82"/>
      <c r="E655" s="82"/>
      <c r="F655" s="85"/>
      <c r="G655" s="86"/>
      <c r="H655" s="82"/>
      <c r="I655" s="82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</row>
    <row r="656" spans="1:26" ht="12.75" customHeight="1">
      <c r="A656" s="82"/>
      <c r="B656" s="82"/>
      <c r="C656" s="82"/>
      <c r="D656" s="82"/>
      <c r="E656" s="82"/>
      <c r="F656" s="85"/>
      <c r="G656" s="86"/>
      <c r="H656" s="82"/>
      <c r="I656" s="82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</row>
    <row r="657" spans="1:26" ht="12.75" customHeight="1">
      <c r="A657" s="82"/>
      <c r="B657" s="82"/>
      <c r="C657" s="82"/>
      <c r="D657" s="82"/>
      <c r="E657" s="82"/>
      <c r="F657" s="85"/>
      <c r="G657" s="86"/>
      <c r="H657" s="82"/>
      <c r="I657" s="82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</row>
    <row r="658" spans="1:26" ht="12.75" customHeight="1">
      <c r="A658" s="82"/>
      <c r="B658" s="82"/>
      <c r="C658" s="82"/>
      <c r="D658" s="82"/>
      <c r="E658" s="82"/>
      <c r="F658" s="85"/>
      <c r="G658" s="86"/>
      <c r="H658" s="82"/>
      <c r="I658" s="82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</row>
    <row r="659" spans="1:26" ht="12.75" customHeight="1">
      <c r="A659" s="82"/>
      <c r="B659" s="82"/>
      <c r="C659" s="82"/>
      <c r="D659" s="82"/>
      <c r="E659" s="82"/>
      <c r="F659" s="85"/>
      <c r="G659" s="86"/>
      <c r="H659" s="82"/>
      <c r="I659" s="82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</row>
    <row r="660" spans="1:26" ht="12.75" customHeight="1">
      <c r="A660" s="82"/>
      <c r="B660" s="82"/>
      <c r="C660" s="82"/>
      <c r="D660" s="82"/>
      <c r="E660" s="82"/>
      <c r="F660" s="85"/>
      <c r="G660" s="86"/>
      <c r="H660" s="82"/>
      <c r="I660" s="82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</row>
    <row r="661" spans="1:26" ht="12.75" customHeight="1">
      <c r="A661" s="82"/>
      <c r="B661" s="82"/>
      <c r="C661" s="82"/>
      <c r="D661" s="82"/>
      <c r="E661" s="82"/>
      <c r="F661" s="85"/>
      <c r="G661" s="86"/>
      <c r="H661" s="82"/>
      <c r="I661" s="82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</row>
    <row r="662" spans="1:26" ht="12.75" customHeight="1">
      <c r="A662" s="82"/>
      <c r="B662" s="82"/>
      <c r="C662" s="82"/>
      <c r="D662" s="82"/>
      <c r="E662" s="82"/>
      <c r="F662" s="85"/>
      <c r="G662" s="86"/>
      <c r="H662" s="82"/>
      <c r="I662" s="82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</row>
    <row r="663" spans="1:26" ht="12.75" customHeight="1">
      <c r="A663" s="82"/>
      <c r="B663" s="82"/>
      <c r="C663" s="82"/>
      <c r="D663" s="82"/>
      <c r="E663" s="82"/>
      <c r="F663" s="85"/>
      <c r="G663" s="86"/>
      <c r="H663" s="82"/>
      <c r="I663" s="82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</row>
    <row r="664" spans="1:26" ht="12.75" customHeight="1">
      <c r="A664" s="82"/>
      <c r="B664" s="82"/>
      <c r="C664" s="82"/>
      <c r="D664" s="82"/>
      <c r="E664" s="82"/>
      <c r="F664" s="85"/>
      <c r="G664" s="86"/>
      <c r="H664" s="82"/>
      <c r="I664" s="82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</row>
    <row r="665" spans="1:26" ht="12.75" customHeight="1">
      <c r="A665" s="82"/>
      <c r="B665" s="82"/>
      <c r="C665" s="82"/>
      <c r="D665" s="82"/>
      <c r="E665" s="82"/>
      <c r="F665" s="85"/>
      <c r="G665" s="86"/>
      <c r="H665" s="82"/>
      <c r="I665" s="82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</row>
    <row r="666" spans="1:26" ht="12.75" customHeight="1">
      <c r="A666" s="82"/>
      <c r="B666" s="82"/>
      <c r="C666" s="82"/>
      <c r="D666" s="82"/>
      <c r="E666" s="82"/>
      <c r="F666" s="85"/>
      <c r="G666" s="86"/>
      <c r="H666" s="82"/>
      <c r="I666" s="82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</row>
    <row r="667" spans="1:26" ht="12.75" customHeight="1">
      <c r="A667" s="82"/>
      <c r="B667" s="82"/>
      <c r="C667" s="82"/>
      <c r="D667" s="82"/>
      <c r="E667" s="82"/>
      <c r="F667" s="85"/>
      <c r="G667" s="86"/>
      <c r="H667" s="82"/>
      <c r="I667" s="82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</row>
    <row r="668" spans="1:26" ht="12.75" customHeight="1">
      <c r="A668" s="82"/>
      <c r="B668" s="82"/>
      <c r="C668" s="82"/>
      <c r="D668" s="82"/>
      <c r="E668" s="82"/>
      <c r="F668" s="85"/>
      <c r="G668" s="86"/>
      <c r="H668" s="82"/>
      <c r="I668" s="82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</row>
    <row r="669" spans="1:26" ht="12.75" customHeight="1">
      <c r="A669" s="82"/>
      <c r="B669" s="82"/>
      <c r="C669" s="82"/>
      <c r="D669" s="82"/>
      <c r="E669" s="82"/>
      <c r="F669" s="85"/>
      <c r="G669" s="86"/>
      <c r="H669" s="82"/>
      <c r="I669" s="82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</row>
    <row r="670" spans="1:26" ht="12.75" customHeight="1">
      <c r="A670" s="82"/>
      <c r="B670" s="82"/>
      <c r="C670" s="82"/>
      <c r="D670" s="82"/>
      <c r="E670" s="82"/>
      <c r="F670" s="85"/>
      <c r="G670" s="86"/>
      <c r="H670" s="82"/>
      <c r="I670" s="82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</row>
    <row r="671" spans="1:26" ht="12.75" customHeight="1">
      <c r="A671" s="82"/>
      <c r="B671" s="82"/>
      <c r="C671" s="82"/>
      <c r="D671" s="82"/>
      <c r="E671" s="82"/>
      <c r="F671" s="85"/>
      <c r="G671" s="86"/>
      <c r="H671" s="82"/>
      <c r="I671" s="82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</row>
    <row r="672" spans="1:26" ht="12.75" customHeight="1">
      <c r="A672" s="82"/>
      <c r="B672" s="82"/>
      <c r="C672" s="82"/>
      <c r="D672" s="82"/>
      <c r="E672" s="82"/>
      <c r="F672" s="85"/>
      <c r="G672" s="86"/>
      <c r="H672" s="82"/>
      <c r="I672" s="82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</row>
    <row r="673" spans="1:26" ht="12.75" customHeight="1">
      <c r="A673" s="82"/>
      <c r="B673" s="82"/>
      <c r="C673" s="82"/>
      <c r="D673" s="82"/>
      <c r="E673" s="82"/>
      <c r="F673" s="85"/>
      <c r="G673" s="86"/>
      <c r="H673" s="82"/>
      <c r="I673" s="82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</row>
    <row r="674" spans="1:26" ht="12.75" customHeight="1">
      <c r="A674" s="82"/>
      <c r="B674" s="82"/>
      <c r="C674" s="82"/>
      <c r="D674" s="82"/>
      <c r="E674" s="82"/>
      <c r="F674" s="85"/>
      <c r="G674" s="86"/>
      <c r="H674" s="82"/>
      <c r="I674" s="82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</row>
    <row r="675" spans="1:26" ht="12.75" customHeight="1">
      <c r="A675" s="82"/>
      <c r="B675" s="82"/>
      <c r="C675" s="82"/>
      <c r="D675" s="82"/>
      <c r="E675" s="82"/>
      <c r="F675" s="85"/>
      <c r="G675" s="86"/>
      <c r="H675" s="82"/>
      <c r="I675" s="82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</row>
    <row r="676" spans="1:26" ht="12.75" customHeight="1">
      <c r="A676" s="82"/>
      <c r="B676" s="82"/>
      <c r="C676" s="82"/>
      <c r="D676" s="82"/>
      <c r="E676" s="82"/>
      <c r="F676" s="85"/>
      <c r="G676" s="86"/>
      <c r="H676" s="82"/>
      <c r="I676" s="82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</row>
    <row r="677" spans="1:26" ht="12.75" customHeight="1">
      <c r="A677" s="82"/>
      <c r="B677" s="82"/>
      <c r="C677" s="82"/>
      <c r="D677" s="82"/>
      <c r="E677" s="82"/>
      <c r="F677" s="85"/>
      <c r="G677" s="86"/>
      <c r="H677" s="82"/>
      <c r="I677" s="82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</row>
    <row r="678" spans="1:26" ht="12.75" customHeight="1">
      <c r="A678" s="82"/>
      <c r="B678" s="82"/>
      <c r="C678" s="82"/>
      <c r="D678" s="82"/>
      <c r="E678" s="82"/>
      <c r="F678" s="85"/>
      <c r="G678" s="86"/>
      <c r="H678" s="82"/>
      <c r="I678" s="82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</row>
    <row r="679" spans="1:26" ht="12.75" customHeight="1">
      <c r="A679" s="82"/>
      <c r="B679" s="82"/>
      <c r="C679" s="82"/>
      <c r="D679" s="82"/>
      <c r="E679" s="82"/>
      <c r="F679" s="85"/>
      <c r="G679" s="86"/>
      <c r="H679" s="82"/>
      <c r="I679" s="82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</row>
    <row r="680" spans="1:26" ht="12.75" customHeight="1">
      <c r="A680" s="82"/>
      <c r="B680" s="82"/>
      <c r="C680" s="82"/>
      <c r="D680" s="82"/>
      <c r="E680" s="82"/>
      <c r="F680" s="85"/>
      <c r="G680" s="86"/>
      <c r="H680" s="82"/>
      <c r="I680" s="82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</row>
    <row r="681" spans="1:26" ht="12.75" customHeight="1">
      <c r="A681" s="82"/>
      <c r="B681" s="82"/>
      <c r="C681" s="82"/>
      <c r="D681" s="82"/>
      <c r="E681" s="82"/>
      <c r="F681" s="85"/>
      <c r="G681" s="86"/>
      <c r="H681" s="82"/>
      <c r="I681" s="82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</row>
    <row r="682" spans="1:26" ht="12.75" customHeight="1">
      <c r="A682" s="82"/>
      <c r="B682" s="82"/>
      <c r="C682" s="82"/>
      <c r="D682" s="82"/>
      <c r="E682" s="82"/>
      <c r="F682" s="85"/>
      <c r="G682" s="86"/>
      <c r="H682" s="82"/>
      <c r="I682" s="82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</row>
    <row r="683" spans="1:26" ht="12.75" customHeight="1">
      <c r="A683" s="82"/>
      <c r="B683" s="82"/>
      <c r="C683" s="82"/>
      <c r="D683" s="82"/>
      <c r="E683" s="82"/>
      <c r="F683" s="85"/>
      <c r="G683" s="86"/>
      <c r="H683" s="82"/>
      <c r="I683" s="82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</row>
    <row r="684" spans="1:26" ht="12.75" customHeight="1">
      <c r="A684" s="82"/>
      <c r="B684" s="82"/>
      <c r="C684" s="82"/>
      <c r="D684" s="82"/>
      <c r="E684" s="82"/>
      <c r="F684" s="85"/>
      <c r="G684" s="86"/>
      <c r="H684" s="82"/>
      <c r="I684" s="82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</row>
    <row r="685" spans="1:26" ht="12.75" customHeight="1">
      <c r="A685" s="82"/>
      <c r="B685" s="82"/>
      <c r="C685" s="82"/>
      <c r="D685" s="82"/>
      <c r="E685" s="82"/>
      <c r="F685" s="85"/>
      <c r="G685" s="86"/>
      <c r="H685" s="82"/>
      <c r="I685" s="82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</row>
    <row r="686" spans="1:26" ht="12.75" customHeight="1">
      <c r="A686" s="82"/>
      <c r="B686" s="82"/>
      <c r="C686" s="82"/>
      <c r="D686" s="82"/>
      <c r="E686" s="82"/>
      <c r="F686" s="85"/>
      <c r="G686" s="86"/>
      <c r="H686" s="82"/>
      <c r="I686" s="82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</row>
    <row r="687" spans="1:26" ht="12.75" customHeight="1">
      <c r="A687" s="82"/>
      <c r="B687" s="82"/>
      <c r="C687" s="82"/>
      <c r="D687" s="82"/>
      <c r="E687" s="82"/>
      <c r="F687" s="85"/>
      <c r="G687" s="86"/>
      <c r="H687" s="82"/>
      <c r="I687" s="82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</row>
    <row r="688" spans="1:26" ht="12.75" customHeight="1">
      <c r="A688" s="82"/>
      <c r="B688" s="82"/>
      <c r="C688" s="82"/>
      <c r="D688" s="82"/>
      <c r="E688" s="82"/>
      <c r="F688" s="85"/>
      <c r="G688" s="86"/>
      <c r="H688" s="82"/>
      <c r="I688" s="82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</row>
    <row r="689" spans="1:26" ht="12.75" customHeight="1">
      <c r="A689" s="82"/>
      <c r="B689" s="82"/>
      <c r="C689" s="82"/>
      <c r="D689" s="82"/>
      <c r="E689" s="82"/>
      <c r="F689" s="85"/>
      <c r="G689" s="86"/>
      <c r="H689" s="82"/>
      <c r="I689" s="82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</row>
    <row r="690" spans="1:26" ht="12.75" customHeight="1">
      <c r="A690" s="82"/>
      <c r="B690" s="82"/>
      <c r="C690" s="82"/>
      <c r="D690" s="82"/>
      <c r="E690" s="82"/>
      <c r="F690" s="85"/>
      <c r="G690" s="86"/>
      <c r="H690" s="82"/>
      <c r="I690" s="82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</row>
    <row r="691" spans="1:26" ht="12.75" customHeight="1">
      <c r="A691" s="82"/>
      <c r="B691" s="82"/>
      <c r="C691" s="82"/>
      <c r="D691" s="82"/>
      <c r="E691" s="82"/>
      <c r="F691" s="85"/>
      <c r="G691" s="86"/>
      <c r="H691" s="82"/>
      <c r="I691" s="82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</row>
    <row r="692" spans="1:26" ht="12.75" customHeight="1">
      <c r="A692" s="82"/>
      <c r="B692" s="82"/>
      <c r="C692" s="82"/>
      <c r="D692" s="82"/>
      <c r="E692" s="82"/>
      <c r="F692" s="85"/>
      <c r="G692" s="86"/>
      <c r="H692" s="82"/>
      <c r="I692" s="82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</row>
    <row r="693" spans="1:26" ht="12.75" customHeight="1">
      <c r="A693" s="82"/>
      <c r="B693" s="82"/>
      <c r="C693" s="82"/>
      <c r="D693" s="82"/>
      <c r="E693" s="82"/>
      <c r="F693" s="85"/>
      <c r="G693" s="86"/>
      <c r="H693" s="82"/>
      <c r="I693" s="82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</row>
    <row r="694" spans="1:26" ht="12.75" customHeight="1">
      <c r="A694" s="82"/>
      <c r="B694" s="82"/>
      <c r="C694" s="82"/>
      <c r="D694" s="82"/>
      <c r="E694" s="82"/>
      <c r="F694" s="85"/>
      <c r="G694" s="86"/>
      <c r="H694" s="82"/>
      <c r="I694" s="82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</row>
    <row r="695" spans="1:26" ht="12.75" customHeight="1">
      <c r="A695" s="82"/>
      <c r="B695" s="82"/>
      <c r="C695" s="82"/>
      <c r="D695" s="82"/>
      <c r="E695" s="82"/>
      <c r="F695" s="85"/>
      <c r="G695" s="86"/>
      <c r="H695" s="82"/>
      <c r="I695" s="82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</row>
    <row r="696" spans="1:26" ht="12.75" customHeight="1">
      <c r="A696" s="82"/>
      <c r="B696" s="82"/>
      <c r="C696" s="82"/>
      <c r="D696" s="82"/>
      <c r="E696" s="82"/>
      <c r="F696" s="85"/>
      <c r="G696" s="86"/>
      <c r="H696" s="82"/>
      <c r="I696" s="82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</row>
    <row r="697" spans="1:26" ht="12.75" customHeight="1">
      <c r="A697" s="82"/>
      <c r="B697" s="82"/>
      <c r="C697" s="82"/>
      <c r="D697" s="82"/>
      <c r="E697" s="82"/>
      <c r="F697" s="85"/>
      <c r="G697" s="86"/>
      <c r="H697" s="82"/>
      <c r="I697" s="82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</row>
    <row r="698" spans="1:26" ht="12.75" customHeight="1">
      <c r="A698" s="82"/>
      <c r="B698" s="82"/>
      <c r="C698" s="82"/>
      <c r="D698" s="82"/>
      <c r="E698" s="82"/>
      <c r="F698" s="85"/>
      <c r="G698" s="86"/>
      <c r="H698" s="82"/>
      <c r="I698" s="82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</row>
    <row r="699" spans="1:26" ht="12.75" customHeight="1">
      <c r="A699" s="82"/>
      <c r="B699" s="82"/>
      <c r="C699" s="82"/>
      <c r="D699" s="82"/>
      <c r="E699" s="82"/>
      <c r="F699" s="85"/>
      <c r="G699" s="86"/>
      <c r="H699" s="82"/>
      <c r="I699" s="82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</row>
    <row r="700" spans="1:26" ht="12.75" customHeight="1">
      <c r="A700" s="82"/>
      <c r="B700" s="82"/>
      <c r="C700" s="82"/>
      <c r="D700" s="82"/>
      <c r="E700" s="82"/>
      <c r="F700" s="85"/>
      <c r="G700" s="86"/>
      <c r="H700" s="82"/>
      <c r="I700" s="82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</row>
    <row r="701" spans="1:26" ht="12.75" customHeight="1">
      <c r="A701" s="82"/>
      <c r="B701" s="82"/>
      <c r="C701" s="82"/>
      <c r="D701" s="82"/>
      <c r="E701" s="82"/>
      <c r="F701" s="85"/>
      <c r="G701" s="86"/>
      <c r="H701" s="82"/>
      <c r="I701" s="82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</row>
    <row r="702" spans="1:26" ht="12.75" customHeight="1">
      <c r="A702" s="82"/>
      <c r="B702" s="82"/>
      <c r="C702" s="82"/>
      <c r="D702" s="82"/>
      <c r="E702" s="82"/>
      <c r="F702" s="85"/>
      <c r="G702" s="86"/>
      <c r="H702" s="82"/>
      <c r="I702" s="82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</row>
    <row r="703" spans="1:26" ht="12.75" customHeight="1">
      <c r="A703" s="82"/>
      <c r="B703" s="82"/>
      <c r="C703" s="82"/>
      <c r="D703" s="82"/>
      <c r="E703" s="82"/>
      <c r="F703" s="85"/>
      <c r="G703" s="86"/>
      <c r="H703" s="82"/>
      <c r="I703" s="82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</row>
    <row r="704" spans="1:26" ht="12.75" customHeight="1">
      <c r="A704" s="82"/>
      <c r="B704" s="82"/>
      <c r="C704" s="82"/>
      <c r="D704" s="82"/>
      <c r="E704" s="82"/>
      <c r="F704" s="85"/>
      <c r="G704" s="86"/>
      <c r="H704" s="82"/>
      <c r="I704" s="82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</row>
    <row r="705" spans="1:26" ht="12.75" customHeight="1">
      <c r="A705" s="82"/>
      <c r="B705" s="82"/>
      <c r="C705" s="82"/>
      <c r="D705" s="82"/>
      <c r="E705" s="82"/>
      <c r="F705" s="85"/>
      <c r="G705" s="86"/>
      <c r="H705" s="82"/>
      <c r="I705" s="82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</row>
    <row r="706" spans="1:26" ht="12.75" customHeight="1">
      <c r="A706" s="82"/>
      <c r="B706" s="82"/>
      <c r="C706" s="82"/>
      <c r="D706" s="82"/>
      <c r="E706" s="82"/>
      <c r="F706" s="85"/>
      <c r="G706" s="86"/>
      <c r="H706" s="82"/>
      <c r="I706" s="82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</row>
    <row r="707" spans="1:26" ht="12.75" customHeight="1">
      <c r="A707" s="82"/>
      <c r="B707" s="82"/>
      <c r="C707" s="82"/>
      <c r="D707" s="82"/>
      <c r="E707" s="82"/>
      <c r="F707" s="85"/>
      <c r="G707" s="86"/>
      <c r="H707" s="82"/>
      <c r="I707" s="82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</row>
    <row r="708" spans="1:26" ht="12.75" customHeight="1">
      <c r="A708" s="82"/>
      <c r="B708" s="82"/>
      <c r="C708" s="82"/>
      <c r="D708" s="82"/>
      <c r="E708" s="82"/>
      <c r="F708" s="85"/>
      <c r="G708" s="86"/>
      <c r="H708" s="82"/>
      <c r="I708" s="82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</row>
    <row r="709" spans="1:26" ht="12.75" customHeight="1">
      <c r="A709" s="82"/>
      <c r="B709" s="82"/>
      <c r="C709" s="82"/>
      <c r="D709" s="82"/>
      <c r="E709" s="82"/>
      <c r="F709" s="85"/>
      <c r="G709" s="86"/>
      <c r="H709" s="82"/>
      <c r="I709" s="82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</row>
    <row r="710" spans="1:26" ht="12.75" customHeight="1">
      <c r="A710" s="82"/>
      <c r="B710" s="82"/>
      <c r="C710" s="82"/>
      <c r="D710" s="82"/>
      <c r="E710" s="82"/>
      <c r="F710" s="85"/>
      <c r="G710" s="86"/>
      <c r="H710" s="82"/>
      <c r="I710" s="82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</row>
    <row r="711" spans="1:26" ht="12.75" customHeight="1">
      <c r="A711" s="82"/>
      <c r="B711" s="82"/>
      <c r="C711" s="82"/>
      <c r="D711" s="82"/>
      <c r="E711" s="82"/>
      <c r="F711" s="85"/>
      <c r="G711" s="86"/>
      <c r="H711" s="82"/>
      <c r="I711" s="82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</row>
    <row r="712" spans="1:26" ht="12.75" customHeight="1">
      <c r="A712" s="82"/>
      <c r="B712" s="82"/>
      <c r="C712" s="82"/>
      <c r="D712" s="82"/>
      <c r="E712" s="82"/>
      <c r="F712" s="85"/>
      <c r="G712" s="86"/>
      <c r="H712" s="82"/>
      <c r="I712" s="82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</row>
    <row r="713" spans="1:26" ht="12.75" customHeight="1">
      <c r="A713" s="82"/>
      <c r="B713" s="82"/>
      <c r="C713" s="82"/>
      <c r="D713" s="82"/>
      <c r="E713" s="82"/>
      <c r="F713" s="85"/>
      <c r="G713" s="86"/>
      <c r="H713" s="82"/>
      <c r="I713" s="82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</row>
    <row r="714" spans="1:26" ht="12.75" customHeight="1">
      <c r="A714" s="82"/>
      <c r="B714" s="82"/>
      <c r="C714" s="82"/>
      <c r="D714" s="82"/>
      <c r="E714" s="82"/>
      <c r="F714" s="85"/>
      <c r="G714" s="86"/>
      <c r="H714" s="82"/>
      <c r="I714" s="82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</row>
    <row r="715" spans="1:26" ht="12.75" customHeight="1">
      <c r="A715" s="82"/>
      <c r="B715" s="82"/>
      <c r="C715" s="82"/>
      <c r="D715" s="82"/>
      <c r="E715" s="82"/>
      <c r="F715" s="85"/>
      <c r="G715" s="86"/>
      <c r="H715" s="82"/>
      <c r="I715" s="82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</row>
    <row r="716" spans="1:26" ht="12.75" customHeight="1">
      <c r="A716" s="82"/>
      <c r="B716" s="82"/>
      <c r="C716" s="82"/>
      <c r="D716" s="82"/>
      <c r="E716" s="82"/>
      <c r="F716" s="85"/>
      <c r="G716" s="86"/>
      <c r="H716" s="82"/>
      <c r="I716" s="82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</row>
    <row r="717" spans="1:26" ht="12.75" customHeight="1">
      <c r="A717" s="82"/>
      <c r="B717" s="82"/>
      <c r="C717" s="82"/>
      <c r="D717" s="82"/>
      <c r="E717" s="82"/>
      <c r="F717" s="85"/>
      <c r="G717" s="86"/>
      <c r="H717" s="82"/>
      <c r="I717" s="82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</row>
    <row r="718" spans="1:26" ht="12.75" customHeight="1">
      <c r="A718" s="82"/>
      <c r="B718" s="82"/>
      <c r="C718" s="82"/>
      <c r="D718" s="82"/>
      <c r="E718" s="82"/>
      <c r="F718" s="85"/>
      <c r="G718" s="86"/>
      <c r="H718" s="82"/>
      <c r="I718" s="82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</row>
    <row r="719" spans="1:26" ht="12.75" customHeight="1">
      <c r="A719" s="82"/>
      <c r="B719" s="82"/>
      <c r="C719" s="82"/>
      <c r="D719" s="82"/>
      <c r="E719" s="82"/>
      <c r="F719" s="85"/>
      <c r="G719" s="86"/>
      <c r="H719" s="82"/>
      <c r="I719" s="82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</row>
    <row r="720" spans="1:26" ht="12.75" customHeight="1">
      <c r="A720" s="82"/>
      <c r="B720" s="82"/>
      <c r="C720" s="82"/>
      <c r="D720" s="82"/>
      <c r="E720" s="82"/>
      <c r="F720" s="85"/>
      <c r="G720" s="86"/>
      <c r="H720" s="82"/>
      <c r="I720" s="82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</row>
    <row r="721" spans="1:26" ht="12.75" customHeight="1">
      <c r="A721" s="82"/>
      <c r="B721" s="82"/>
      <c r="C721" s="82"/>
      <c r="D721" s="82"/>
      <c r="E721" s="82"/>
      <c r="F721" s="85"/>
      <c r="G721" s="86"/>
      <c r="H721" s="82"/>
      <c r="I721" s="82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</row>
    <row r="722" spans="1:26" ht="12.75" customHeight="1">
      <c r="A722" s="82"/>
      <c r="B722" s="82"/>
      <c r="C722" s="82"/>
      <c r="D722" s="82"/>
      <c r="E722" s="82"/>
      <c r="F722" s="85"/>
      <c r="G722" s="86"/>
      <c r="H722" s="82"/>
      <c r="I722" s="82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</row>
    <row r="723" spans="1:26" ht="12.75" customHeight="1">
      <c r="A723" s="82"/>
      <c r="B723" s="82"/>
      <c r="C723" s="82"/>
      <c r="D723" s="82"/>
      <c r="E723" s="82"/>
      <c r="F723" s="85"/>
      <c r="G723" s="86"/>
      <c r="H723" s="82"/>
      <c r="I723" s="82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</row>
    <row r="724" spans="1:26" ht="12.75" customHeight="1">
      <c r="A724" s="82"/>
      <c r="B724" s="82"/>
      <c r="C724" s="82"/>
      <c r="D724" s="82"/>
      <c r="E724" s="82"/>
      <c r="F724" s="85"/>
      <c r="G724" s="86"/>
      <c r="H724" s="82"/>
      <c r="I724" s="82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</row>
    <row r="725" spans="1:26" ht="12.75" customHeight="1">
      <c r="A725" s="82"/>
      <c r="B725" s="82"/>
      <c r="C725" s="82"/>
      <c r="D725" s="82"/>
      <c r="E725" s="82"/>
      <c r="F725" s="85"/>
      <c r="G725" s="86"/>
      <c r="H725" s="82"/>
      <c r="I725" s="82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</row>
    <row r="726" spans="1:26" ht="12.75" customHeight="1">
      <c r="A726" s="82"/>
      <c r="B726" s="82"/>
      <c r="C726" s="82"/>
      <c r="D726" s="82"/>
      <c r="E726" s="82"/>
      <c r="F726" s="85"/>
      <c r="G726" s="86"/>
      <c r="H726" s="82"/>
      <c r="I726" s="82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</row>
    <row r="727" spans="1:26" ht="12.75" customHeight="1">
      <c r="A727" s="82"/>
      <c r="B727" s="82"/>
      <c r="C727" s="82"/>
      <c r="D727" s="82"/>
      <c r="E727" s="82"/>
      <c r="F727" s="85"/>
      <c r="G727" s="86"/>
      <c r="H727" s="82"/>
      <c r="I727" s="82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</row>
    <row r="728" spans="1:26" ht="12.75" customHeight="1">
      <c r="A728" s="82"/>
      <c r="B728" s="82"/>
      <c r="C728" s="82"/>
      <c r="D728" s="82"/>
      <c r="E728" s="82"/>
      <c r="F728" s="85"/>
      <c r="G728" s="86"/>
      <c r="H728" s="82"/>
      <c r="I728" s="82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</row>
    <row r="729" spans="1:26" ht="12.75" customHeight="1">
      <c r="A729" s="82"/>
      <c r="B729" s="82"/>
      <c r="C729" s="82"/>
      <c r="D729" s="82"/>
      <c r="E729" s="82"/>
      <c r="F729" s="85"/>
      <c r="G729" s="86"/>
      <c r="H729" s="82"/>
      <c r="I729" s="82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</row>
    <row r="730" spans="1:26" ht="12.75" customHeight="1">
      <c r="A730" s="82"/>
      <c r="B730" s="82"/>
      <c r="C730" s="82"/>
      <c r="D730" s="82"/>
      <c r="E730" s="82"/>
      <c r="F730" s="85"/>
      <c r="G730" s="86"/>
      <c r="H730" s="82"/>
      <c r="I730" s="82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</row>
    <row r="731" spans="1:26" ht="12.75" customHeight="1">
      <c r="A731" s="82"/>
      <c r="B731" s="82"/>
      <c r="C731" s="82"/>
      <c r="D731" s="82"/>
      <c r="E731" s="82"/>
      <c r="F731" s="85"/>
      <c r="G731" s="86"/>
      <c r="H731" s="82"/>
      <c r="I731" s="82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</row>
    <row r="732" spans="1:26" ht="12.75" customHeight="1">
      <c r="A732" s="82"/>
      <c r="B732" s="82"/>
      <c r="C732" s="82"/>
      <c r="D732" s="82"/>
      <c r="E732" s="82"/>
      <c r="F732" s="85"/>
      <c r="G732" s="86"/>
      <c r="H732" s="82"/>
      <c r="I732" s="82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</row>
    <row r="733" spans="1:26" ht="12.75" customHeight="1">
      <c r="A733" s="82"/>
      <c r="B733" s="82"/>
      <c r="C733" s="82"/>
      <c r="D733" s="82"/>
      <c r="E733" s="82"/>
      <c r="F733" s="85"/>
      <c r="G733" s="86"/>
      <c r="H733" s="82"/>
      <c r="I733" s="82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</row>
    <row r="734" spans="1:26" ht="12.75" customHeight="1">
      <c r="A734" s="82"/>
      <c r="B734" s="82"/>
      <c r="C734" s="82"/>
      <c r="D734" s="82"/>
      <c r="E734" s="82"/>
      <c r="F734" s="85"/>
      <c r="G734" s="86"/>
      <c r="H734" s="82"/>
      <c r="I734" s="82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</row>
    <row r="735" spans="1:26" ht="12.75" customHeight="1">
      <c r="A735" s="82"/>
      <c r="B735" s="82"/>
      <c r="C735" s="82"/>
      <c r="D735" s="82"/>
      <c r="E735" s="82"/>
      <c r="F735" s="85"/>
      <c r="G735" s="86"/>
      <c r="H735" s="82"/>
      <c r="I735" s="82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</row>
    <row r="736" spans="1:26" ht="12.75" customHeight="1">
      <c r="A736" s="82"/>
      <c r="B736" s="82"/>
      <c r="C736" s="82"/>
      <c r="D736" s="82"/>
      <c r="E736" s="82"/>
      <c r="F736" s="85"/>
      <c r="G736" s="86"/>
      <c r="H736" s="82"/>
      <c r="I736" s="82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</row>
    <row r="737" spans="1:26" ht="12.75" customHeight="1">
      <c r="A737" s="82"/>
      <c r="B737" s="82"/>
      <c r="C737" s="82"/>
      <c r="D737" s="82"/>
      <c r="E737" s="82"/>
      <c r="F737" s="85"/>
      <c r="G737" s="86"/>
      <c r="H737" s="82"/>
      <c r="I737" s="82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</row>
    <row r="738" spans="1:26" ht="12.75" customHeight="1">
      <c r="A738" s="82"/>
      <c r="B738" s="82"/>
      <c r="C738" s="82"/>
      <c r="D738" s="82"/>
      <c r="E738" s="82"/>
      <c r="F738" s="85"/>
      <c r="G738" s="86"/>
      <c r="H738" s="82"/>
      <c r="I738" s="82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</row>
    <row r="739" spans="1:26" ht="12.75" customHeight="1">
      <c r="A739" s="82"/>
      <c r="B739" s="82"/>
      <c r="C739" s="82"/>
      <c r="D739" s="82"/>
      <c r="E739" s="82"/>
      <c r="F739" s="85"/>
      <c r="G739" s="86"/>
      <c r="H739" s="82"/>
      <c r="I739" s="82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</row>
    <row r="740" spans="1:26" ht="12.75" customHeight="1">
      <c r="A740" s="82"/>
      <c r="B740" s="82"/>
      <c r="C740" s="82"/>
      <c r="D740" s="82"/>
      <c r="E740" s="82"/>
      <c r="F740" s="85"/>
      <c r="G740" s="86"/>
      <c r="H740" s="82"/>
      <c r="I740" s="82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</row>
    <row r="741" spans="1:26" ht="12.75" customHeight="1">
      <c r="A741" s="82"/>
      <c r="B741" s="82"/>
      <c r="C741" s="82"/>
      <c r="D741" s="82"/>
      <c r="E741" s="82"/>
      <c r="F741" s="85"/>
      <c r="G741" s="86"/>
      <c r="H741" s="82"/>
      <c r="I741" s="82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</row>
    <row r="742" spans="1:26" ht="12.75" customHeight="1">
      <c r="A742" s="82"/>
      <c r="B742" s="82"/>
      <c r="C742" s="82"/>
      <c r="D742" s="82"/>
      <c r="E742" s="82"/>
      <c r="F742" s="85"/>
      <c r="G742" s="86"/>
      <c r="H742" s="82"/>
      <c r="I742" s="82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</row>
    <row r="743" spans="1:26" ht="12.75" customHeight="1">
      <c r="A743" s="82"/>
      <c r="B743" s="82"/>
      <c r="C743" s="82"/>
      <c r="D743" s="82"/>
      <c r="E743" s="82"/>
      <c r="F743" s="85"/>
      <c r="G743" s="86"/>
      <c r="H743" s="82"/>
      <c r="I743" s="82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</row>
    <row r="744" spans="1:26" ht="12.75" customHeight="1">
      <c r="A744" s="82"/>
      <c r="B744" s="82"/>
      <c r="C744" s="82"/>
      <c r="D744" s="82"/>
      <c r="E744" s="82"/>
      <c r="F744" s="85"/>
      <c r="G744" s="86"/>
      <c r="H744" s="82"/>
      <c r="I744" s="82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</row>
    <row r="745" spans="1:26" ht="12.75" customHeight="1">
      <c r="A745" s="82"/>
      <c r="B745" s="82"/>
      <c r="C745" s="82"/>
      <c r="D745" s="82"/>
      <c r="E745" s="82"/>
      <c r="F745" s="85"/>
      <c r="G745" s="86"/>
      <c r="H745" s="82"/>
      <c r="I745" s="82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</row>
    <row r="746" spans="1:26" ht="12.75" customHeight="1">
      <c r="A746" s="82"/>
      <c r="B746" s="82"/>
      <c r="C746" s="82"/>
      <c r="D746" s="82"/>
      <c r="E746" s="82"/>
      <c r="F746" s="85"/>
      <c r="G746" s="86"/>
      <c r="H746" s="82"/>
      <c r="I746" s="82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</row>
    <row r="747" spans="1:26" ht="12.75" customHeight="1">
      <c r="A747" s="82"/>
      <c r="B747" s="82"/>
      <c r="C747" s="82"/>
      <c r="D747" s="82"/>
      <c r="E747" s="82"/>
      <c r="F747" s="85"/>
      <c r="G747" s="86"/>
      <c r="H747" s="82"/>
      <c r="I747" s="82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</row>
    <row r="748" spans="1:26" ht="12.75" customHeight="1">
      <c r="A748" s="82"/>
      <c r="B748" s="82"/>
      <c r="C748" s="82"/>
      <c r="D748" s="82"/>
      <c r="E748" s="82"/>
      <c r="F748" s="85"/>
      <c r="G748" s="86"/>
      <c r="H748" s="82"/>
      <c r="I748" s="82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</row>
    <row r="749" spans="1:26" ht="12.75" customHeight="1">
      <c r="A749" s="82"/>
      <c r="B749" s="82"/>
      <c r="C749" s="82"/>
      <c r="D749" s="82"/>
      <c r="E749" s="82"/>
      <c r="F749" s="85"/>
      <c r="G749" s="86"/>
      <c r="H749" s="82"/>
      <c r="I749" s="82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</row>
    <row r="750" spans="1:26" ht="12.75" customHeight="1">
      <c r="A750" s="82"/>
      <c r="B750" s="82"/>
      <c r="C750" s="82"/>
      <c r="D750" s="82"/>
      <c r="E750" s="82"/>
      <c r="F750" s="85"/>
      <c r="G750" s="86"/>
      <c r="H750" s="82"/>
      <c r="I750" s="82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</row>
    <row r="751" spans="1:26" ht="12.75" customHeight="1">
      <c r="A751" s="82"/>
      <c r="B751" s="82"/>
      <c r="C751" s="82"/>
      <c r="D751" s="82"/>
      <c r="E751" s="82"/>
      <c r="F751" s="85"/>
      <c r="G751" s="86"/>
      <c r="H751" s="82"/>
      <c r="I751" s="82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</row>
    <row r="752" spans="1:26" ht="12.75" customHeight="1">
      <c r="A752" s="82"/>
      <c r="B752" s="82"/>
      <c r="C752" s="82"/>
      <c r="D752" s="82"/>
      <c r="E752" s="82"/>
      <c r="F752" s="85"/>
      <c r="G752" s="86"/>
      <c r="H752" s="82"/>
      <c r="I752" s="82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</row>
    <row r="753" spans="1:26" ht="12.75" customHeight="1">
      <c r="A753" s="82"/>
      <c r="B753" s="82"/>
      <c r="C753" s="82"/>
      <c r="D753" s="82"/>
      <c r="E753" s="82"/>
      <c r="F753" s="85"/>
      <c r="G753" s="86"/>
      <c r="H753" s="82"/>
      <c r="I753" s="82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</row>
    <row r="754" spans="1:26" ht="12.75" customHeight="1">
      <c r="A754" s="82"/>
      <c r="B754" s="82"/>
      <c r="C754" s="82"/>
      <c r="D754" s="82"/>
      <c r="E754" s="82"/>
      <c r="F754" s="85"/>
      <c r="G754" s="86"/>
      <c r="H754" s="82"/>
      <c r="I754" s="82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</row>
    <row r="755" spans="1:26" ht="12.75" customHeight="1">
      <c r="A755" s="82"/>
      <c r="B755" s="82"/>
      <c r="C755" s="82"/>
      <c r="D755" s="82"/>
      <c r="E755" s="82"/>
      <c r="F755" s="85"/>
      <c r="G755" s="86"/>
      <c r="H755" s="82"/>
      <c r="I755" s="82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</row>
    <row r="756" spans="1:26" ht="12.75" customHeight="1">
      <c r="A756" s="82"/>
      <c r="B756" s="82"/>
      <c r="C756" s="82"/>
      <c r="D756" s="82"/>
      <c r="E756" s="82"/>
      <c r="F756" s="85"/>
      <c r="G756" s="86"/>
      <c r="H756" s="82"/>
      <c r="I756" s="82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</row>
    <row r="757" spans="1:26" ht="12.75" customHeight="1">
      <c r="A757" s="82"/>
      <c r="B757" s="82"/>
      <c r="C757" s="82"/>
      <c r="D757" s="82"/>
      <c r="E757" s="82"/>
      <c r="F757" s="85"/>
      <c r="G757" s="86"/>
      <c r="H757" s="82"/>
      <c r="I757" s="82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</row>
    <row r="758" spans="1:26" ht="12.75" customHeight="1">
      <c r="A758" s="82"/>
      <c r="B758" s="82"/>
      <c r="C758" s="82"/>
      <c r="D758" s="82"/>
      <c r="E758" s="82"/>
      <c r="F758" s="85"/>
      <c r="G758" s="86"/>
      <c r="H758" s="82"/>
      <c r="I758" s="82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</row>
    <row r="759" spans="1:26" ht="12.75" customHeight="1">
      <c r="A759" s="82"/>
      <c r="B759" s="82"/>
      <c r="C759" s="82"/>
      <c r="D759" s="82"/>
      <c r="E759" s="82"/>
      <c r="F759" s="85"/>
      <c r="G759" s="86"/>
      <c r="H759" s="82"/>
      <c r="I759" s="82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</row>
    <row r="760" spans="1:26" ht="12.75" customHeight="1">
      <c r="A760" s="82"/>
      <c r="B760" s="82"/>
      <c r="C760" s="82"/>
      <c r="D760" s="82"/>
      <c r="E760" s="82"/>
      <c r="F760" s="85"/>
      <c r="G760" s="86"/>
      <c r="H760" s="82"/>
      <c r="I760" s="82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</row>
    <row r="761" spans="1:26" ht="12.75" customHeight="1">
      <c r="A761" s="82"/>
      <c r="B761" s="82"/>
      <c r="C761" s="82"/>
      <c r="D761" s="82"/>
      <c r="E761" s="82"/>
      <c r="F761" s="85"/>
      <c r="G761" s="86"/>
      <c r="H761" s="82"/>
      <c r="I761" s="82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</row>
    <row r="762" spans="1:26" ht="12.75" customHeight="1">
      <c r="A762" s="82"/>
      <c r="B762" s="82"/>
      <c r="C762" s="82"/>
      <c r="D762" s="82"/>
      <c r="E762" s="82"/>
      <c r="F762" s="85"/>
      <c r="G762" s="86"/>
      <c r="H762" s="82"/>
      <c r="I762" s="82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</row>
    <row r="763" spans="1:26" ht="12.75" customHeight="1">
      <c r="A763" s="82"/>
      <c r="B763" s="82"/>
      <c r="C763" s="82"/>
      <c r="D763" s="82"/>
      <c r="E763" s="82"/>
      <c r="F763" s="85"/>
      <c r="G763" s="86"/>
      <c r="H763" s="82"/>
      <c r="I763" s="82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</row>
    <row r="764" spans="1:26" ht="12.75" customHeight="1">
      <c r="A764" s="82"/>
      <c r="B764" s="82"/>
      <c r="C764" s="82"/>
      <c r="D764" s="82"/>
      <c r="E764" s="82"/>
      <c r="F764" s="85"/>
      <c r="G764" s="86"/>
      <c r="H764" s="82"/>
      <c r="I764" s="82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</row>
    <row r="765" spans="1:26" ht="12.75" customHeight="1">
      <c r="A765" s="82"/>
      <c r="B765" s="82"/>
      <c r="C765" s="82"/>
      <c r="D765" s="82"/>
      <c r="E765" s="82"/>
      <c r="F765" s="85"/>
      <c r="G765" s="86"/>
      <c r="H765" s="82"/>
      <c r="I765" s="82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</row>
    <row r="766" spans="1:26" ht="12.75" customHeight="1">
      <c r="A766" s="82"/>
      <c r="B766" s="82"/>
      <c r="C766" s="82"/>
      <c r="D766" s="82"/>
      <c r="E766" s="82"/>
      <c r="F766" s="85"/>
      <c r="G766" s="86"/>
      <c r="H766" s="82"/>
      <c r="I766" s="82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</row>
    <row r="767" spans="1:26" ht="12.75" customHeight="1">
      <c r="A767" s="82"/>
      <c r="B767" s="82"/>
      <c r="C767" s="82"/>
      <c r="D767" s="82"/>
      <c r="E767" s="82"/>
      <c r="F767" s="85"/>
      <c r="G767" s="86"/>
      <c r="H767" s="82"/>
      <c r="I767" s="82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</row>
    <row r="768" spans="1:26" ht="12.75" customHeight="1">
      <c r="A768" s="82"/>
      <c r="B768" s="82"/>
      <c r="C768" s="82"/>
      <c r="D768" s="82"/>
      <c r="E768" s="82"/>
      <c r="F768" s="85"/>
      <c r="G768" s="86"/>
      <c r="H768" s="82"/>
      <c r="I768" s="82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</row>
    <row r="769" spans="1:26" ht="12.75" customHeight="1">
      <c r="A769" s="82"/>
      <c r="B769" s="82"/>
      <c r="C769" s="82"/>
      <c r="D769" s="82"/>
      <c r="E769" s="82"/>
      <c r="F769" s="85"/>
      <c r="G769" s="86"/>
      <c r="H769" s="82"/>
      <c r="I769" s="82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</row>
    <row r="770" spans="1:26" ht="12.75" customHeight="1">
      <c r="A770" s="82"/>
      <c r="B770" s="82"/>
      <c r="C770" s="82"/>
      <c r="D770" s="82"/>
      <c r="E770" s="82"/>
      <c r="F770" s="85"/>
      <c r="G770" s="86"/>
      <c r="H770" s="82"/>
      <c r="I770" s="82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</row>
    <row r="771" spans="1:26" ht="12.75" customHeight="1">
      <c r="A771" s="82"/>
      <c r="B771" s="82"/>
      <c r="C771" s="82"/>
      <c r="D771" s="82"/>
      <c r="E771" s="82"/>
      <c r="F771" s="85"/>
      <c r="G771" s="86"/>
      <c r="H771" s="82"/>
      <c r="I771" s="82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</row>
    <row r="772" spans="1:26" ht="12.75" customHeight="1">
      <c r="A772" s="82"/>
      <c r="B772" s="82"/>
      <c r="C772" s="82"/>
      <c r="D772" s="82"/>
      <c r="E772" s="82"/>
      <c r="F772" s="85"/>
      <c r="G772" s="86"/>
      <c r="H772" s="82"/>
      <c r="I772" s="82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</row>
    <row r="773" spans="1:26" ht="12.75" customHeight="1">
      <c r="A773" s="82"/>
      <c r="B773" s="82"/>
      <c r="C773" s="82"/>
      <c r="D773" s="82"/>
      <c r="E773" s="82"/>
      <c r="F773" s="85"/>
      <c r="G773" s="86"/>
      <c r="H773" s="82"/>
      <c r="I773" s="82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</row>
    <row r="774" spans="1:26" ht="12.75" customHeight="1">
      <c r="A774" s="82"/>
      <c r="B774" s="82"/>
      <c r="C774" s="82"/>
      <c r="D774" s="82"/>
      <c r="E774" s="82"/>
      <c r="F774" s="85"/>
      <c r="G774" s="86"/>
      <c r="H774" s="82"/>
      <c r="I774" s="82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</row>
    <row r="775" spans="1:26" ht="12.75" customHeight="1">
      <c r="A775" s="82"/>
      <c r="B775" s="82"/>
      <c r="C775" s="82"/>
      <c r="D775" s="82"/>
      <c r="E775" s="82"/>
      <c r="F775" s="85"/>
      <c r="G775" s="86"/>
      <c r="H775" s="82"/>
      <c r="I775" s="82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</row>
    <row r="776" spans="1:26" ht="12.75" customHeight="1">
      <c r="A776" s="82"/>
      <c r="B776" s="82"/>
      <c r="C776" s="82"/>
      <c r="D776" s="82"/>
      <c r="E776" s="82"/>
      <c r="F776" s="85"/>
      <c r="G776" s="86"/>
      <c r="H776" s="82"/>
      <c r="I776" s="82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</row>
    <row r="777" spans="1:26" ht="12.75" customHeight="1">
      <c r="A777" s="82"/>
      <c r="B777" s="82"/>
      <c r="C777" s="82"/>
      <c r="D777" s="82"/>
      <c r="E777" s="82"/>
      <c r="F777" s="85"/>
      <c r="G777" s="86"/>
      <c r="H777" s="82"/>
      <c r="I777" s="82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</row>
    <row r="778" spans="1:26" ht="12.75" customHeight="1">
      <c r="A778" s="82"/>
      <c r="B778" s="82"/>
      <c r="C778" s="82"/>
      <c r="D778" s="82"/>
      <c r="E778" s="82"/>
      <c r="F778" s="85"/>
      <c r="G778" s="86"/>
      <c r="H778" s="82"/>
      <c r="I778" s="82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</row>
    <row r="779" spans="1:26" ht="12.75" customHeight="1">
      <c r="A779" s="82"/>
      <c r="B779" s="82"/>
      <c r="C779" s="82"/>
      <c r="D779" s="82"/>
      <c r="E779" s="82"/>
      <c r="F779" s="85"/>
      <c r="G779" s="86"/>
      <c r="H779" s="82"/>
      <c r="I779" s="82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</row>
    <row r="780" spans="1:26" ht="12.75" customHeight="1">
      <c r="A780" s="82"/>
      <c r="B780" s="82"/>
      <c r="C780" s="82"/>
      <c r="D780" s="82"/>
      <c r="E780" s="82"/>
      <c r="F780" s="85"/>
      <c r="G780" s="86"/>
      <c r="H780" s="82"/>
      <c r="I780" s="82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</row>
    <row r="781" spans="1:26" ht="12.75" customHeight="1">
      <c r="A781" s="82"/>
      <c r="B781" s="82"/>
      <c r="C781" s="82"/>
      <c r="D781" s="82"/>
      <c r="E781" s="82"/>
      <c r="F781" s="85"/>
      <c r="G781" s="86"/>
      <c r="H781" s="82"/>
      <c r="I781" s="82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</row>
    <row r="782" spans="1:26" ht="12.75" customHeight="1">
      <c r="A782" s="82"/>
      <c r="B782" s="82"/>
      <c r="C782" s="82"/>
      <c r="D782" s="82"/>
      <c r="E782" s="82"/>
      <c r="F782" s="85"/>
      <c r="G782" s="86"/>
      <c r="H782" s="82"/>
      <c r="I782" s="82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</row>
    <row r="783" spans="1:26" ht="12.75" customHeight="1">
      <c r="A783" s="82"/>
      <c r="B783" s="82"/>
      <c r="C783" s="82"/>
      <c r="D783" s="82"/>
      <c r="E783" s="82"/>
      <c r="F783" s="85"/>
      <c r="G783" s="86"/>
      <c r="H783" s="82"/>
      <c r="I783" s="82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</row>
    <row r="784" spans="1:26" ht="12.75" customHeight="1">
      <c r="A784" s="82"/>
      <c r="B784" s="82"/>
      <c r="C784" s="82"/>
      <c r="D784" s="82"/>
      <c r="E784" s="82"/>
      <c r="F784" s="85"/>
      <c r="G784" s="86"/>
      <c r="H784" s="82"/>
      <c r="I784" s="82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</row>
    <row r="785" spans="1:26" ht="12.75" customHeight="1">
      <c r="A785" s="82"/>
      <c r="B785" s="82"/>
      <c r="C785" s="82"/>
      <c r="D785" s="82"/>
      <c r="E785" s="82"/>
      <c r="F785" s="85"/>
      <c r="G785" s="86"/>
      <c r="H785" s="82"/>
      <c r="I785" s="82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</row>
    <row r="786" spans="1:26" ht="12.75" customHeight="1">
      <c r="A786" s="82"/>
      <c r="B786" s="82"/>
      <c r="C786" s="82"/>
      <c r="D786" s="82"/>
      <c r="E786" s="82"/>
      <c r="F786" s="85"/>
      <c r="G786" s="86"/>
      <c r="H786" s="82"/>
      <c r="I786" s="82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</row>
    <row r="787" spans="1:26" ht="12.75" customHeight="1">
      <c r="A787" s="82"/>
      <c r="B787" s="82"/>
      <c r="C787" s="82"/>
      <c r="D787" s="82"/>
      <c r="E787" s="82"/>
      <c r="F787" s="85"/>
      <c r="G787" s="86"/>
      <c r="H787" s="82"/>
      <c r="I787" s="82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</row>
    <row r="788" spans="1:26" ht="12.75" customHeight="1">
      <c r="A788" s="82"/>
      <c r="B788" s="82"/>
      <c r="C788" s="82"/>
      <c r="D788" s="82"/>
      <c r="E788" s="82"/>
      <c r="F788" s="85"/>
      <c r="G788" s="86"/>
      <c r="H788" s="82"/>
      <c r="I788" s="82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</row>
    <row r="789" spans="1:26" ht="12.75" customHeight="1">
      <c r="A789" s="82"/>
      <c r="B789" s="82"/>
      <c r="C789" s="82"/>
      <c r="D789" s="82"/>
      <c r="E789" s="82"/>
      <c r="F789" s="85"/>
      <c r="G789" s="86"/>
      <c r="H789" s="82"/>
      <c r="I789" s="82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</row>
    <row r="790" spans="1:26" ht="12.75" customHeight="1">
      <c r="A790" s="82"/>
      <c r="B790" s="82"/>
      <c r="C790" s="82"/>
      <c r="D790" s="82"/>
      <c r="E790" s="82"/>
      <c r="F790" s="85"/>
      <c r="G790" s="86"/>
      <c r="H790" s="82"/>
      <c r="I790" s="82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</row>
    <row r="791" spans="1:26" ht="12.75" customHeight="1">
      <c r="A791" s="82"/>
      <c r="B791" s="82"/>
      <c r="C791" s="82"/>
      <c r="D791" s="82"/>
      <c r="E791" s="82"/>
      <c r="F791" s="85"/>
      <c r="G791" s="86"/>
      <c r="H791" s="82"/>
      <c r="I791" s="82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</row>
    <row r="792" spans="1:26" ht="12.75" customHeight="1">
      <c r="A792" s="82"/>
      <c r="B792" s="82"/>
      <c r="C792" s="82"/>
      <c r="D792" s="82"/>
      <c r="E792" s="82"/>
      <c r="F792" s="85"/>
      <c r="G792" s="86"/>
      <c r="H792" s="82"/>
      <c r="I792" s="82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</row>
    <row r="793" spans="1:26" ht="12.75" customHeight="1">
      <c r="A793" s="82"/>
      <c r="B793" s="82"/>
      <c r="C793" s="82"/>
      <c r="D793" s="82"/>
      <c r="E793" s="82"/>
      <c r="F793" s="85"/>
      <c r="G793" s="86"/>
      <c r="H793" s="82"/>
      <c r="I793" s="82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</row>
    <row r="794" spans="1:26" ht="12.75" customHeight="1">
      <c r="A794" s="82"/>
      <c r="B794" s="82"/>
      <c r="C794" s="82"/>
      <c r="D794" s="82"/>
      <c r="E794" s="82"/>
      <c r="F794" s="85"/>
      <c r="G794" s="86"/>
      <c r="H794" s="82"/>
      <c r="I794" s="82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</row>
    <row r="795" spans="1:26" ht="12.75" customHeight="1">
      <c r="A795" s="82"/>
      <c r="B795" s="82"/>
      <c r="C795" s="82"/>
      <c r="D795" s="82"/>
      <c r="E795" s="82"/>
      <c r="F795" s="85"/>
      <c r="G795" s="86"/>
      <c r="H795" s="82"/>
      <c r="I795" s="82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</row>
    <row r="796" spans="1:26" ht="12.75" customHeight="1">
      <c r="A796" s="82"/>
      <c r="B796" s="82"/>
      <c r="C796" s="82"/>
      <c r="D796" s="82"/>
      <c r="E796" s="82"/>
      <c r="F796" s="85"/>
      <c r="G796" s="86"/>
      <c r="H796" s="82"/>
      <c r="I796" s="82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</row>
    <row r="797" spans="1:26" ht="12.75" customHeight="1">
      <c r="A797" s="82"/>
      <c r="B797" s="82"/>
      <c r="C797" s="82"/>
      <c r="D797" s="82"/>
      <c r="E797" s="82"/>
      <c r="F797" s="85"/>
      <c r="G797" s="86"/>
      <c r="H797" s="82"/>
      <c r="I797" s="82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</row>
    <row r="798" spans="1:26" ht="12.75" customHeight="1">
      <c r="A798" s="82"/>
      <c r="B798" s="82"/>
      <c r="C798" s="82"/>
      <c r="D798" s="82"/>
      <c r="E798" s="82"/>
      <c r="F798" s="85"/>
      <c r="G798" s="86"/>
      <c r="H798" s="82"/>
      <c r="I798" s="82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</row>
    <row r="799" spans="1:26" ht="12.75" customHeight="1">
      <c r="A799" s="82"/>
      <c r="B799" s="82"/>
      <c r="C799" s="82"/>
      <c r="D799" s="82"/>
      <c r="E799" s="82"/>
      <c r="F799" s="85"/>
      <c r="G799" s="86"/>
      <c r="H799" s="82"/>
      <c r="I799" s="82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</row>
    <row r="800" spans="1:26" ht="12.75" customHeight="1">
      <c r="A800" s="82"/>
      <c r="B800" s="82"/>
      <c r="C800" s="82"/>
      <c r="D800" s="82"/>
      <c r="E800" s="82"/>
      <c r="F800" s="85"/>
      <c r="G800" s="86"/>
      <c r="H800" s="82"/>
      <c r="I800" s="82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</row>
    <row r="801" spans="1:26" ht="12.75" customHeight="1">
      <c r="A801" s="82"/>
      <c r="B801" s="82"/>
      <c r="C801" s="82"/>
      <c r="D801" s="82"/>
      <c r="E801" s="82"/>
      <c r="F801" s="85"/>
      <c r="G801" s="86"/>
      <c r="H801" s="82"/>
      <c r="I801" s="82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</row>
    <row r="802" spans="1:26" ht="12.75" customHeight="1">
      <c r="A802" s="82"/>
      <c r="B802" s="82"/>
      <c r="C802" s="82"/>
      <c r="D802" s="82"/>
      <c r="E802" s="82"/>
      <c r="F802" s="85"/>
      <c r="G802" s="86"/>
      <c r="H802" s="82"/>
      <c r="I802" s="82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</row>
    <row r="803" spans="1:26" ht="12.75" customHeight="1">
      <c r="A803" s="82"/>
      <c r="B803" s="82"/>
      <c r="C803" s="82"/>
      <c r="D803" s="82"/>
      <c r="E803" s="82"/>
      <c r="F803" s="85"/>
      <c r="G803" s="86"/>
      <c r="H803" s="82"/>
      <c r="I803" s="82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</row>
    <row r="804" spans="1:26" ht="12.75" customHeight="1">
      <c r="A804" s="82"/>
      <c r="B804" s="82"/>
      <c r="C804" s="82"/>
      <c r="D804" s="82"/>
      <c r="E804" s="82"/>
      <c r="F804" s="85"/>
      <c r="G804" s="86"/>
      <c r="H804" s="82"/>
      <c r="I804" s="82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</row>
    <row r="805" spans="1:26" ht="12.75" customHeight="1">
      <c r="A805" s="82"/>
      <c r="B805" s="82"/>
      <c r="C805" s="82"/>
      <c r="D805" s="82"/>
      <c r="E805" s="82"/>
      <c r="F805" s="85"/>
      <c r="G805" s="86"/>
      <c r="H805" s="82"/>
      <c r="I805" s="82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</row>
    <row r="806" spans="1:26" ht="12.75" customHeight="1">
      <c r="A806" s="82"/>
      <c r="B806" s="82"/>
      <c r="C806" s="82"/>
      <c r="D806" s="82"/>
      <c r="E806" s="82"/>
      <c r="F806" s="85"/>
      <c r="G806" s="86"/>
      <c r="H806" s="82"/>
      <c r="I806" s="82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</row>
    <row r="807" spans="1:26" ht="12.75" customHeight="1">
      <c r="A807" s="82"/>
      <c r="B807" s="82"/>
      <c r="C807" s="82"/>
      <c r="D807" s="82"/>
      <c r="E807" s="82"/>
      <c r="F807" s="85"/>
      <c r="G807" s="86"/>
      <c r="H807" s="82"/>
      <c r="I807" s="82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</row>
    <row r="808" spans="1:26" ht="12.75" customHeight="1">
      <c r="A808" s="82"/>
      <c r="B808" s="82"/>
      <c r="C808" s="82"/>
      <c r="D808" s="82"/>
      <c r="E808" s="82"/>
      <c r="F808" s="85"/>
      <c r="G808" s="86"/>
      <c r="H808" s="82"/>
      <c r="I808" s="82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</row>
    <row r="809" spans="1:26" ht="12.75" customHeight="1">
      <c r="A809" s="82"/>
      <c r="B809" s="82"/>
      <c r="C809" s="82"/>
      <c r="D809" s="82"/>
      <c r="E809" s="82"/>
      <c r="F809" s="85"/>
      <c r="G809" s="86"/>
      <c r="H809" s="82"/>
      <c r="I809" s="82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</row>
    <row r="810" spans="1:26" ht="12.75" customHeight="1">
      <c r="A810" s="82"/>
      <c r="B810" s="82"/>
      <c r="C810" s="82"/>
      <c r="D810" s="82"/>
      <c r="E810" s="82"/>
      <c r="F810" s="85"/>
      <c r="G810" s="86"/>
      <c r="H810" s="82"/>
      <c r="I810" s="82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</row>
    <row r="811" spans="1:26" ht="12.75" customHeight="1">
      <c r="A811" s="82"/>
      <c r="B811" s="82"/>
      <c r="C811" s="82"/>
      <c r="D811" s="82"/>
      <c r="E811" s="82"/>
      <c r="F811" s="85"/>
      <c r="G811" s="86"/>
      <c r="H811" s="82"/>
      <c r="I811" s="82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</row>
    <row r="812" spans="1:26" ht="12.75" customHeight="1">
      <c r="A812" s="82"/>
      <c r="B812" s="82"/>
      <c r="C812" s="82"/>
      <c r="D812" s="82"/>
      <c r="E812" s="82"/>
      <c r="F812" s="85"/>
      <c r="G812" s="86"/>
      <c r="H812" s="82"/>
      <c r="I812" s="82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</row>
    <row r="813" spans="1:26" ht="12.75" customHeight="1">
      <c r="A813" s="82"/>
      <c r="B813" s="82"/>
      <c r="C813" s="82"/>
      <c r="D813" s="82"/>
      <c r="E813" s="82"/>
      <c r="F813" s="85"/>
      <c r="G813" s="86"/>
      <c r="H813" s="82"/>
      <c r="I813" s="82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</row>
    <row r="814" spans="1:26" ht="12.75" customHeight="1">
      <c r="A814" s="82"/>
      <c r="B814" s="82"/>
      <c r="C814" s="82"/>
      <c r="D814" s="82"/>
      <c r="E814" s="82"/>
      <c r="F814" s="85"/>
      <c r="G814" s="86"/>
      <c r="H814" s="82"/>
      <c r="I814" s="82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</row>
    <row r="815" spans="1:26" ht="12.75" customHeight="1">
      <c r="A815" s="82"/>
      <c r="B815" s="82"/>
      <c r="C815" s="82"/>
      <c r="D815" s="82"/>
      <c r="E815" s="82"/>
      <c r="F815" s="85"/>
      <c r="G815" s="86"/>
      <c r="H815" s="82"/>
      <c r="I815" s="82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</row>
    <row r="816" spans="1:26" ht="12.75" customHeight="1">
      <c r="A816" s="82"/>
      <c r="B816" s="82"/>
      <c r="C816" s="82"/>
      <c r="D816" s="82"/>
      <c r="E816" s="82"/>
      <c r="F816" s="85"/>
      <c r="G816" s="86"/>
      <c r="H816" s="82"/>
      <c r="I816" s="82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</row>
    <row r="817" spans="1:26" ht="12.75" customHeight="1">
      <c r="A817" s="82"/>
      <c r="B817" s="82"/>
      <c r="C817" s="82"/>
      <c r="D817" s="82"/>
      <c r="E817" s="82"/>
      <c r="F817" s="85"/>
      <c r="G817" s="86"/>
      <c r="H817" s="82"/>
      <c r="I817" s="82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</row>
    <row r="818" spans="1:26" ht="12.75" customHeight="1">
      <c r="A818" s="82"/>
      <c r="B818" s="82"/>
      <c r="C818" s="82"/>
      <c r="D818" s="82"/>
      <c r="E818" s="82"/>
      <c r="F818" s="85"/>
      <c r="G818" s="86"/>
      <c r="H818" s="82"/>
      <c r="I818" s="82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</row>
    <row r="819" spans="1:26" ht="12.75" customHeight="1">
      <c r="A819" s="82"/>
      <c r="B819" s="82"/>
      <c r="C819" s="82"/>
      <c r="D819" s="82"/>
      <c r="E819" s="82"/>
      <c r="F819" s="85"/>
      <c r="G819" s="86"/>
      <c r="H819" s="82"/>
      <c r="I819" s="82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</row>
    <row r="820" spans="1:26" ht="12.75" customHeight="1">
      <c r="A820" s="82"/>
      <c r="B820" s="82"/>
      <c r="C820" s="82"/>
      <c r="D820" s="82"/>
      <c r="E820" s="82"/>
      <c r="F820" s="85"/>
      <c r="G820" s="86"/>
      <c r="H820" s="82"/>
      <c r="I820" s="82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</row>
    <row r="821" spans="1:26" ht="12.75" customHeight="1">
      <c r="A821" s="82"/>
      <c r="B821" s="82"/>
      <c r="C821" s="82"/>
      <c r="D821" s="82"/>
      <c r="E821" s="82"/>
      <c r="F821" s="85"/>
      <c r="G821" s="86"/>
      <c r="H821" s="82"/>
      <c r="I821" s="82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</row>
    <row r="822" spans="1:26" ht="12.75" customHeight="1">
      <c r="A822" s="82"/>
      <c r="B822" s="82"/>
      <c r="C822" s="82"/>
      <c r="D822" s="82"/>
      <c r="E822" s="82"/>
      <c r="F822" s="85"/>
      <c r="G822" s="86"/>
      <c r="H822" s="82"/>
      <c r="I822" s="82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</row>
    <row r="823" spans="1:26" ht="12.75" customHeight="1">
      <c r="A823" s="82"/>
      <c r="B823" s="82"/>
      <c r="C823" s="82"/>
      <c r="D823" s="82"/>
      <c r="E823" s="82"/>
      <c r="F823" s="85"/>
      <c r="G823" s="86"/>
      <c r="H823" s="82"/>
      <c r="I823" s="82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</row>
    <row r="824" spans="1:26" ht="12.75" customHeight="1">
      <c r="A824" s="82"/>
      <c r="B824" s="82"/>
      <c r="C824" s="82"/>
      <c r="D824" s="82"/>
      <c r="E824" s="82"/>
      <c r="F824" s="85"/>
      <c r="G824" s="86"/>
      <c r="H824" s="82"/>
      <c r="I824" s="82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</row>
    <row r="825" spans="1:26" ht="12.75" customHeight="1">
      <c r="A825" s="82"/>
      <c r="B825" s="82"/>
      <c r="C825" s="82"/>
      <c r="D825" s="82"/>
      <c r="E825" s="82"/>
      <c r="F825" s="85"/>
      <c r="G825" s="86"/>
      <c r="H825" s="82"/>
      <c r="I825" s="82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</row>
    <row r="826" spans="1:26" ht="12.75" customHeight="1">
      <c r="A826" s="82"/>
      <c r="B826" s="82"/>
      <c r="C826" s="82"/>
      <c r="D826" s="82"/>
      <c r="E826" s="82"/>
      <c r="F826" s="85"/>
      <c r="G826" s="86"/>
      <c r="H826" s="82"/>
      <c r="I826" s="82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</row>
    <row r="827" spans="1:26" ht="12.75" customHeight="1">
      <c r="A827" s="82"/>
      <c r="B827" s="82"/>
      <c r="C827" s="82"/>
      <c r="D827" s="82"/>
      <c r="E827" s="82"/>
      <c r="F827" s="85"/>
      <c r="G827" s="86"/>
      <c r="H827" s="82"/>
      <c r="I827" s="82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</row>
    <row r="828" spans="1:26" ht="12.75" customHeight="1">
      <c r="A828" s="82"/>
      <c r="B828" s="82"/>
      <c r="C828" s="82"/>
      <c r="D828" s="82"/>
      <c r="E828" s="82"/>
      <c r="F828" s="85"/>
      <c r="G828" s="86"/>
      <c r="H828" s="82"/>
      <c r="I828" s="82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</row>
    <row r="829" spans="1:26" ht="12.75" customHeight="1">
      <c r="A829" s="82"/>
      <c r="B829" s="82"/>
      <c r="C829" s="82"/>
      <c r="D829" s="82"/>
      <c r="E829" s="82"/>
      <c r="F829" s="85"/>
      <c r="G829" s="86"/>
      <c r="H829" s="82"/>
      <c r="I829" s="82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</row>
    <row r="830" spans="1:26" ht="12.75" customHeight="1">
      <c r="A830" s="82"/>
      <c r="B830" s="82"/>
      <c r="C830" s="82"/>
      <c r="D830" s="82"/>
      <c r="E830" s="82"/>
      <c r="F830" s="85"/>
      <c r="G830" s="86"/>
      <c r="H830" s="82"/>
      <c r="I830" s="82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</row>
    <row r="831" spans="1:26" ht="12.75" customHeight="1">
      <c r="A831" s="82"/>
      <c r="B831" s="82"/>
      <c r="C831" s="82"/>
      <c r="D831" s="82"/>
      <c r="E831" s="82"/>
      <c r="F831" s="85"/>
      <c r="G831" s="86"/>
      <c r="H831" s="82"/>
      <c r="I831" s="82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</row>
    <row r="832" spans="1:26" ht="12.75" customHeight="1">
      <c r="A832" s="82"/>
      <c r="B832" s="82"/>
      <c r="C832" s="82"/>
      <c r="D832" s="82"/>
      <c r="E832" s="82"/>
      <c r="F832" s="85"/>
      <c r="G832" s="86"/>
      <c r="H832" s="82"/>
      <c r="I832" s="82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</row>
    <row r="833" spans="1:26" ht="12.75" customHeight="1">
      <c r="A833" s="82"/>
      <c r="B833" s="82"/>
      <c r="C833" s="82"/>
      <c r="D833" s="82"/>
      <c r="E833" s="82"/>
      <c r="F833" s="85"/>
      <c r="G833" s="86"/>
      <c r="H833" s="82"/>
      <c r="I833" s="82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</row>
    <row r="834" spans="1:26" ht="12.75" customHeight="1">
      <c r="A834" s="82"/>
      <c r="B834" s="82"/>
      <c r="C834" s="82"/>
      <c r="D834" s="82"/>
      <c r="E834" s="82"/>
      <c r="F834" s="85"/>
      <c r="G834" s="86"/>
      <c r="H834" s="82"/>
      <c r="I834" s="82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</row>
    <row r="835" spans="1:26" ht="12.75" customHeight="1">
      <c r="A835" s="82"/>
      <c r="B835" s="82"/>
      <c r="C835" s="82"/>
      <c r="D835" s="82"/>
      <c r="E835" s="82"/>
      <c r="F835" s="85"/>
      <c r="G835" s="86"/>
      <c r="H835" s="82"/>
      <c r="I835" s="82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</row>
    <row r="836" spans="1:26" ht="12.75" customHeight="1">
      <c r="A836" s="82"/>
      <c r="B836" s="82"/>
      <c r="C836" s="82"/>
      <c r="D836" s="82"/>
      <c r="E836" s="82"/>
      <c r="F836" s="85"/>
      <c r="G836" s="86"/>
      <c r="H836" s="82"/>
      <c r="I836" s="82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</row>
    <row r="837" spans="1:26" ht="12.75" customHeight="1">
      <c r="A837" s="82"/>
      <c r="B837" s="82"/>
      <c r="C837" s="82"/>
      <c r="D837" s="82"/>
      <c r="E837" s="82"/>
      <c r="F837" s="85"/>
      <c r="G837" s="86"/>
      <c r="H837" s="82"/>
      <c r="I837" s="82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</row>
    <row r="838" spans="1:26" ht="12.75" customHeight="1">
      <c r="A838" s="82"/>
      <c r="B838" s="82"/>
      <c r="C838" s="82"/>
      <c r="D838" s="82"/>
      <c r="E838" s="82"/>
      <c r="F838" s="85"/>
      <c r="G838" s="86"/>
      <c r="H838" s="82"/>
      <c r="I838" s="82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</row>
    <row r="839" spans="1:26" ht="12.75" customHeight="1">
      <c r="A839" s="82"/>
      <c r="B839" s="82"/>
      <c r="C839" s="82"/>
      <c r="D839" s="82"/>
      <c r="E839" s="82"/>
      <c r="F839" s="85"/>
      <c r="G839" s="86"/>
      <c r="H839" s="82"/>
      <c r="I839" s="82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</row>
    <row r="840" spans="1:26" ht="12.75" customHeight="1">
      <c r="A840" s="82"/>
      <c r="B840" s="82"/>
      <c r="C840" s="82"/>
      <c r="D840" s="82"/>
      <c r="E840" s="82"/>
      <c r="F840" s="85"/>
      <c r="G840" s="86"/>
      <c r="H840" s="82"/>
      <c r="I840" s="82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</row>
    <row r="841" spans="1:26" ht="12.75" customHeight="1">
      <c r="A841" s="82"/>
      <c r="B841" s="82"/>
      <c r="C841" s="82"/>
      <c r="D841" s="82"/>
      <c r="E841" s="82"/>
      <c r="F841" s="85"/>
      <c r="G841" s="86"/>
      <c r="H841" s="82"/>
      <c r="I841" s="82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</row>
    <row r="842" spans="1:26" ht="12.75" customHeight="1">
      <c r="A842" s="82"/>
      <c r="B842" s="82"/>
      <c r="C842" s="82"/>
      <c r="D842" s="82"/>
      <c r="E842" s="82"/>
      <c r="F842" s="85"/>
      <c r="G842" s="86"/>
      <c r="H842" s="82"/>
      <c r="I842" s="82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</row>
    <row r="843" spans="1:26" ht="12.75" customHeight="1">
      <c r="A843" s="82"/>
      <c r="B843" s="82"/>
      <c r="C843" s="82"/>
      <c r="D843" s="82"/>
      <c r="E843" s="82"/>
      <c r="F843" s="85"/>
      <c r="G843" s="86"/>
      <c r="H843" s="82"/>
      <c r="I843" s="82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</row>
    <row r="844" spans="1:26" ht="12.75" customHeight="1">
      <c r="A844" s="82"/>
      <c r="B844" s="82"/>
      <c r="C844" s="82"/>
      <c r="D844" s="82"/>
      <c r="E844" s="82"/>
      <c r="F844" s="85"/>
      <c r="G844" s="86"/>
      <c r="H844" s="82"/>
      <c r="I844" s="82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</row>
    <row r="845" spans="1:26" ht="12.75" customHeight="1">
      <c r="A845" s="82"/>
      <c r="B845" s="82"/>
      <c r="C845" s="82"/>
      <c r="D845" s="82"/>
      <c r="E845" s="82"/>
      <c r="F845" s="85"/>
      <c r="G845" s="86"/>
      <c r="H845" s="82"/>
      <c r="I845" s="82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</row>
    <row r="846" spans="1:26" ht="12.75" customHeight="1">
      <c r="A846" s="82"/>
      <c r="B846" s="82"/>
      <c r="C846" s="82"/>
      <c r="D846" s="82"/>
      <c r="E846" s="82"/>
      <c r="F846" s="85"/>
      <c r="G846" s="86"/>
      <c r="H846" s="82"/>
      <c r="I846" s="82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</row>
    <row r="847" spans="1:26" ht="12.75" customHeight="1">
      <c r="A847" s="82"/>
      <c r="B847" s="82"/>
      <c r="C847" s="82"/>
      <c r="D847" s="82"/>
      <c r="E847" s="82"/>
      <c r="F847" s="85"/>
      <c r="G847" s="86"/>
      <c r="H847" s="82"/>
      <c r="I847" s="82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</row>
    <row r="848" spans="1:26" ht="12.75" customHeight="1">
      <c r="A848" s="82"/>
      <c r="B848" s="82"/>
      <c r="C848" s="82"/>
      <c r="D848" s="82"/>
      <c r="E848" s="82"/>
      <c r="F848" s="85"/>
      <c r="G848" s="86"/>
      <c r="H848" s="82"/>
      <c r="I848" s="82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</row>
    <row r="849" spans="1:26" ht="12.75" customHeight="1">
      <c r="A849" s="82"/>
      <c r="B849" s="82"/>
      <c r="C849" s="82"/>
      <c r="D849" s="82"/>
      <c r="E849" s="82"/>
      <c r="F849" s="85"/>
      <c r="G849" s="86"/>
      <c r="H849" s="82"/>
      <c r="I849" s="82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</row>
    <row r="850" spans="1:26" ht="12.75" customHeight="1">
      <c r="A850" s="82"/>
      <c r="B850" s="82"/>
      <c r="C850" s="82"/>
      <c r="D850" s="82"/>
      <c r="E850" s="82"/>
      <c r="F850" s="85"/>
      <c r="G850" s="86"/>
      <c r="H850" s="82"/>
      <c r="I850" s="82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</row>
    <row r="851" spans="1:26" ht="12.75" customHeight="1">
      <c r="A851" s="82"/>
      <c r="B851" s="82"/>
      <c r="C851" s="82"/>
      <c r="D851" s="82"/>
      <c r="E851" s="82"/>
      <c r="F851" s="85"/>
      <c r="G851" s="86"/>
      <c r="H851" s="82"/>
      <c r="I851" s="82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</row>
    <row r="852" spans="1:26" ht="12.75" customHeight="1">
      <c r="A852" s="82"/>
      <c r="B852" s="82"/>
      <c r="C852" s="82"/>
      <c r="D852" s="82"/>
      <c r="E852" s="82"/>
      <c r="F852" s="85"/>
      <c r="G852" s="86"/>
      <c r="H852" s="82"/>
      <c r="I852" s="82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</row>
    <row r="853" spans="1:26" ht="12.75" customHeight="1">
      <c r="A853" s="82"/>
      <c r="B853" s="82"/>
      <c r="C853" s="82"/>
      <c r="D853" s="82"/>
      <c r="E853" s="82"/>
      <c r="F853" s="85"/>
      <c r="G853" s="86"/>
      <c r="H853" s="82"/>
      <c r="I853" s="82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</row>
    <row r="854" spans="1:26" ht="12.75" customHeight="1">
      <c r="A854" s="82"/>
      <c r="B854" s="82"/>
      <c r="C854" s="82"/>
      <c r="D854" s="82"/>
      <c r="E854" s="82"/>
      <c r="F854" s="85"/>
      <c r="G854" s="86"/>
      <c r="H854" s="82"/>
      <c r="I854" s="82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</row>
    <row r="855" spans="1:26" ht="12.75" customHeight="1">
      <c r="A855" s="82"/>
      <c r="B855" s="82"/>
      <c r="C855" s="82"/>
      <c r="D855" s="82"/>
      <c r="E855" s="82"/>
      <c r="F855" s="85"/>
      <c r="G855" s="86"/>
      <c r="H855" s="82"/>
      <c r="I855" s="82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</row>
    <row r="856" spans="1:26" ht="12.75" customHeight="1">
      <c r="A856" s="82"/>
      <c r="B856" s="82"/>
      <c r="C856" s="82"/>
      <c r="D856" s="82"/>
      <c r="E856" s="82"/>
      <c r="F856" s="85"/>
      <c r="G856" s="86"/>
      <c r="H856" s="82"/>
      <c r="I856" s="82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</row>
    <row r="857" spans="1:26" ht="12.75" customHeight="1">
      <c r="A857" s="82"/>
      <c r="B857" s="82"/>
      <c r="C857" s="82"/>
      <c r="D857" s="82"/>
      <c r="E857" s="82"/>
      <c r="F857" s="85"/>
      <c r="G857" s="86"/>
      <c r="H857" s="82"/>
      <c r="I857" s="82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</row>
    <row r="858" spans="1:26" ht="12.75" customHeight="1">
      <c r="A858" s="82"/>
      <c r="B858" s="82"/>
      <c r="C858" s="82"/>
      <c r="D858" s="82"/>
      <c r="E858" s="82"/>
      <c r="F858" s="85"/>
      <c r="G858" s="86"/>
      <c r="H858" s="82"/>
      <c r="I858" s="82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</row>
    <row r="859" spans="1:26" ht="12.75" customHeight="1">
      <c r="A859" s="82"/>
      <c r="B859" s="82"/>
      <c r="C859" s="82"/>
      <c r="D859" s="82"/>
      <c r="E859" s="82"/>
      <c r="F859" s="85"/>
      <c r="G859" s="86"/>
      <c r="H859" s="82"/>
      <c r="I859" s="82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</row>
    <row r="860" spans="1:26" ht="12.75" customHeight="1">
      <c r="A860" s="82"/>
      <c r="B860" s="82"/>
      <c r="C860" s="82"/>
      <c r="D860" s="82"/>
      <c r="E860" s="82"/>
      <c r="F860" s="85"/>
      <c r="G860" s="86"/>
      <c r="H860" s="82"/>
      <c r="I860" s="82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</row>
    <row r="861" spans="1:26" ht="12.75" customHeight="1">
      <c r="A861" s="82"/>
      <c r="B861" s="82"/>
      <c r="C861" s="82"/>
      <c r="D861" s="82"/>
      <c r="E861" s="82"/>
      <c r="F861" s="85"/>
      <c r="G861" s="86"/>
      <c r="H861" s="82"/>
      <c r="I861" s="82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</row>
    <row r="862" spans="1:26" ht="12.75" customHeight="1">
      <c r="A862" s="82"/>
      <c r="B862" s="82"/>
      <c r="C862" s="82"/>
      <c r="D862" s="82"/>
      <c r="E862" s="82"/>
      <c r="F862" s="85"/>
      <c r="G862" s="86"/>
      <c r="H862" s="82"/>
      <c r="I862" s="82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</row>
    <row r="863" spans="1:26" ht="12.75" customHeight="1">
      <c r="A863" s="82"/>
      <c r="B863" s="82"/>
      <c r="C863" s="82"/>
      <c r="D863" s="82"/>
      <c r="E863" s="82"/>
      <c r="F863" s="85"/>
      <c r="G863" s="86"/>
      <c r="H863" s="82"/>
      <c r="I863" s="82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</row>
    <row r="864" spans="1:26" ht="12.75" customHeight="1">
      <c r="A864" s="82"/>
      <c r="B864" s="82"/>
      <c r="C864" s="82"/>
      <c r="D864" s="82"/>
      <c r="E864" s="82"/>
      <c r="F864" s="85"/>
      <c r="G864" s="86"/>
      <c r="H864" s="82"/>
      <c r="I864" s="82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</row>
    <row r="865" spans="1:26" ht="12.75" customHeight="1">
      <c r="A865" s="82"/>
      <c r="B865" s="82"/>
      <c r="C865" s="82"/>
      <c r="D865" s="82"/>
      <c r="E865" s="82"/>
      <c r="F865" s="85"/>
      <c r="G865" s="86"/>
      <c r="H865" s="82"/>
      <c r="I865" s="82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</row>
    <row r="866" spans="1:26" ht="12.75" customHeight="1">
      <c r="A866" s="82"/>
      <c r="B866" s="82"/>
      <c r="C866" s="82"/>
      <c r="D866" s="82"/>
      <c r="E866" s="82"/>
      <c r="F866" s="85"/>
      <c r="G866" s="86"/>
      <c r="H866" s="82"/>
      <c r="I866" s="82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</row>
    <row r="867" spans="1:26" ht="12.75" customHeight="1">
      <c r="A867" s="82"/>
      <c r="B867" s="82"/>
      <c r="C867" s="82"/>
      <c r="D867" s="82"/>
      <c r="E867" s="82"/>
      <c r="F867" s="85"/>
      <c r="G867" s="86"/>
      <c r="H867" s="82"/>
      <c r="I867" s="82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</row>
    <row r="868" spans="1:26" ht="12.75" customHeight="1">
      <c r="A868" s="82"/>
      <c r="B868" s="82"/>
      <c r="C868" s="82"/>
      <c r="D868" s="82"/>
      <c r="E868" s="82"/>
      <c r="F868" s="85"/>
      <c r="G868" s="86"/>
      <c r="H868" s="82"/>
      <c r="I868" s="82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</row>
    <row r="869" spans="1:26" ht="12.75" customHeight="1">
      <c r="A869" s="82"/>
      <c r="B869" s="82"/>
      <c r="C869" s="82"/>
      <c r="D869" s="82"/>
      <c r="E869" s="82"/>
      <c r="F869" s="85"/>
      <c r="G869" s="86"/>
      <c r="H869" s="82"/>
      <c r="I869" s="82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</row>
    <row r="870" spans="1:26" ht="12.75" customHeight="1">
      <c r="A870" s="82"/>
      <c r="B870" s="82"/>
      <c r="C870" s="82"/>
      <c r="D870" s="82"/>
      <c r="E870" s="82"/>
      <c r="F870" s="85"/>
      <c r="G870" s="86"/>
      <c r="H870" s="82"/>
      <c r="I870" s="82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</row>
    <row r="871" spans="1:26" ht="12.75" customHeight="1">
      <c r="A871" s="82"/>
      <c r="B871" s="82"/>
      <c r="C871" s="82"/>
      <c r="D871" s="82"/>
      <c r="E871" s="82"/>
      <c r="F871" s="85"/>
      <c r="G871" s="86"/>
      <c r="H871" s="82"/>
      <c r="I871" s="82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</row>
    <row r="872" spans="1:26" ht="12.75" customHeight="1">
      <c r="A872" s="82"/>
      <c r="B872" s="82"/>
      <c r="C872" s="82"/>
      <c r="D872" s="82"/>
      <c r="E872" s="82"/>
      <c r="F872" s="85"/>
      <c r="G872" s="86"/>
      <c r="H872" s="82"/>
      <c r="I872" s="82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</row>
    <row r="873" spans="1:26" ht="12.75" customHeight="1">
      <c r="A873" s="82"/>
      <c r="B873" s="82"/>
      <c r="C873" s="82"/>
      <c r="D873" s="82"/>
      <c r="E873" s="82"/>
      <c r="F873" s="85"/>
      <c r="G873" s="86"/>
      <c r="H873" s="82"/>
      <c r="I873" s="82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</row>
    <row r="874" spans="1:26" ht="12.75" customHeight="1">
      <c r="A874" s="82"/>
      <c r="B874" s="82"/>
      <c r="C874" s="82"/>
      <c r="D874" s="82"/>
      <c r="E874" s="82"/>
      <c r="F874" s="85"/>
      <c r="G874" s="86"/>
      <c r="H874" s="82"/>
      <c r="I874" s="82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</row>
    <row r="875" spans="1:26" ht="12.75" customHeight="1">
      <c r="A875" s="82"/>
      <c r="B875" s="82"/>
      <c r="C875" s="82"/>
      <c r="D875" s="82"/>
      <c r="E875" s="82"/>
      <c r="F875" s="85"/>
      <c r="G875" s="86"/>
      <c r="H875" s="82"/>
      <c r="I875" s="82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</row>
    <row r="876" spans="1:26" ht="12.75" customHeight="1">
      <c r="A876" s="82"/>
      <c r="B876" s="82"/>
      <c r="C876" s="82"/>
      <c r="D876" s="82"/>
      <c r="E876" s="82"/>
      <c r="F876" s="85"/>
      <c r="G876" s="86"/>
      <c r="H876" s="82"/>
      <c r="I876" s="82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</row>
    <row r="877" spans="1:26" ht="12.75" customHeight="1">
      <c r="A877" s="82"/>
      <c r="B877" s="82"/>
      <c r="C877" s="82"/>
      <c r="D877" s="82"/>
      <c r="E877" s="82"/>
      <c r="F877" s="85"/>
      <c r="G877" s="86"/>
      <c r="H877" s="82"/>
      <c r="I877" s="82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</row>
    <row r="878" spans="1:26" ht="12.75" customHeight="1">
      <c r="A878" s="82"/>
      <c r="B878" s="82"/>
      <c r="C878" s="82"/>
      <c r="D878" s="82"/>
      <c r="E878" s="82"/>
      <c r="F878" s="85"/>
      <c r="G878" s="86"/>
      <c r="H878" s="82"/>
      <c r="I878" s="82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</row>
    <row r="879" spans="1:26" ht="12.75" customHeight="1">
      <c r="A879" s="82"/>
      <c r="B879" s="82"/>
      <c r="C879" s="82"/>
      <c r="D879" s="82"/>
      <c r="E879" s="82"/>
      <c r="F879" s="85"/>
      <c r="G879" s="86"/>
      <c r="H879" s="82"/>
      <c r="I879" s="82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</row>
    <row r="880" spans="1:26" ht="12.75" customHeight="1">
      <c r="A880" s="82"/>
      <c r="B880" s="82"/>
      <c r="C880" s="82"/>
      <c r="D880" s="82"/>
      <c r="E880" s="82"/>
      <c r="F880" s="85"/>
      <c r="G880" s="86"/>
      <c r="H880" s="82"/>
      <c r="I880" s="82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</row>
    <row r="881" spans="1:26" ht="12.75" customHeight="1">
      <c r="A881" s="82"/>
      <c r="B881" s="82"/>
      <c r="C881" s="82"/>
      <c r="D881" s="82"/>
      <c r="E881" s="82"/>
      <c r="F881" s="85"/>
      <c r="G881" s="86"/>
      <c r="H881" s="82"/>
      <c r="I881" s="82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</row>
    <row r="882" spans="1:26" ht="12.75" customHeight="1">
      <c r="A882" s="82"/>
      <c r="B882" s="82"/>
      <c r="C882" s="82"/>
      <c r="D882" s="82"/>
      <c r="E882" s="82"/>
      <c r="F882" s="85"/>
      <c r="G882" s="86"/>
      <c r="H882" s="82"/>
      <c r="I882" s="82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</row>
    <row r="883" spans="1:26" ht="12.75" customHeight="1">
      <c r="A883" s="82"/>
      <c r="B883" s="82"/>
      <c r="C883" s="82"/>
      <c r="D883" s="82"/>
      <c r="E883" s="82"/>
      <c r="F883" s="85"/>
      <c r="G883" s="86"/>
      <c r="H883" s="82"/>
      <c r="I883" s="82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</row>
    <row r="884" spans="1:26" ht="12.75" customHeight="1">
      <c r="A884" s="82"/>
      <c r="B884" s="82"/>
      <c r="C884" s="82"/>
      <c r="D884" s="82"/>
      <c r="E884" s="82"/>
      <c r="F884" s="85"/>
      <c r="G884" s="86"/>
      <c r="H884" s="82"/>
      <c r="I884" s="82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</row>
    <row r="885" spans="1:26" ht="12.75" customHeight="1">
      <c r="A885" s="82"/>
      <c r="B885" s="82"/>
      <c r="C885" s="82"/>
      <c r="D885" s="82"/>
      <c r="E885" s="82"/>
      <c r="F885" s="85"/>
      <c r="G885" s="86"/>
      <c r="H885" s="82"/>
      <c r="I885" s="82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</row>
    <row r="886" spans="1:26" ht="12.75" customHeight="1">
      <c r="A886" s="82"/>
      <c r="B886" s="82"/>
      <c r="C886" s="82"/>
      <c r="D886" s="82"/>
      <c r="E886" s="82"/>
      <c r="F886" s="85"/>
      <c r="G886" s="86"/>
      <c r="H886" s="82"/>
      <c r="I886" s="82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</row>
    <row r="887" spans="1:26" ht="12.75" customHeight="1">
      <c r="A887" s="82"/>
      <c r="B887" s="82"/>
      <c r="C887" s="82"/>
      <c r="D887" s="82"/>
      <c r="E887" s="82"/>
      <c r="F887" s="85"/>
      <c r="G887" s="86"/>
      <c r="H887" s="82"/>
      <c r="I887" s="82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</row>
    <row r="888" spans="1:26" ht="12.75" customHeight="1">
      <c r="A888" s="82"/>
      <c r="B888" s="82"/>
      <c r="C888" s="82"/>
      <c r="D888" s="82"/>
      <c r="E888" s="82"/>
      <c r="F888" s="85"/>
      <c r="G888" s="86"/>
      <c r="H888" s="82"/>
      <c r="I888" s="82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</row>
    <row r="889" spans="1:26" ht="12.75" customHeight="1">
      <c r="A889" s="82"/>
      <c r="B889" s="82"/>
      <c r="C889" s="82"/>
      <c r="D889" s="82"/>
      <c r="E889" s="82"/>
      <c r="F889" s="85"/>
      <c r="G889" s="86"/>
      <c r="H889" s="82"/>
      <c r="I889" s="82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</row>
    <row r="890" spans="1:26" ht="12.75" customHeight="1">
      <c r="A890" s="82"/>
      <c r="B890" s="82"/>
      <c r="C890" s="82"/>
      <c r="D890" s="82"/>
      <c r="E890" s="82"/>
      <c r="F890" s="85"/>
      <c r="G890" s="86"/>
      <c r="H890" s="82"/>
      <c r="I890" s="82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</row>
    <row r="891" spans="1:26" ht="12.75" customHeight="1">
      <c r="A891" s="82"/>
      <c r="B891" s="82"/>
      <c r="C891" s="82"/>
      <c r="D891" s="82"/>
      <c r="E891" s="82"/>
      <c r="F891" s="85"/>
      <c r="G891" s="86"/>
      <c r="H891" s="82"/>
      <c r="I891" s="82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</row>
    <row r="892" spans="1:26" ht="12.75" customHeight="1">
      <c r="A892" s="82"/>
      <c r="B892" s="82"/>
      <c r="C892" s="82"/>
      <c r="D892" s="82"/>
      <c r="E892" s="82"/>
      <c r="F892" s="85"/>
      <c r="G892" s="86"/>
      <c r="H892" s="82"/>
      <c r="I892" s="82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</row>
    <row r="893" spans="1:26" ht="12.75" customHeight="1">
      <c r="A893" s="82"/>
      <c r="B893" s="82"/>
      <c r="C893" s="82"/>
      <c r="D893" s="82"/>
      <c r="E893" s="82"/>
      <c r="F893" s="85"/>
      <c r="G893" s="86"/>
      <c r="H893" s="82"/>
      <c r="I893" s="82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</row>
    <row r="894" spans="1:26" ht="12.75" customHeight="1">
      <c r="A894" s="82"/>
      <c r="B894" s="82"/>
      <c r="C894" s="82"/>
      <c r="D894" s="82"/>
      <c r="E894" s="82"/>
      <c r="F894" s="85"/>
      <c r="G894" s="86"/>
      <c r="H894" s="82"/>
      <c r="I894" s="82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</row>
    <row r="895" spans="1:26" ht="12.75" customHeight="1">
      <c r="A895" s="82"/>
      <c r="B895" s="82"/>
      <c r="C895" s="82"/>
      <c r="D895" s="82"/>
      <c r="E895" s="82"/>
      <c r="F895" s="85"/>
      <c r="G895" s="86"/>
      <c r="H895" s="82"/>
      <c r="I895" s="82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</row>
    <row r="896" spans="1:26" ht="12.75" customHeight="1">
      <c r="A896" s="82"/>
      <c r="B896" s="82"/>
      <c r="C896" s="82"/>
      <c r="D896" s="82"/>
      <c r="E896" s="82"/>
      <c r="F896" s="85"/>
      <c r="G896" s="86"/>
      <c r="H896" s="82"/>
      <c r="I896" s="82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</row>
    <row r="897" spans="1:26" ht="12.75" customHeight="1">
      <c r="A897" s="82"/>
      <c r="B897" s="82"/>
      <c r="C897" s="82"/>
      <c r="D897" s="82"/>
      <c r="E897" s="82"/>
      <c r="F897" s="85"/>
      <c r="G897" s="86"/>
      <c r="H897" s="82"/>
      <c r="I897" s="82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</row>
    <row r="898" spans="1:26" ht="12.75" customHeight="1">
      <c r="A898" s="82"/>
      <c r="B898" s="82"/>
      <c r="C898" s="82"/>
      <c r="D898" s="82"/>
      <c r="E898" s="82"/>
      <c r="F898" s="85"/>
      <c r="G898" s="86"/>
      <c r="H898" s="82"/>
      <c r="I898" s="82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</row>
    <row r="899" spans="1:26" ht="12.75" customHeight="1">
      <c r="A899" s="82"/>
      <c r="B899" s="82"/>
      <c r="C899" s="82"/>
      <c r="D899" s="82"/>
      <c r="E899" s="82"/>
      <c r="F899" s="85"/>
      <c r="G899" s="86"/>
      <c r="H899" s="82"/>
      <c r="I899" s="82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</row>
    <row r="900" spans="1:26" ht="12.75" customHeight="1">
      <c r="A900" s="82"/>
      <c r="B900" s="82"/>
      <c r="C900" s="82"/>
      <c r="D900" s="82"/>
      <c r="E900" s="82"/>
      <c r="F900" s="85"/>
      <c r="G900" s="86"/>
      <c r="H900" s="82"/>
      <c r="I900" s="82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</row>
    <row r="901" spans="1:26" ht="12.75" customHeight="1">
      <c r="A901" s="82"/>
      <c r="B901" s="82"/>
      <c r="C901" s="82"/>
      <c r="D901" s="82"/>
      <c r="E901" s="82"/>
      <c r="F901" s="85"/>
      <c r="G901" s="86"/>
      <c r="H901" s="82"/>
      <c r="I901" s="82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</row>
    <row r="902" spans="1:26" ht="12.75" customHeight="1">
      <c r="A902" s="82"/>
      <c r="B902" s="82"/>
      <c r="C902" s="82"/>
      <c r="D902" s="82"/>
      <c r="E902" s="82"/>
      <c r="F902" s="85"/>
      <c r="G902" s="86"/>
      <c r="H902" s="82"/>
      <c r="I902" s="82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</row>
    <row r="903" spans="1:26" ht="12.75" customHeight="1">
      <c r="A903" s="82"/>
      <c r="B903" s="82"/>
      <c r="C903" s="82"/>
      <c r="D903" s="82"/>
      <c r="E903" s="82"/>
      <c r="F903" s="85"/>
      <c r="G903" s="86"/>
      <c r="H903" s="82"/>
      <c r="I903" s="82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</row>
    <row r="904" spans="1:26" ht="12.75" customHeight="1">
      <c r="A904" s="82"/>
      <c r="B904" s="82"/>
      <c r="C904" s="82"/>
      <c r="D904" s="82"/>
      <c r="E904" s="82"/>
      <c r="F904" s="85"/>
      <c r="G904" s="86"/>
      <c r="H904" s="82"/>
      <c r="I904" s="82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</row>
    <row r="905" spans="1:26" ht="12.75" customHeight="1">
      <c r="A905" s="82"/>
      <c r="B905" s="82"/>
      <c r="C905" s="82"/>
      <c r="D905" s="82"/>
      <c r="E905" s="82"/>
      <c r="F905" s="85"/>
      <c r="G905" s="86"/>
      <c r="H905" s="82"/>
      <c r="I905" s="82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</row>
    <row r="906" spans="1:26" ht="12.75" customHeight="1">
      <c r="A906" s="82"/>
      <c r="B906" s="82"/>
      <c r="C906" s="82"/>
      <c r="D906" s="82"/>
      <c r="E906" s="82"/>
      <c r="F906" s="85"/>
      <c r="G906" s="86"/>
      <c r="H906" s="82"/>
      <c r="I906" s="82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</row>
    <row r="907" spans="1:26" ht="12.75" customHeight="1">
      <c r="A907" s="82"/>
      <c r="B907" s="82"/>
      <c r="C907" s="82"/>
      <c r="D907" s="82"/>
      <c r="E907" s="82"/>
      <c r="F907" s="85"/>
      <c r="G907" s="86"/>
      <c r="H907" s="82"/>
      <c r="I907" s="82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</row>
    <row r="908" spans="1:26" ht="12.75" customHeight="1">
      <c r="A908" s="82"/>
      <c r="B908" s="82"/>
      <c r="C908" s="82"/>
      <c r="D908" s="82"/>
      <c r="E908" s="82"/>
      <c r="F908" s="85"/>
      <c r="G908" s="86"/>
      <c r="H908" s="82"/>
      <c r="I908" s="82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</row>
    <row r="909" spans="1:26" ht="12.75" customHeight="1">
      <c r="A909" s="82"/>
      <c r="B909" s="82"/>
      <c r="C909" s="82"/>
      <c r="D909" s="82"/>
      <c r="E909" s="82"/>
      <c r="F909" s="85"/>
      <c r="G909" s="86"/>
      <c r="H909" s="82"/>
      <c r="I909" s="82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</row>
    <row r="910" spans="1:26" ht="12.75" customHeight="1">
      <c r="A910" s="82"/>
      <c r="B910" s="82"/>
      <c r="C910" s="82"/>
      <c r="D910" s="82"/>
      <c r="E910" s="82"/>
      <c r="F910" s="85"/>
      <c r="G910" s="86"/>
      <c r="H910" s="82"/>
      <c r="I910" s="82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</row>
    <row r="911" spans="1:26" ht="12.75" customHeight="1">
      <c r="A911" s="82"/>
      <c r="B911" s="82"/>
      <c r="C911" s="82"/>
      <c r="D911" s="82"/>
      <c r="E911" s="82"/>
      <c r="F911" s="85"/>
      <c r="G911" s="86"/>
      <c r="H911" s="82"/>
      <c r="I911" s="82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</row>
    <row r="912" spans="1:26" ht="12.75" customHeight="1">
      <c r="A912" s="82"/>
      <c r="B912" s="82"/>
      <c r="C912" s="82"/>
      <c r="D912" s="82"/>
      <c r="E912" s="82"/>
      <c r="F912" s="85"/>
      <c r="G912" s="86"/>
      <c r="H912" s="82"/>
      <c r="I912" s="82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</row>
    <row r="913" spans="1:26" ht="12.75" customHeight="1">
      <c r="A913" s="82"/>
      <c r="B913" s="82"/>
      <c r="C913" s="82"/>
      <c r="D913" s="82"/>
      <c r="E913" s="82"/>
      <c r="F913" s="85"/>
      <c r="G913" s="86"/>
      <c r="H913" s="82"/>
      <c r="I913" s="82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</row>
    <row r="914" spans="1:26" ht="12.75" customHeight="1">
      <c r="A914" s="82"/>
      <c r="B914" s="82"/>
      <c r="C914" s="82"/>
      <c r="D914" s="82"/>
      <c r="E914" s="82"/>
      <c r="F914" s="85"/>
      <c r="G914" s="86"/>
      <c r="H914" s="82"/>
      <c r="I914" s="82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</row>
    <row r="915" spans="1:26" ht="12.75" customHeight="1">
      <c r="A915" s="82"/>
      <c r="B915" s="82"/>
      <c r="C915" s="82"/>
      <c r="D915" s="82"/>
      <c r="E915" s="82"/>
      <c r="F915" s="85"/>
      <c r="G915" s="86"/>
      <c r="H915" s="82"/>
      <c r="I915" s="82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</row>
    <row r="916" spans="1:26" ht="12.75" customHeight="1">
      <c r="A916" s="82"/>
      <c r="B916" s="82"/>
      <c r="C916" s="82"/>
      <c r="D916" s="82"/>
      <c r="E916" s="82"/>
      <c r="F916" s="85"/>
      <c r="G916" s="86"/>
      <c r="H916" s="82"/>
      <c r="I916" s="82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</row>
    <row r="917" spans="1:26" ht="12.75" customHeight="1">
      <c r="A917" s="82"/>
      <c r="B917" s="82"/>
      <c r="C917" s="82"/>
      <c r="D917" s="82"/>
      <c r="E917" s="82"/>
      <c r="F917" s="85"/>
      <c r="G917" s="86"/>
      <c r="H917" s="82"/>
      <c r="I917" s="82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</row>
    <row r="918" spans="1:26" ht="12.75" customHeight="1">
      <c r="A918" s="82"/>
      <c r="B918" s="82"/>
      <c r="C918" s="82"/>
      <c r="D918" s="82"/>
      <c r="E918" s="82"/>
      <c r="F918" s="85"/>
      <c r="G918" s="86"/>
      <c r="H918" s="82"/>
      <c r="I918" s="82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</row>
    <row r="919" spans="1:26" ht="12.75" customHeight="1">
      <c r="A919" s="82"/>
      <c r="B919" s="82"/>
      <c r="C919" s="82"/>
      <c r="D919" s="82"/>
      <c r="E919" s="82"/>
      <c r="F919" s="85"/>
      <c r="G919" s="86"/>
      <c r="H919" s="82"/>
      <c r="I919" s="82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</row>
    <row r="920" spans="1:26" ht="12.75" customHeight="1">
      <c r="A920" s="82"/>
      <c r="B920" s="82"/>
      <c r="C920" s="82"/>
      <c r="D920" s="82"/>
      <c r="E920" s="82"/>
      <c r="F920" s="85"/>
      <c r="G920" s="86"/>
      <c r="H920" s="82"/>
      <c r="I920" s="82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</row>
    <row r="921" spans="1:26" ht="12.75" customHeight="1">
      <c r="A921" s="82"/>
      <c r="B921" s="82"/>
      <c r="C921" s="82"/>
      <c r="D921" s="82"/>
      <c r="E921" s="82"/>
      <c r="F921" s="85"/>
      <c r="G921" s="86"/>
      <c r="H921" s="82"/>
      <c r="I921" s="82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</row>
    <row r="922" spans="1:26" ht="12.75" customHeight="1">
      <c r="A922" s="82"/>
      <c r="B922" s="82"/>
      <c r="C922" s="82"/>
      <c r="D922" s="82"/>
      <c r="E922" s="82"/>
      <c r="F922" s="85"/>
      <c r="G922" s="86"/>
      <c r="H922" s="82"/>
      <c r="I922" s="82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</row>
    <row r="923" spans="1:26" ht="12.75" customHeight="1">
      <c r="A923" s="82"/>
      <c r="B923" s="82"/>
      <c r="C923" s="82"/>
      <c r="D923" s="82"/>
      <c r="E923" s="82"/>
      <c r="F923" s="85"/>
      <c r="G923" s="86"/>
      <c r="H923" s="82"/>
      <c r="I923" s="82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</row>
    <row r="924" spans="1:26" ht="12.75" customHeight="1">
      <c r="A924" s="82"/>
      <c r="B924" s="82"/>
      <c r="C924" s="82"/>
      <c r="D924" s="82"/>
      <c r="E924" s="82"/>
      <c r="F924" s="85"/>
      <c r="G924" s="86"/>
      <c r="H924" s="82"/>
      <c r="I924" s="82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</row>
    <row r="925" spans="1:26" ht="12.75" customHeight="1">
      <c r="A925" s="82"/>
      <c r="B925" s="82"/>
      <c r="C925" s="82"/>
      <c r="D925" s="82"/>
      <c r="E925" s="82"/>
      <c r="F925" s="85"/>
      <c r="G925" s="86"/>
      <c r="H925" s="82"/>
      <c r="I925" s="82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</row>
    <row r="926" spans="1:26" ht="12.75" customHeight="1">
      <c r="A926" s="82"/>
      <c r="B926" s="82"/>
      <c r="C926" s="82"/>
      <c r="D926" s="82"/>
      <c r="E926" s="82"/>
      <c r="F926" s="85"/>
      <c r="G926" s="86"/>
      <c r="H926" s="82"/>
      <c r="I926" s="82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</row>
    <row r="927" spans="1:26" ht="12.75" customHeight="1">
      <c r="A927" s="82"/>
      <c r="B927" s="82"/>
      <c r="C927" s="82"/>
      <c r="D927" s="82"/>
      <c r="E927" s="82"/>
      <c r="F927" s="85"/>
      <c r="G927" s="86"/>
      <c r="H927" s="82"/>
      <c r="I927" s="82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</row>
    <row r="928" spans="1:26" ht="12.75" customHeight="1">
      <c r="A928" s="82"/>
      <c r="B928" s="82"/>
      <c r="C928" s="82"/>
      <c r="D928" s="82"/>
      <c r="E928" s="82"/>
      <c r="F928" s="85"/>
      <c r="G928" s="86"/>
      <c r="H928" s="82"/>
      <c r="I928" s="82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</row>
    <row r="929" spans="1:26" ht="12.75" customHeight="1">
      <c r="A929" s="82"/>
      <c r="B929" s="82"/>
      <c r="C929" s="82"/>
      <c r="D929" s="82"/>
      <c r="E929" s="82"/>
      <c r="F929" s="85"/>
      <c r="G929" s="86"/>
      <c r="H929" s="82"/>
      <c r="I929" s="82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</row>
    <row r="930" spans="1:26" ht="12.75" customHeight="1">
      <c r="A930" s="82"/>
      <c r="B930" s="82"/>
      <c r="C930" s="82"/>
      <c r="D930" s="82"/>
      <c r="E930" s="82"/>
      <c r="F930" s="85"/>
      <c r="G930" s="86"/>
      <c r="H930" s="82"/>
      <c r="I930" s="82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</row>
    <row r="931" spans="1:26" ht="12.75" customHeight="1">
      <c r="A931" s="82"/>
      <c r="B931" s="82"/>
      <c r="C931" s="82"/>
      <c r="D931" s="82"/>
      <c r="E931" s="82"/>
      <c r="F931" s="85"/>
      <c r="G931" s="86"/>
      <c r="H931" s="82"/>
      <c r="I931" s="82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</row>
    <row r="932" spans="1:26" ht="12.75" customHeight="1">
      <c r="A932" s="82"/>
      <c r="B932" s="82"/>
      <c r="C932" s="82"/>
      <c r="D932" s="82"/>
      <c r="E932" s="82"/>
      <c r="F932" s="85"/>
      <c r="G932" s="86"/>
      <c r="H932" s="82"/>
      <c r="I932" s="82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</row>
    <row r="933" spans="1:26" ht="12.75" customHeight="1">
      <c r="A933" s="82"/>
      <c r="B933" s="82"/>
      <c r="C933" s="82"/>
      <c r="D933" s="82"/>
      <c r="E933" s="82"/>
      <c r="F933" s="85"/>
      <c r="G933" s="86"/>
      <c r="H933" s="82"/>
      <c r="I933" s="82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</row>
    <row r="934" spans="1:26" ht="12.75" customHeight="1">
      <c r="A934" s="82"/>
      <c r="B934" s="82"/>
      <c r="C934" s="82"/>
      <c r="D934" s="82"/>
      <c r="E934" s="82"/>
      <c r="F934" s="85"/>
      <c r="G934" s="86"/>
      <c r="H934" s="82"/>
      <c r="I934" s="82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</row>
    <row r="935" spans="1:26" ht="12.75" customHeight="1">
      <c r="A935" s="82"/>
      <c r="B935" s="82"/>
      <c r="C935" s="82"/>
      <c r="D935" s="82"/>
      <c r="E935" s="82"/>
      <c r="F935" s="85"/>
      <c r="G935" s="86"/>
      <c r="H935" s="82"/>
      <c r="I935" s="82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</row>
    <row r="936" spans="1:26" ht="12.75" customHeight="1">
      <c r="A936" s="82"/>
      <c r="B936" s="82"/>
      <c r="C936" s="82"/>
      <c r="D936" s="82"/>
      <c r="E936" s="82"/>
      <c r="F936" s="85"/>
      <c r="G936" s="86"/>
      <c r="H936" s="82"/>
      <c r="I936" s="82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</row>
    <row r="937" spans="1:26" ht="12.75" customHeight="1">
      <c r="A937" s="82"/>
      <c r="B937" s="82"/>
      <c r="C937" s="82"/>
      <c r="D937" s="82"/>
      <c r="E937" s="82"/>
      <c r="F937" s="85"/>
      <c r="G937" s="86"/>
      <c r="H937" s="82"/>
      <c r="I937" s="82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</row>
    <row r="938" spans="1:26" ht="12.75" customHeight="1">
      <c r="A938" s="82"/>
      <c r="B938" s="82"/>
      <c r="C938" s="82"/>
      <c r="D938" s="82"/>
      <c r="E938" s="82"/>
      <c r="F938" s="85"/>
      <c r="G938" s="86"/>
      <c r="H938" s="82"/>
      <c r="I938" s="82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</row>
    <row r="939" spans="1:26" ht="12.75" customHeight="1">
      <c r="A939" s="82"/>
      <c r="B939" s="82"/>
      <c r="C939" s="82"/>
      <c r="D939" s="82"/>
      <c r="E939" s="82"/>
      <c r="F939" s="85"/>
      <c r="G939" s="86"/>
      <c r="H939" s="82"/>
      <c r="I939" s="82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</row>
    <row r="940" spans="1:26" ht="12.75" customHeight="1">
      <c r="A940" s="82"/>
      <c r="B940" s="82"/>
      <c r="C940" s="82"/>
      <c r="D940" s="82"/>
      <c r="E940" s="82"/>
      <c r="F940" s="85"/>
      <c r="G940" s="86"/>
      <c r="H940" s="82"/>
      <c r="I940" s="82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</row>
    <row r="941" spans="1:26" ht="12.75" customHeight="1">
      <c r="A941" s="82"/>
      <c r="B941" s="82"/>
      <c r="C941" s="82"/>
      <c r="D941" s="82"/>
      <c r="E941" s="82"/>
      <c r="F941" s="85"/>
      <c r="G941" s="86"/>
      <c r="H941" s="82"/>
      <c r="I941" s="82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</row>
    <row r="942" spans="1:26" ht="12.75" customHeight="1">
      <c r="A942" s="82"/>
      <c r="B942" s="82"/>
      <c r="C942" s="82"/>
      <c r="D942" s="82"/>
      <c r="E942" s="82"/>
      <c r="F942" s="85"/>
      <c r="G942" s="86"/>
      <c r="H942" s="82"/>
      <c r="I942" s="82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</row>
    <row r="943" spans="1:26" ht="12.75" customHeight="1">
      <c r="A943" s="82"/>
      <c r="B943" s="82"/>
      <c r="C943" s="82"/>
      <c r="D943" s="82"/>
      <c r="E943" s="82"/>
      <c r="F943" s="85"/>
      <c r="G943" s="86"/>
      <c r="H943" s="82"/>
      <c r="I943" s="82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</row>
    <row r="944" spans="1:26" ht="12.75" customHeight="1">
      <c r="A944" s="82"/>
      <c r="B944" s="82"/>
      <c r="C944" s="82"/>
      <c r="D944" s="82"/>
      <c r="E944" s="82"/>
      <c r="F944" s="85"/>
      <c r="G944" s="86"/>
      <c r="H944" s="82"/>
      <c r="I944" s="82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</row>
    <row r="945" spans="1:26" ht="12.75" customHeight="1">
      <c r="A945" s="82"/>
      <c r="B945" s="82"/>
      <c r="C945" s="82"/>
      <c r="D945" s="82"/>
      <c r="E945" s="82"/>
      <c r="F945" s="85"/>
      <c r="G945" s="86"/>
      <c r="H945" s="82"/>
      <c r="I945" s="82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</row>
    <row r="946" spans="1:26" ht="12.75" customHeight="1">
      <c r="A946" s="82"/>
      <c r="B946" s="82"/>
      <c r="C946" s="82"/>
      <c r="D946" s="82"/>
      <c r="E946" s="82"/>
      <c r="F946" s="85"/>
      <c r="G946" s="86"/>
      <c r="H946" s="82"/>
      <c r="I946" s="82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</row>
    <row r="947" spans="1:26" ht="12.75" customHeight="1">
      <c r="A947" s="82"/>
      <c r="B947" s="82"/>
      <c r="C947" s="82"/>
      <c r="D947" s="82"/>
      <c r="E947" s="82"/>
      <c r="F947" s="85"/>
      <c r="G947" s="86"/>
      <c r="H947" s="82"/>
      <c r="I947" s="82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</row>
    <row r="948" spans="1:26" ht="12.75" customHeight="1">
      <c r="A948" s="82"/>
      <c r="B948" s="82"/>
      <c r="C948" s="82"/>
      <c r="D948" s="82"/>
      <c r="E948" s="82"/>
      <c r="F948" s="85"/>
      <c r="G948" s="86"/>
      <c r="H948" s="82"/>
      <c r="I948" s="82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</row>
    <row r="949" spans="1:26" ht="12.75" customHeight="1">
      <c r="A949" s="82"/>
      <c r="B949" s="82"/>
      <c r="C949" s="82"/>
      <c r="D949" s="82"/>
      <c r="E949" s="82"/>
      <c r="F949" s="85"/>
      <c r="G949" s="86"/>
      <c r="H949" s="82"/>
      <c r="I949" s="82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</row>
    <row r="950" spans="1:26" ht="12.75" customHeight="1">
      <c r="A950" s="82"/>
      <c r="B950" s="82"/>
      <c r="C950" s="82"/>
      <c r="D950" s="82"/>
      <c r="E950" s="82"/>
      <c r="F950" s="85"/>
      <c r="G950" s="86"/>
      <c r="H950" s="82"/>
      <c r="I950" s="82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</row>
    <row r="951" spans="1:26" ht="12.75" customHeight="1">
      <c r="A951" s="82"/>
      <c r="B951" s="82"/>
      <c r="C951" s="82"/>
      <c r="D951" s="82"/>
      <c r="E951" s="82"/>
      <c r="F951" s="85"/>
      <c r="G951" s="86"/>
      <c r="H951" s="82"/>
      <c r="I951" s="82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</row>
    <row r="952" spans="1:26" ht="12.75" customHeight="1">
      <c r="A952" s="82"/>
      <c r="B952" s="82"/>
      <c r="C952" s="82"/>
      <c r="D952" s="82"/>
      <c r="E952" s="82"/>
      <c r="F952" s="85"/>
      <c r="G952" s="86"/>
      <c r="H952" s="82"/>
      <c r="I952" s="82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</row>
    <row r="953" spans="1:26" ht="12.75" customHeight="1">
      <c r="A953" s="82"/>
      <c r="B953" s="82"/>
      <c r="C953" s="82"/>
      <c r="D953" s="82"/>
      <c r="E953" s="82"/>
      <c r="F953" s="85"/>
      <c r="G953" s="86"/>
      <c r="H953" s="82"/>
      <c r="I953" s="82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</row>
    <row r="954" spans="1:26" ht="12.75" customHeight="1">
      <c r="A954" s="82"/>
      <c r="B954" s="82"/>
      <c r="C954" s="82"/>
      <c r="D954" s="82"/>
      <c r="E954" s="82"/>
      <c r="F954" s="85"/>
      <c r="G954" s="86"/>
      <c r="H954" s="82"/>
      <c r="I954" s="82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</row>
    <row r="955" spans="1:26" ht="12.75" customHeight="1">
      <c r="A955" s="82"/>
      <c r="B955" s="82"/>
      <c r="C955" s="82"/>
      <c r="D955" s="82"/>
      <c r="E955" s="82"/>
      <c r="F955" s="85"/>
      <c r="G955" s="86"/>
      <c r="H955" s="82"/>
      <c r="I955" s="82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</row>
    <row r="956" spans="1:26" ht="12.75" customHeight="1">
      <c r="A956" s="82"/>
      <c r="B956" s="82"/>
      <c r="C956" s="82"/>
      <c r="D956" s="82"/>
      <c r="E956" s="82"/>
      <c r="F956" s="85"/>
      <c r="G956" s="86"/>
      <c r="H956" s="82"/>
      <c r="I956" s="82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</row>
    <row r="957" spans="1:26" ht="12.75" customHeight="1">
      <c r="A957" s="82"/>
      <c r="B957" s="82"/>
      <c r="C957" s="82"/>
      <c r="D957" s="82"/>
      <c r="E957" s="82"/>
      <c r="F957" s="85"/>
      <c r="G957" s="86"/>
      <c r="H957" s="82"/>
      <c r="I957" s="82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</row>
    <row r="958" spans="1:26" ht="12.75" customHeight="1">
      <c r="A958" s="82"/>
      <c r="B958" s="82"/>
      <c r="C958" s="82"/>
      <c r="D958" s="82"/>
      <c r="E958" s="82"/>
      <c r="F958" s="85"/>
      <c r="G958" s="86"/>
      <c r="H958" s="82"/>
      <c r="I958" s="82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</row>
    <row r="959" spans="1:26" ht="12.75" customHeight="1">
      <c r="A959" s="82"/>
      <c r="B959" s="82"/>
      <c r="C959" s="82"/>
      <c r="D959" s="82"/>
      <c r="E959" s="82"/>
      <c r="F959" s="85"/>
      <c r="G959" s="86"/>
      <c r="H959" s="82"/>
      <c r="I959" s="82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</row>
    <row r="960" spans="1:26" ht="12.75" customHeight="1">
      <c r="A960" s="82"/>
      <c r="B960" s="82"/>
      <c r="C960" s="82"/>
      <c r="D960" s="82"/>
      <c r="E960" s="82"/>
      <c r="F960" s="85"/>
      <c r="G960" s="86"/>
      <c r="H960" s="82"/>
      <c r="I960" s="82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</row>
    <row r="961" spans="1:26" ht="12.75" customHeight="1">
      <c r="A961" s="82"/>
      <c r="B961" s="82"/>
      <c r="C961" s="82"/>
      <c r="D961" s="82"/>
      <c r="E961" s="82"/>
      <c r="F961" s="85"/>
      <c r="G961" s="86"/>
      <c r="H961" s="82"/>
      <c r="I961" s="82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</row>
    <row r="962" spans="1:26" ht="12.75" customHeight="1">
      <c r="A962" s="82"/>
      <c r="B962" s="82"/>
      <c r="C962" s="82"/>
      <c r="D962" s="82"/>
      <c r="E962" s="82"/>
      <c r="F962" s="85"/>
      <c r="G962" s="86"/>
      <c r="H962" s="82"/>
      <c r="I962" s="82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</row>
    <row r="963" spans="1:26" ht="12.75" customHeight="1">
      <c r="A963" s="82"/>
      <c r="B963" s="82"/>
      <c r="C963" s="82"/>
      <c r="D963" s="82"/>
      <c r="E963" s="82"/>
      <c r="F963" s="85"/>
      <c r="G963" s="86"/>
      <c r="H963" s="82"/>
      <c r="I963" s="82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</row>
    <row r="964" spans="1:26" ht="12.75" customHeight="1">
      <c r="A964" s="82"/>
      <c r="B964" s="82"/>
      <c r="C964" s="82"/>
      <c r="D964" s="82"/>
      <c r="E964" s="82"/>
      <c r="F964" s="85"/>
      <c r="G964" s="86"/>
      <c r="H964" s="82"/>
      <c r="I964" s="82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</row>
    <row r="965" spans="1:26" ht="12.75" customHeight="1">
      <c r="A965" s="82"/>
      <c r="B965" s="82"/>
      <c r="C965" s="82"/>
      <c r="D965" s="82"/>
      <c r="E965" s="82"/>
      <c r="F965" s="85"/>
      <c r="G965" s="86"/>
      <c r="H965" s="82"/>
      <c r="I965" s="82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</row>
    <row r="966" spans="1:26" ht="12.75" customHeight="1">
      <c r="A966" s="82"/>
      <c r="B966" s="82"/>
      <c r="C966" s="82"/>
      <c r="D966" s="82"/>
      <c r="E966" s="82"/>
      <c r="F966" s="85"/>
      <c r="G966" s="86"/>
      <c r="H966" s="82"/>
      <c r="I966" s="82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</row>
    <row r="967" spans="1:26" ht="12.75" customHeight="1">
      <c r="A967" s="82"/>
      <c r="B967" s="82"/>
      <c r="C967" s="82"/>
      <c r="D967" s="82"/>
      <c r="E967" s="82"/>
      <c r="F967" s="85"/>
      <c r="G967" s="86"/>
      <c r="H967" s="82"/>
      <c r="I967" s="82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</row>
    <row r="968" spans="1:26" ht="12.75" customHeight="1">
      <c r="A968" s="82"/>
      <c r="B968" s="82"/>
      <c r="C968" s="82"/>
      <c r="D968" s="82"/>
      <c r="E968" s="82"/>
      <c r="F968" s="85"/>
      <c r="G968" s="86"/>
      <c r="H968" s="82"/>
      <c r="I968" s="82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</row>
    <row r="969" spans="1:26" ht="12.75" customHeight="1">
      <c r="A969" s="82"/>
      <c r="B969" s="82"/>
      <c r="C969" s="82"/>
      <c r="D969" s="82"/>
      <c r="E969" s="82"/>
      <c r="F969" s="85"/>
      <c r="G969" s="86"/>
      <c r="H969" s="82"/>
      <c r="I969" s="82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</row>
    <row r="970" spans="1:26" ht="12.75" customHeight="1">
      <c r="A970" s="82"/>
      <c r="B970" s="82"/>
      <c r="C970" s="82"/>
      <c r="D970" s="82"/>
      <c r="E970" s="82"/>
      <c r="F970" s="85"/>
      <c r="G970" s="86"/>
      <c r="H970" s="82"/>
      <c r="I970" s="82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</row>
    <row r="971" spans="1:26" ht="12.75" customHeight="1">
      <c r="A971" s="82"/>
      <c r="B971" s="82"/>
      <c r="C971" s="82"/>
      <c r="D971" s="82"/>
      <c r="E971" s="82"/>
      <c r="F971" s="85"/>
      <c r="G971" s="86"/>
      <c r="H971" s="82"/>
      <c r="I971" s="82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</row>
    <row r="972" spans="1:26" ht="12.75" customHeight="1">
      <c r="A972" s="82"/>
      <c r="B972" s="82"/>
      <c r="C972" s="82"/>
      <c r="D972" s="82"/>
      <c r="E972" s="82"/>
      <c r="F972" s="85"/>
      <c r="G972" s="86"/>
      <c r="H972" s="82"/>
      <c r="I972" s="82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</row>
    <row r="973" spans="1:26" ht="12.75" customHeight="1">
      <c r="A973" s="82"/>
      <c r="B973" s="82"/>
      <c r="C973" s="82"/>
      <c r="D973" s="82"/>
      <c r="E973" s="82"/>
      <c r="F973" s="85"/>
      <c r="G973" s="86"/>
      <c r="H973" s="82"/>
      <c r="I973" s="82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</row>
    <row r="974" spans="1:26" ht="12.75" customHeight="1">
      <c r="A974" s="82"/>
      <c r="B974" s="82"/>
      <c r="C974" s="82"/>
      <c r="D974" s="82"/>
      <c r="E974" s="82"/>
      <c r="F974" s="85"/>
      <c r="G974" s="86"/>
      <c r="H974" s="82"/>
      <c r="I974" s="82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</row>
    <row r="975" spans="1:26" ht="12.75" customHeight="1">
      <c r="A975" s="82"/>
      <c r="B975" s="82"/>
      <c r="C975" s="82"/>
      <c r="D975" s="82"/>
      <c r="E975" s="82"/>
      <c r="F975" s="85"/>
      <c r="G975" s="86"/>
      <c r="H975" s="82"/>
      <c r="I975" s="82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</row>
    <row r="976" spans="1:26" ht="12.75" customHeight="1">
      <c r="A976" s="82"/>
      <c r="B976" s="82"/>
      <c r="C976" s="82"/>
      <c r="D976" s="82"/>
      <c r="E976" s="82"/>
      <c r="F976" s="85"/>
      <c r="G976" s="86"/>
      <c r="H976" s="82"/>
      <c r="I976" s="82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</row>
    <row r="977" spans="1:26" ht="12.75" customHeight="1">
      <c r="A977" s="82"/>
      <c r="B977" s="82"/>
      <c r="C977" s="82"/>
      <c r="D977" s="82"/>
      <c r="E977" s="82"/>
      <c r="F977" s="85"/>
      <c r="G977" s="86"/>
      <c r="H977" s="82"/>
      <c r="I977" s="82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</row>
    <row r="978" spans="1:26" ht="12.75" customHeight="1">
      <c r="A978" s="82"/>
      <c r="B978" s="82"/>
      <c r="C978" s="82"/>
      <c r="D978" s="82"/>
      <c r="E978" s="82"/>
      <c r="F978" s="85"/>
      <c r="G978" s="86"/>
      <c r="H978" s="82"/>
      <c r="I978" s="82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</row>
    <row r="979" spans="1:26" ht="12.75" customHeight="1">
      <c r="A979" s="82"/>
      <c r="B979" s="82"/>
      <c r="C979" s="82"/>
      <c r="D979" s="82"/>
      <c r="E979" s="82"/>
      <c r="F979" s="85"/>
      <c r="G979" s="86"/>
      <c r="H979" s="82"/>
      <c r="I979" s="82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</row>
    <row r="980" spans="1:26" ht="12.75" customHeight="1">
      <c r="A980" s="82"/>
      <c r="B980" s="82"/>
      <c r="C980" s="82"/>
      <c r="D980" s="82"/>
      <c r="E980" s="82"/>
      <c r="F980" s="85"/>
      <c r="G980" s="86"/>
      <c r="H980" s="82"/>
      <c r="I980" s="82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</row>
    <row r="981" spans="1:26" ht="12.75" customHeight="1">
      <c r="A981" s="82"/>
      <c r="B981" s="82"/>
      <c r="C981" s="82"/>
      <c r="D981" s="82"/>
      <c r="E981" s="82"/>
      <c r="F981" s="85"/>
      <c r="G981" s="86"/>
      <c r="H981" s="82"/>
      <c r="I981" s="82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</row>
    <row r="982" spans="1:26" ht="12.75" customHeight="1">
      <c r="A982" s="82"/>
      <c r="B982" s="82"/>
      <c r="C982" s="82"/>
      <c r="D982" s="82"/>
      <c r="E982" s="82"/>
      <c r="F982" s="85"/>
      <c r="G982" s="86"/>
      <c r="H982" s="82"/>
      <c r="I982" s="82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</row>
    <row r="983" spans="1:26" ht="12.75" customHeight="1">
      <c r="A983" s="82"/>
      <c r="B983" s="82"/>
      <c r="C983" s="82"/>
      <c r="D983" s="82"/>
      <c r="E983" s="82"/>
      <c r="F983" s="85"/>
      <c r="G983" s="86"/>
      <c r="H983" s="82"/>
      <c r="I983" s="82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</row>
    <row r="984" spans="1:26" ht="12.75" customHeight="1">
      <c r="A984" s="82"/>
      <c r="B984" s="82"/>
      <c r="C984" s="82"/>
      <c r="D984" s="82"/>
      <c r="E984" s="82"/>
      <c r="F984" s="85"/>
      <c r="G984" s="86"/>
      <c r="H984" s="82"/>
      <c r="I984" s="82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</row>
    <row r="985" spans="1:26" ht="12.75" customHeight="1">
      <c r="A985" s="82"/>
      <c r="B985" s="82"/>
      <c r="C985" s="82"/>
      <c r="D985" s="82"/>
      <c r="E985" s="82"/>
      <c r="F985" s="85"/>
      <c r="G985" s="86"/>
      <c r="H985" s="82"/>
      <c r="I985" s="82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</row>
    <row r="986" spans="1:26" ht="12.75" customHeight="1">
      <c r="A986" s="82"/>
      <c r="B986" s="82"/>
      <c r="C986" s="82"/>
      <c r="D986" s="82"/>
      <c r="E986" s="82"/>
      <c r="F986" s="85"/>
      <c r="G986" s="86"/>
      <c r="H986" s="82"/>
      <c r="I986" s="82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</row>
    <row r="987" spans="1:26" ht="12.75" customHeight="1">
      <c r="A987" s="82"/>
      <c r="B987" s="82"/>
      <c r="C987" s="82"/>
      <c r="D987" s="82"/>
      <c r="E987" s="82"/>
      <c r="F987" s="85"/>
      <c r="G987" s="86"/>
      <c r="H987" s="82"/>
      <c r="I987" s="82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</row>
    <row r="988" spans="1:26" ht="12.75" customHeight="1">
      <c r="A988" s="82"/>
      <c r="B988" s="82"/>
      <c r="C988" s="82"/>
      <c r="D988" s="82"/>
      <c r="E988" s="82"/>
      <c r="F988" s="85"/>
      <c r="G988" s="86"/>
      <c r="H988" s="82"/>
      <c r="I988" s="82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</row>
    <row r="989" spans="1:26" ht="12.75" customHeight="1">
      <c r="A989" s="82"/>
      <c r="B989" s="82"/>
      <c r="C989" s="82"/>
      <c r="D989" s="82"/>
      <c r="E989" s="82"/>
      <c r="F989" s="85"/>
      <c r="G989" s="86"/>
      <c r="H989" s="82"/>
      <c r="I989" s="82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</row>
    <row r="990" spans="1:26" ht="12.75" customHeight="1">
      <c r="A990" s="82"/>
      <c r="B990" s="82"/>
      <c r="C990" s="82"/>
      <c r="D990" s="82"/>
      <c r="E990" s="82"/>
      <c r="F990" s="85"/>
      <c r="G990" s="86"/>
      <c r="H990" s="82"/>
      <c r="I990" s="82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</row>
    <row r="991" spans="1:26" ht="12.75" customHeight="1">
      <c r="A991" s="82"/>
      <c r="B991" s="82"/>
      <c r="C991" s="82"/>
      <c r="D991" s="82"/>
      <c r="E991" s="82"/>
      <c r="F991" s="85"/>
      <c r="G991" s="86"/>
      <c r="H991" s="82"/>
      <c r="I991" s="82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</row>
    <row r="992" spans="1:26" ht="12.75" customHeight="1">
      <c r="A992" s="82"/>
      <c r="B992" s="82"/>
      <c r="C992" s="82"/>
      <c r="D992" s="82"/>
      <c r="E992" s="82"/>
      <c r="F992" s="85"/>
      <c r="G992" s="86"/>
      <c r="H992" s="82"/>
      <c r="I992" s="82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</row>
    <row r="993" spans="1:26" ht="12.75" customHeight="1">
      <c r="A993" s="82"/>
      <c r="B993" s="82"/>
      <c r="C993" s="82"/>
      <c r="D993" s="82"/>
      <c r="E993" s="82"/>
      <c r="F993" s="85"/>
      <c r="G993" s="86"/>
      <c r="H993" s="82"/>
      <c r="I993" s="82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</row>
    <row r="994" spans="1:26" ht="12.75" customHeight="1">
      <c r="A994" s="82"/>
      <c r="B994" s="82"/>
      <c r="C994" s="82"/>
      <c r="D994" s="82"/>
      <c r="E994" s="82"/>
      <c r="F994" s="85"/>
      <c r="G994" s="86"/>
      <c r="H994" s="82"/>
      <c r="I994" s="82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</row>
    <row r="995" spans="1:26" ht="12.75" customHeight="1">
      <c r="A995" s="82"/>
      <c r="B995" s="82"/>
      <c r="C995" s="82"/>
      <c r="D995" s="82"/>
      <c r="E995" s="82"/>
      <c r="F995" s="85"/>
      <c r="G995" s="86"/>
      <c r="H995" s="82"/>
      <c r="I995" s="82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</row>
    <row r="996" spans="1:26" ht="12.75" customHeight="1">
      <c r="A996" s="82"/>
      <c r="B996" s="82"/>
      <c r="C996" s="82"/>
      <c r="D996" s="82"/>
      <c r="E996" s="82"/>
      <c r="F996" s="85"/>
      <c r="G996" s="86"/>
      <c r="H996" s="82"/>
      <c r="I996" s="82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</row>
    <row r="997" spans="1:26" ht="12.75" customHeight="1">
      <c r="A997" s="82"/>
      <c r="B997" s="82"/>
      <c r="C997" s="82"/>
      <c r="D997" s="82"/>
      <c r="E997" s="82"/>
      <c r="F997" s="85"/>
      <c r="G997" s="86"/>
      <c r="H997" s="82"/>
      <c r="I997" s="82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</row>
    <row r="998" spans="1:26" ht="12.75" customHeight="1">
      <c r="A998" s="82"/>
      <c r="B998" s="82"/>
      <c r="C998" s="82"/>
      <c r="D998" s="82"/>
      <c r="E998" s="82"/>
      <c r="F998" s="85"/>
      <c r="G998" s="86"/>
      <c r="H998" s="82"/>
      <c r="I998" s="82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</row>
    <row r="999" spans="1:26" ht="12.75" customHeight="1">
      <c r="A999" s="82"/>
      <c r="B999" s="82"/>
      <c r="C999" s="82"/>
      <c r="D999" s="82"/>
      <c r="E999" s="82"/>
      <c r="F999" s="85"/>
      <c r="G999" s="86"/>
      <c r="H999" s="82"/>
      <c r="I999" s="82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</row>
    <row r="1000" spans="1:26" ht="12.75" customHeight="1">
      <c r="A1000" s="82"/>
      <c r="B1000" s="82"/>
      <c r="C1000" s="82"/>
      <c r="D1000" s="82"/>
      <c r="E1000" s="82"/>
      <c r="F1000" s="85"/>
      <c r="G1000" s="86"/>
      <c r="H1000" s="82"/>
      <c r="I1000" s="82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</row>
    <row r="1001" spans="1:26" ht="12.75" customHeight="1">
      <c r="A1001" s="82"/>
      <c r="B1001" s="82"/>
      <c r="C1001" s="82"/>
      <c r="D1001" s="82"/>
      <c r="E1001" s="82"/>
      <c r="F1001" s="85"/>
      <c r="G1001" s="86"/>
      <c r="H1001" s="82"/>
      <c r="I1001" s="82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6"/>
      <c r="X1001" s="56"/>
      <c r="Y1001" s="56"/>
      <c r="Z1001" s="56"/>
    </row>
    <row r="1002" spans="1:26" ht="12.75" customHeight="1">
      <c r="A1002" s="82"/>
      <c r="B1002" s="82"/>
      <c r="C1002" s="82"/>
      <c r="D1002" s="82"/>
      <c r="E1002" s="82"/>
      <c r="F1002" s="85"/>
      <c r="G1002" s="86"/>
      <c r="H1002" s="82"/>
      <c r="I1002" s="82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6"/>
      <c r="X1002" s="56"/>
      <c r="Y1002" s="56"/>
      <c r="Z1002" s="56"/>
    </row>
    <row r="1003" spans="1:26" ht="12.75" customHeight="1">
      <c r="A1003" s="82"/>
      <c r="B1003" s="82"/>
      <c r="C1003" s="82"/>
      <c r="D1003" s="82"/>
      <c r="E1003" s="82"/>
      <c r="F1003" s="85"/>
      <c r="G1003" s="86"/>
      <c r="H1003" s="82"/>
      <c r="I1003" s="82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6"/>
      <c r="X1003" s="56"/>
      <c r="Y1003" s="56"/>
      <c r="Z1003" s="56"/>
    </row>
    <row r="1004" spans="1:26" ht="12.75" customHeight="1">
      <c r="A1004" s="82"/>
      <c r="B1004" s="82"/>
      <c r="C1004" s="82"/>
      <c r="D1004" s="82"/>
      <c r="E1004" s="82"/>
      <c r="F1004" s="85"/>
      <c r="G1004" s="86"/>
      <c r="H1004" s="82"/>
      <c r="I1004" s="82"/>
      <c r="J1004" s="56"/>
      <c r="K1004" s="56"/>
      <c r="L1004" s="56"/>
      <c r="M1004" s="56"/>
      <c r="N1004" s="56"/>
      <c r="O1004" s="56"/>
      <c r="P1004" s="56"/>
      <c r="Q1004" s="56"/>
      <c r="R1004" s="56"/>
      <c r="S1004" s="56"/>
      <c r="T1004" s="56"/>
      <c r="U1004" s="56"/>
      <c r="V1004" s="56"/>
      <c r="W1004" s="56"/>
      <c r="X1004" s="56"/>
      <c r="Y1004" s="56"/>
      <c r="Z1004" s="56"/>
    </row>
    <row r="1005" spans="1:26" ht="12.75" customHeight="1">
      <c r="A1005" s="82"/>
      <c r="B1005" s="82"/>
      <c r="C1005" s="82"/>
      <c r="D1005" s="82"/>
      <c r="E1005" s="82"/>
      <c r="F1005" s="85"/>
      <c r="G1005" s="86"/>
      <c r="H1005" s="82"/>
      <c r="I1005" s="82"/>
      <c r="J1005" s="56"/>
      <c r="K1005" s="56"/>
      <c r="L1005" s="56"/>
      <c r="M1005" s="56"/>
      <c r="N1005" s="56"/>
      <c r="O1005" s="56"/>
      <c r="P1005" s="56"/>
      <c r="Q1005" s="56"/>
      <c r="R1005" s="56"/>
      <c r="S1005" s="56"/>
      <c r="T1005" s="56"/>
      <c r="U1005" s="56"/>
      <c r="V1005" s="56"/>
      <c r="W1005" s="56"/>
      <c r="X1005" s="56"/>
      <c r="Y1005" s="56"/>
      <c r="Z1005" s="56"/>
    </row>
    <row r="1006" spans="1:26" ht="12.75" customHeight="1">
      <c r="A1006" s="82"/>
      <c r="B1006" s="82"/>
      <c r="C1006" s="82"/>
      <c r="D1006" s="82"/>
      <c r="E1006" s="82"/>
      <c r="F1006" s="85"/>
      <c r="G1006" s="86"/>
      <c r="H1006" s="82"/>
      <c r="I1006" s="82"/>
      <c r="J1006" s="56"/>
      <c r="K1006" s="56"/>
      <c r="L1006" s="56"/>
      <c r="M1006" s="56"/>
      <c r="N1006" s="56"/>
      <c r="O1006" s="56"/>
      <c r="P1006" s="56"/>
      <c r="Q1006" s="56"/>
      <c r="R1006" s="56"/>
      <c r="S1006" s="56"/>
      <c r="T1006" s="56"/>
      <c r="U1006" s="56"/>
      <c r="V1006" s="56"/>
      <c r="W1006" s="56"/>
      <c r="X1006" s="56"/>
      <c r="Y1006" s="56"/>
      <c r="Z1006" s="56"/>
    </row>
    <row r="1007" spans="1:26" ht="12.75" customHeight="1">
      <c r="A1007" s="82"/>
      <c r="B1007" s="82"/>
      <c r="C1007" s="82"/>
      <c r="D1007" s="82"/>
      <c r="E1007" s="82"/>
      <c r="F1007" s="85"/>
      <c r="G1007" s="86"/>
      <c r="H1007" s="82"/>
      <c r="I1007" s="82"/>
      <c r="J1007" s="56"/>
      <c r="K1007" s="56"/>
      <c r="L1007" s="56"/>
      <c r="M1007" s="56"/>
      <c r="N1007" s="56"/>
      <c r="O1007" s="56"/>
      <c r="P1007" s="56"/>
      <c r="Q1007" s="56"/>
      <c r="R1007" s="56"/>
      <c r="S1007" s="56"/>
      <c r="T1007" s="56"/>
      <c r="U1007" s="56"/>
      <c r="V1007" s="56"/>
      <c r="W1007" s="56"/>
      <c r="X1007" s="56"/>
      <c r="Y1007" s="56"/>
      <c r="Z1007" s="56"/>
    </row>
    <row r="1008" spans="1:26" ht="12.75" customHeight="1">
      <c r="A1008" s="82"/>
      <c r="B1008" s="82"/>
      <c r="C1008" s="82"/>
      <c r="D1008" s="82"/>
      <c r="E1008" s="82"/>
      <c r="F1008" s="85"/>
      <c r="G1008" s="86"/>
      <c r="H1008" s="82"/>
      <c r="I1008" s="82"/>
      <c r="J1008" s="56"/>
      <c r="K1008" s="56"/>
      <c r="L1008" s="56"/>
      <c r="M1008" s="56"/>
      <c r="N1008" s="56"/>
      <c r="O1008" s="56"/>
      <c r="P1008" s="56"/>
      <c r="Q1008" s="56"/>
      <c r="R1008" s="56"/>
      <c r="S1008" s="56"/>
      <c r="T1008" s="56"/>
      <c r="U1008" s="56"/>
      <c r="V1008" s="56"/>
      <c r="W1008" s="56"/>
      <c r="X1008" s="56"/>
      <c r="Y1008" s="56"/>
      <c r="Z1008" s="56"/>
    </row>
    <row r="1009" spans="1:26" ht="12.75" customHeight="1">
      <c r="A1009" s="82"/>
      <c r="B1009" s="82"/>
      <c r="C1009" s="82"/>
      <c r="D1009" s="82"/>
      <c r="E1009" s="82"/>
      <c r="F1009" s="85"/>
      <c r="G1009" s="86"/>
      <c r="H1009" s="82"/>
      <c r="I1009" s="82"/>
      <c r="J1009" s="56"/>
      <c r="K1009" s="56"/>
      <c r="L1009" s="56"/>
      <c r="M1009" s="56"/>
      <c r="N1009" s="56"/>
      <c r="O1009" s="56"/>
      <c r="P1009" s="56"/>
      <c r="Q1009" s="56"/>
      <c r="R1009" s="56"/>
      <c r="S1009" s="56"/>
      <c r="T1009" s="56"/>
      <c r="U1009" s="56"/>
      <c r="V1009" s="56"/>
      <c r="W1009" s="56"/>
      <c r="X1009" s="56"/>
      <c r="Y1009" s="56"/>
      <c r="Z1009" s="56"/>
    </row>
    <row r="1010" spans="1:26" ht="12.75" customHeight="1">
      <c r="A1010" s="82"/>
      <c r="B1010" s="82"/>
      <c r="C1010" s="82"/>
      <c r="D1010" s="82"/>
      <c r="E1010" s="82"/>
      <c r="F1010" s="85"/>
      <c r="G1010" s="86"/>
      <c r="H1010" s="82"/>
      <c r="I1010" s="82"/>
      <c r="J1010" s="56"/>
      <c r="K1010" s="56"/>
      <c r="L1010" s="56"/>
      <c r="M1010" s="56"/>
      <c r="N1010" s="56"/>
      <c r="O1010" s="56"/>
      <c r="P1010" s="56"/>
      <c r="Q1010" s="56"/>
      <c r="R1010" s="56"/>
      <c r="S1010" s="56"/>
      <c r="T1010" s="56"/>
      <c r="U1010" s="56"/>
      <c r="V1010" s="56"/>
      <c r="W1010" s="56"/>
      <c r="X1010" s="56"/>
      <c r="Y1010" s="56"/>
      <c r="Z1010" s="56"/>
    </row>
    <row r="1011" spans="1:26" ht="12.75" customHeight="1">
      <c r="A1011" s="82"/>
      <c r="B1011" s="82"/>
      <c r="C1011" s="82"/>
      <c r="D1011" s="82"/>
      <c r="E1011" s="82"/>
      <c r="F1011" s="85"/>
      <c r="G1011" s="86"/>
      <c r="H1011" s="82"/>
      <c r="I1011" s="82"/>
      <c r="J1011" s="56"/>
      <c r="K1011" s="56"/>
      <c r="L1011" s="56"/>
      <c r="M1011" s="56"/>
      <c r="N1011" s="56"/>
      <c r="O1011" s="56"/>
      <c r="P1011" s="56"/>
      <c r="Q1011" s="56"/>
      <c r="R1011" s="56"/>
      <c r="S1011" s="56"/>
      <c r="T1011" s="56"/>
      <c r="U1011" s="56"/>
      <c r="V1011" s="56"/>
      <c r="W1011" s="56"/>
      <c r="X1011" s="56"/>
      <c r="Y1011" s="56"/>
      <c r="Z1011" s="56"/>
    </row>
    <row r="1012" spans="1:26" ht="12.75" customHeight="1">
      <c r="A1012" s="82"/>
      <c r="B1012" s="82"/>
      <c r="C1012" s="82"/>
      <c r="D1012" s="82"/>
      <c r="E1012" s="82"/>
      <c r="F1012" s="85"/>
      <c r="G1012" s="86"/>
      <c r="H1012" s="82"/>
      <c r="I1012" s="82"/>
      <c r="J1012" s="56"/>
      <c r="K1012" s="56"/>
      <c r="L1012" s="56"/>
      <c r="M1012" s="56"/>
      <c r="N1012" s="56"/>
      <c r="O1012" s="56"/>
      <c r="P1012" s="56"/>
      <c r="Q1012" s="56"/>
      <c r="R1012" s="56"/>
      <c r="S1012" s="56"/>
      <c r="T1012" s="56"/>
      <c r="U1012" s="56"/>
      <c r="V1012" s="56"/>
      <c r="W1012" s="56"/>
      <c r="X1012" s="56"/>
      <c r="Y1012" s="56"/>
      <c r="Z1012" s="56"/>
    </row>
    <row r="1013" spans="1:26" ht="12.75" customHeight="1">
      <c r="A1013" s="82"/>
      <c r="B1013" s="82"/>
      <c r="C1013" s="82"/>
      <c r="D1013" s="82"/>
      <c r="E1013" s="82"/>
      <c r="F1013" s="85"/>
      <c r="G1013" s="86"/>
      <c r="H1013" s="82"/>
      <c r="I1013" s="82"/>
      <c r="J1013" s="56"/>
      <c r="K1013" s="56"/>
      <c r="L1013" s="56"/>
      <c r="M1013" s="56"/>
      <c r="N1013" s="56"/>
      <c r="O1013" s="56"/>
      <c r="P1013" s="56"/>
      <c r="Q1013" s="56"/>
      <c r="R1013" s="56"/>
      <c r="S1013" s="56"/>
      <c r="T1013" s="56"/>
      <c r="U1013" s="56"/>
      <c r="V1013" s="56"/>
      <c r="W1013" s="56"/>
      <c r="X1013" s="56"/>
      <c r="Y1013" s="56"/>
      <c r="Z1013" s="56"/>
    </row>
    <row r="1014" spans="1:26" ht="12.75" customHeight="1">
      <c r="A1014" s="82"/>
      <c r="B1014" s="82"/>
      <c r="C1014" s="82"/>
      <c r="D1014" s="82"/>
      <c r="E1014" s="82"/>
      <c r="F1014" s="85"/>
      <c r="G1014" s="86"/>
      <c r="H1014" s="82"/>
      <c r="I1014" s="82"/>
      <c r="J1014" s="56"/>
      <c r="K1014" s="56"/>
      <c r="L1014" s="56"/>
      <c r="M1014" s="56"/>
      <c r="N1014" s="56"/>
      <c r="O1014" s="56"/>
      <c r="P1014" s="56"/>
      <c r="Q1014" s="56"/>
      <c r="R1014" s="56"/>
      <c r="S1014" s="56"/>
      <c r="T1014" s="56"/>
      <c r="U1014" s="56"/>
      <c r="V1014" s="56"/>
      <c r="W1014" s="56"/>
      <c r="X1014" s="56"/>
      <c r="Y1014" s="56"/>
      <c r="Z1014" s="56"/>
    </row>
    <row r="1015" spans="1:26" ht="12.75" customHeight="1">
      <c r="A1015" s="82"/>
      <c r="B1015" s="82"/>
      <c r="C1015" s="82"/>
      <c r="D1015" s="82"/>
      <c r="E1015" s="82"/>
      <c r="F1015" s="85"/>
      <c r="G1015" s="86"/>
      <c r="H1015" s="82"/>
      <c r="I1015" s="82"/>
      <c r="J1015" s="56"/>
      <c r="K1015" s="56"/>
      <c r="L1015" s="56"/>
      <c r="M1015" s="56"/>
      <c r="N1015" s="56"/>
      <c r="O1015" s="56"/>
      <c r="P1015" s="56"/>
      <c r="Q1015" s="56"/>
      <c r="R1015" s="56"/>
      <c r="S1015" s="56"/>
      <c r="T1015" s="56"/>
      <c r="U1015" s="56"/>
      <c r="V1015" s="56"/>
      <c r="W1015" s="56"/>
      <c r="X1015" s="56"/>
      <c r="Y1015" s="56"/>
      <c r="Z1015" s="56"/>
    </row>
    <row r="1016" spans="1:26" ht="12.75" customHeight="1">
      <c r="A1016" s="82"/>
      <c r="B1016" s="82"/>
      <c r="C1016" s="82"/>
      <c r="D1016" s="82"/>
      <c r="E1016" s="82"/>
      <c r="F1016" s="85"/>
      <c r="G1016" s="86"/>
      <c r="H1016" s="82"/>
      <c r="I1016" s="82"/>
      <c r="J1016" s="56"/>
      <c r="K1016" s="56"/>
      <c r="L1016" s="56"/>
      <c r="M1016" s="56"/>
      <c r="N1016" s="56"/>
      <c r="O1016" s="56"/>
      <c r="P1016" s="56"/>
      <c r="Q1016" s="56"/>
      <c r="R1016" s="56"/>
      <c r="S1016" s="56"/>
      <c r="T1016" s="56"/>
      <c r="U1016" s="56"/>
      <c r="V1016" s="56"/>
      <c r="W1016" s="56"/>
      <c r="X1016" s="56"/>
      <c r="Y1016" s="56"/>
      <c r="Z1016" s="56"/>
    </row>
    <row r="1017" spans="1:26" ht="12.75" customHeight="1">
      <c r="A1017" s="82"/>
      <c r="B1017" s="82"/>
      <c r="C1017" s="82"/>
      <c r="D1017" s="82"/>
      <c r="E1017" s="82"/>
      <c r="F1017" s="85"/>
      <c r="G1017" s="86"/>
      <c r="H1017" s="82"/>
      <c r="I1017" s="82"/>
      <c r="J1017" s="56"/>
      <c r="K1017" s="56"/>
      <c r="L1017" s="56"/>
      <c r="M1017" s="56"/>
      <c r="N1017" s="56"/>
      <c r="O1017" s="56"/>
      <c r="P1017" s="56"/>
      <c r="Q1017" s="56"/>
      <c r="R1017" s="56"/>
      <c r="S1017" s="56"/>
      <c r="T1017" s="56"/>
      <c r="U1017" s="56"/>
      <c r="V1017" s="56"/>
      <c r="W1017" s="56"/>
      <c r="X1017" s="56"/>
      <c r="Y1017" s="56"/>
      <c r="Z1017" s="56"/>
    </row>
    <row r="1018" spans="1:26" ht="12.75" customHeight="1">
      <c r="A1018" s="82"/>
      <c r="B1018" s="82"/>
      <c r="C1018" s="82"/>
      <c r="D1018" s="82"/>
      <c r="E1018" s="82"/>
      <c r="F1018" s="85"/>
      <c r="G1018" s="86"/>
      <c r="H1018" s="82"/>
      <c r="I1018" s="82"/>
      <c r="J1018" s="56"/>
      <c r="K1018" s="56"/>
      <c r="L1018" s="56"/>
      <c r="M1018" s="56"/>
      <c r="N1018" s="56"/>
      <c r="O1018" s="56"/>
      <c r="P1018" s="56"/>
      <c r="Q1018" s="56"/>
      <c r="R1018" s="56"/>
      <c r="S1018" s="56"/>
      <c r="T1018" s="56"/>
      <c r="U1018" s="56"/>
      <c r="V1018" s="56"/>
      <c r="W1018" s="56"/>
      <c r="X1018" s="56"/>
      <c r="Y1018" s="56"/>
      <c r="Z1018" s="56"/>
    </row>
    <row r="1019" spans="1:26" ht="12.75" customHeight="1">
      <c r="A1019" s="82"/>
      <c r="B1019" s="82"/>
      <c r="C1019" s="82"/>
      <c r="D1019" s="82"/>
      <c r="E1019" s="82"/>
      <c r="F1019" s="85"/>
      <c r="G1019" s="86"/>
      <c r="H1019" s="82"/>
      <c r="I1019" s="82"/>
      <c r="J1019" s="56"/>
      <c r="K1019" s="56"/>
      <c r="L1019" s="56"/>
      <c r="M1019" s="56"/>
      <c r="N1019" s="56"/>
      <c r="O1019" s="56"/>
      <c r="P1019" s="56"/>
      <c r="Q1019" s="56"/>
      <c r="R1019" s="56"/>
      <c r="S1019" s="56"/>
      <c r="T1019" s="56"/>
      <c r="U1019" s="56"/>
      <c r="V1019" s="56"/>
      <c r="W1019" s="56"/>
      <c r="X1019" s="56"/>
      <c r="Y1019" s="56"/>
      <c r="Z1019" s="56"/>
    </row>
    <row r="1020" spans="1:26" ht="12.75" customHeight="1">
      <c r="A1020" s="82"/>
      <c r="B1020" s="82"/>
      <c r="C1020" s="82"/>
      <c r="D1020" s="82"/>
      <c r="E1020" s="82"/>
      <c r="F1020" s="85"/>
      <c r="G1020" s="86"/>
      <c r="H1020" s="82"/>
      <c r="I1020" s="82"/>
      <c r="J1020" s="56"/>
      <c r="K1020" s="56"/>
      <c r="L1020" s="56"/>
      <c r="M1020" s="56"/>
      <c r="N1020" s="56"/>
      <c r="O1020" s="56"/>
      <c r="P1020" s="56"/>
      <c r="Q1020" s="56"/>
      <c r="R1020" s="56"/>
      <c r="S1020" s="56"/>
      <c r="T1020" s="56"/>
      <c r="U1020" s="56"/>
      <c r="V1020" s="56"/>
      <c r="W1020" s="56"/>
      <c r="X1020" s="56"/>
      <c r="Y1020" s="56"/>
      <c r="Z1020" s="56"/>
    </row>
    <row r="1021" spans="1:26" ht="12.75" customHeight="1">
      <c r="A1021" s="82"/>
      <c r="B1021" s="82"/>
      <c r="C1021" s="82"/>
      <c r="D1021" s="82"/>
      <c r="E1021" s="82"/>
      <c r="F1021" s="85"/>
      <c r="G1021" s="86"/>
      <c r="H1021" s="82"/>
      <c r="I1021" s="82"/>
      <c r="J1021" s="56"/>
      <c r="K1021" s="56"/>
      <c r="L1021" s="56"/>
      <c r="M1021" s="56"/>
      <c r="N1021" s="56"/>
      <c r="O1021" s="56"/>
      <c r="P1021" s="56"/>
      <c r="Q1021" s="56"/>
      <c r="R1021" s="56"/>
      <c r="S1021" s="56"/>
      <c r="T1021" s="56"/>
      <c r="U1021" s="56"/>
      <c r="V1021" s="56"/>
      <c r="W1021" s="56"/>
      <c r="X1021" s="56"/>
      <c r="Y1021" s="56"/>
      <c r="Z1021" s="56"/>
    </row>
    <row r="1022" spans="1:26" ht="12.75" customHeight="1">
      <c r="A1022" s="82"/>
      <c r="B1022" s="82"/>
      <c r="C1022" s="82"/>
      <c r="D1022" s="82"/>
      <c r="E1022" s="82"/>
      <c r="F1022" s="85"/>
      <c r="G1022" s="86"/>
      <c r="H1022" s="82"/>
      <c r="I1022" s="82"/>
      <c r="J1022" s="56"/>
      <c r="K1022" s="56"/>
      <c r="L1022" s="56"/>
      <c r="M1022" s="56"/>
      <c r="N1022" s="56"/>
      <c r="O1022" s="56"/>
      <c r="P1022" s="56"/>
      <c r="Q1022" s="56"/>
      <c r="R1022" s="56"/>
      <c r="S1022" s="56"/>
      <c r="T1022" s="56"/>
      <c r="U1022" s="56"/>
      <c r="V1022" s="56"/>
      <c r="W1022" s="56"/>
      <c r="X1022" s="56"/>
      <c r="Y1022" s="56"/>
      <c r="Z1022" s="56"/>
    </row>
    <row r="1023" spans="1:26" ht="12.75" customHeight="1">
      <c r="A1023" s="82"/>
      <c r="B1023" s="82"/>
      <c r="C1023" s="82"/>
      <c r="D1023" s="82"/>
      <c r="E1023" s="82"/>
      <c r="F1023" s="85"/>
      <c r="G1023" s="86"/>
      <c r="H1023" s="82"/>
      <c r="I1023" s="82"/>
      <c r="J1023" s="56"/>
      <c r="K1023" s="56"/>
      <c r="L1023" s="56"/>
      <c r="M1023" s="56"/>
      <c r="N1023" s="56"/>
      <c r="O1023" s="56"/>
      <c r="P1023" s="56"/>
      <c r="Q1023" s="56"/>
      <c r="R1023" s="56"/>
      <c r="S1023" s="56"/>
      <c r="T1023" s="56"/>
      <c r="U1023" s="56"/>
      <c r="V1023" s="56"/>
      <c r="W1023" s="56"/>
      <c r="X1023" s="56"/>
      <c r="Y1023" s="56"/>
      <c r="Z1023" s="56"/>
    </row>
    <row r="1024" spans="1:26" ht="12.75" customHeight="1">
      <c r="A1024" s="82"/>
      <c r="B1024" s="82"/>
      <c r="C1024" s="82"/>
      <c r="D1024" s="82"/>
      <c r="E1024" s="82"/>
      <c r="F1024" s="85"/>
      <c r="G1024" s="86"/>
      <c r="H1024" s="82"/>
      <c r="I1024" s="82"/>
      <c r="J1024" s="56"/>
      <c r="K1024" s="56"/>
      <c r="L1024" s="56"/>
      <c r="M1024" s="56"/>
      <c r="N1024" s="56"/>
      <c r="O1024" s="56"/>
      <c r="P1024" s="56"/>
      <c r="Q1024" s="56"/>
      <c r="R1024" s="56"/>
      <c r="S1024" s="56"/>
      <c r="T1024" s="56"/>
      <c r="U1024" s="56"/>
      <c r="V1024" s="56"/>
      <c r="W1024" s="56"/>
      <c r="X1024" s="56"/>
      <c r="Y1024" s="56"/>
      <c r="Z1024" s="56"/>
    </row>
    <row r="1025" spans="1:26" ht="12.75" customHeight="1">
      <c r="A1025" s="82"/>
      <c r="B1025" s="82"/>
      <c r="C1025" s="82"/>
      <c r="D1025" s="82"/>
      <c r="E1025" s="82"/>
      <c r="F1025" s="85"/>
      <c r="G1025" s="86"/>
      <c r="H1025" s="82"/>
      <c r="I1025" s="82"/>
      <c r="J1025" s="56"/>
      <c r="K1025" s="56"/>
      <c r="L1025" s="56"/>
      <c r="M1025" s="56"/>
      <c r="N1025" s="56"/>
      <c r="O1025" s="56"/>
      <c r="P1025" s="56"/>
      <c r="Q1025" s="56"/>
      <c r="R1025" s="56"/>
      <c r="S1025" s="56"/>
      <c r="T1025" s="56"/>
      <c r="U1025" s="56"/>
      <c r="V1025" s="56"/>
      <c r="W1025" s="56"/>
      <c r="X1025" s="56"/>
      <c r="Y1025" s="56"/>
      <c r="Z1025" s="56"/>
    </row>
    <row r="1026" spans="1:26" ht="12.75" customHeight="1">
      <c r="A1026" s="82"/>
      <c r="B1026" s="82"/>
      <c r="C1026" s="82"/>
      <c r="D1026" s="82"/>
      <c r="E1026" s="82"/>
      <c r="F1026" s="85"/>
      <c r="G1026" s="86"/>
      <c r="H1026" s="82"/>
      <c r="I1026" s="82"/>
      <c r="J1026" s="56"/>
      <c r="K1026" s="56"/>
      <c r="L1026" s="56"/>
      <c r="M1026" s="56"/>
      <c r="N1026" s="56"/>
      <c r="O1026" s="56"/>
      <c r="P1026" s="56"/>
      <c r="Q1026" s="56"/>
      <c r="R1026" s="56"/>
      <c r="S1026" s="56"/>
      <c r="T1026" s="56"/>
      <c r="U1026" s="56"/>
      <c r="V1026" s="56"/>
      <c r="W1026" s="56"/>
      <c r="X1026" s="56"/>
      <c r="Y1026" s="56"/>
      <c r="Z1026" s="56"/>
    </row>
    <row r="1027" spans="1:26" ht="12.75" customHeight="1">
      <c r="A1027" s="82"/>
      <c r="B1027" s="82"/>
      <c r="C1027" s="82"/>
      <c r="D1027" s="82"/>
      <c r="E1027" s="82"/>
      <c r="F1027" s="85"/>
      <c r="G1027" s="86"/>
      <c r="H1027" s="82"/>
      <c r="I1027" s="82"/>
      <c r="J1027" s="56"/>
      <c r="K1027" s="56"/>
      <c r="L1027" s="56"/>
      <c r="M1027" s="56"/>
      <c r="N1027" s="56"/>
      <c r="O1027" s="56"/>
      <c r="P1027" s="56"/>
      <c r="Q1027" s="56"/>
      <c r="R1027" s="56"/>
      <c r="S1027" s="56"/>
      <c r="T1027" s="56"/>
      <c r="U1027" s="56"/>
      <c r="V1027" s="56"/>
      <c r="W1027" s="56"/>
      <c r="X1027" s="56"/>
      <c r="Y1027" s="56"/>
      <c r="Z1027" s="56"/>
    </row>
    <row r="1028" spans="1:26" ht="12.75" customHeight="1">
      <c r="A1028" s="82"/>
      <c r="B1028" s="82"/>
      <c r="C1028" s="82"/>
      <c r="D1028" s="82"/>
      <c r="E1028" s="82"/>
      <c r="F1028" s="85"/>
      <c r="G1028" s="86"/>
      <c r="H1028" s="82"/>
      <c r="I1028" s="82"/>
      <c r="J1028" s="56"/>
      <c r="K1028" s="56"/>
      <c r="L1028" s="56"/>
      <c r="M1028" s="56"/>
      <c r="N1028" s="56"/>
      <c r="O1028" s="56"/>
      <c r="P1028" s="56"/>
      <c r="Q1028" s="56"/>
      <c r="R1028" s="56"/>
      <c r="S1028" s="56"/>
      <c r="T1028" s="56"/>
      <c r="U1028" s="56"/>
      <c r="V1028" s="56"/>
      <c r="W1028" s="56"/>
      <c r="X1028" s="56"/>
      <c r="Y1028" s="56"/>
      <c r="Z1028" s="56"/>
    </row>
    <row r="1029" spans="1:26" ht="12.75" customHeight="1">
      <c r="A1029" s="82"/>
      <c r="B1029" s="82"/>
      <c r="C1029" s="82"/>
      <c r="D1029" s="82"/>
      <c r="E1029" s="82"/>
      <c r="F1029" s="85"/>
      <c r="G1029" s="86"/>
      <c r="H1029" s="82"/>
      <c r="I1029" s="82"/>
      <c r="J1029" s="56"/>
      <c r="K1029" s="56"/>
      <c r="L1029" s="56"/>
      <c r="M1029" s="56"/>
      <c r="N1029" s="56"/>
      <c r="O1029" s="56"/>
      <c r="P1029" s="56"/>
      <c r="Q1029" s="56"/>
      <c r="R1029" s="56"/>
      <c r="S1029" s="56"/>
      <c r="T1029" s="56"/>
      <c r="U1029" s="56"/>
      <c r="V1029" s="56"/>
      <c r="W1029" s="56"/>
      <c r="X1029" s="56"/>
      <c r="Y1029" s="56"/>
      <c r="Z1029" s="56"/>
    </row>
    <row r="1030" spans="1:26" ht="12.75" customHeight="1">
      <c r="A1030" s="82"/>
      <c r="B1030" s="82"/>
      <c r="C1030" s="82"/>
      <c r="D1030" s="82"/>
      <c r="E1030" s="82"/>
      <c r="F1030" s="85"/>
      <c r="G1030" s="86"/>
      <c r="H1030" s="82"/>
      <c r="I1030" s="82"/>
      <c r="J1030" s="56"/>
      <c r="K1030" s="56"/>
      <c r="L1030" s="56"/>
      <c r="M1030" s="56"/>
      <c r="N1030" s="56"/>
      <c r="O1030" s="56"/>
      <c r="P1030" s="56"/>
      <c r="Q1030" s="56"/>
      <c r="R1030" s="56"/>
      <c r="S1030" s="56"/>
      <c r="T1030" s="56"/>
      <c r="U1030" s="56"/>
      <c r="V1030" s="56"/>
      <c r="W1030" s="56"/>
      <c r="X1030" s="56"/>
      <c r="Y1030" s="56"/>
      <c r="Z1030" s="56"/>
    </row>
    <row r="1031" spans="1:26" ht="12.75" customHeight="1">
      <c r="A1031" s="82"/>
      <c r="B1031" s="82"/>
      <c r="C1031" s="82"/>
      <c r="D1031" s="82"/>
      <c r="E1031" s="82"/>
      <c r="F1031" s="85"/>
      <c r="G1031" s="86"/>
      <c r="H1031" s="82"/>
      <c r="I1031" s="82"/>
      <c r="J1031" s="56"/>
      <c r="K1031" s="56"/>
      <c r="L1031" s="56"/>
      <c r="M1031" s="56"/>
      <c r="N1031" s="56"/>
      <c r="O1031" s="56"/>
      <c r="P1031" s="56"/>
      <c r="Q1031" s="56"/>
      <c r="R1031" s="56"/>
      <c r="S1031" s="56"/>
      <c r="T1031" s="56"/>
      <c r="U1031" s="56"/>
      <c r="V1031" s="56"/>
      <c r="W1031" s="56"/>
      <c r="X1031" s="56"/>
      <c r="Y1031" s="56"/>
      <c r="Z1031" s="56"/>
    </row>
  </sheetData>
  <mergeCells count="18">
    <mergeCell ref="A82:H82"/>
    <mergeCell ref="F88:I88"/>
    <mergeCell ref="F89:I89"/>
    <mergeCell ref="F87:I87"/>
    <mergeCell ref="A4:E4"/>
    <mergeCell ref="F4:G4"/>
    <mergeCell ref="H4:I4"/>
    <mergeCell ref="A5:E5"/>
    <mergeCell ref="F5:I5"/>
    <mergeCell ref="A6:E6"/>
    <mergeCell ref="A7:E7"/>
    <mergeCell ref="A8:I8"/>
    <mergeCell ref="A1:C1"/>
    <mergeCell ref="D1:I1"/>
    <mergeCell ref="A2:I2"/>
    <mergeCell ref="A3:E3"/>
    <mergeCell ref="F3:G3"/>
    <mergeCell ref="H3:I3"/>
  </mergeCells>
  <phoneticPr fontId="40" type="noConversion"/>
  <printOptions horizontalCentered="1"/>
  <pageMargins left="0" right="0" top="0.39370078740157483" bottom="0.39370078740157483" header="0" footer="0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L1037"/>
  <sheetViews>
    <sheetView showGridLines="0" view="pageBreakPreview" topLeftCell="A74" zoomScaleNormal="100" zoomScaleSheetLayoutView="100" workbookViewId="0">
      <selection activeCell="G93" sqref="G93"/>
    </sheetView>
  </sheetViews>
  <sheetFormatPr defaultColWidth="12.7109375" defaultRowHeight="15" customHeight="1"/>
  <cols>
    <col min="1" max="1" width="5.7109375" customWidth="1"/>
    <col min="2" max="2" width="8.28515625" customWidth="1"/>
    <col min="3" max="3" width="11.7109375" customWidth="1"/>
    <col min="4" max="4" width="69.28515625" customWidth="1"/>
    <col min="5" max="5" width="10.140625" customWidth="1"/>
    <col min="6" max="6" width="11.7109375" style="218" customWidth="1"/>
    <col min="7" max="7" width="67" customWidth="1"/>
    <col min="8" max="12" width="9.140625" customWidth="1"/>
  </cols>
  <sheetData>
    <row r="1" spans="1:12" ht="87.75" customHeight="1" thickBot="1">
      <c r="A1" s="638"/>
      <c r="B1" s="639"/>
      <c r="C1" s="639"/>
      <c r="D1" s="639"/>
      <c r="E1" s="639"/>
      <c r="F1" s="639"/>
      <c r="G1" s="640"/>
    </row>
    <row r="2" spans="1:12" ht="19.5" customHeight="1" thickBot="1">
      <c r="A2" s="632" t="s">
        <v>70</v>
      </c>
      <c r="B2" s="633"/>
      <c r="C2" s="633"/>
      <c r="D2" s="633"/>
      <c r="E2" s="633"/>
      <c r="F2" s="633"/>
      <c r="G2" s="634"/>
      <c r="H2" s="88"/>
      <c r="I2" s="88"/>
      <c r="J2" s="88"/>
      <c r="K2" s="88"/>
      <c r="L2" s="88"/>
    </row>
    <row r="3" spans="1:12" ht="12.75">
      <c r="A3" s="635" t="s">
        <v>35</v>
      </c>
      <c r="B3" s="636"/>
      <c r="C3" s="636"/>
      <c r="D3" s="636"/>
      <c r="E3" s="636"/>
      <c r="F3" s="584"/>
      <c r="G3" s="527"/>
      <c r="H3" s="89"/>
      <c r="I3" s="89"/>
      <c r="J3" s="89"/>
      <c r="K3" s="89"/>
      <c r="L3" s="89"/>
    </row>
    <row r="4" spans="1:12" ht="12.75">
      <c r="A4" s="637" t="s">
        <v>151</v>
      </c>
      <c r="B4" s="602"/>
      <c r="C4" s="602"/>
      <c r="D4" s="602"/>
      <c r="E4" s="604"/>
      <c r="F4" s="90" t="s">
        <v>212</v>
      </c>
      <c r="G4" s="528" t="s">
        <v>37</v>
      </c>
      <c r="H4" s="89"/>
      <c r="I4" s="89"/>
      <c r="J4" s="89"/>
      <c r="K4" s="89"/>
      <c r="L4" s="89"/>
    </row>
    <row r="5" spans="1:12" ht="12.75">
      <c r="A5" s="637" t="s">
        <v>90</v>
      </c>
      <c r="B5" s="602"/>
      <c r="C5" s="602"/>
      <c r="D5" s="602"/>
      <c r="E5" s="604"/>
      <c r="F5" s="90" t="s">
        <v>38</v>
      </c>
      <c r="G5" s="529">
        <f ca="1">TODAY()</f>
        <v>46181</v>
      </c>
      <c r="H5" s="89"/>
      <c r="I5" s="89"/>
      <c r="J5" s="89"/>
      <c r="K5" s="89"/>
      <c r="L5" s="89"/>
    </row>
    <row r="6" spans="1:12" ht="27" customHeight="1">
      <c r="A6" s="649" t="s">
        <v>328</v>
      </c>
      <c r="B6" s="650"/>
      <c r="C6" s="650"/>
      <c r="D6" s="650"/>
      <c r="E6" s="650"/>
      <c r="F6" s="650"/>
      <c r="G6" s="651"/>
      <c r="H6" s="87"/>
      <c r="I6" s="87"/>
      <c r="J6" s="87"/>
      <c r="K6" s="87"/>
      <c r="L6" s="87"/>
    </row>
    <row r="7" spans="1:12" ht="12.75">
      <c r="A7" s="530" t="s">
        <v>45</v>
      </c>
      <c r="B7" s="129" t="s">
        <v>46</v>
      </c>
      <c r="C7" s="129" t="s">
        <v>47</v>
      </c>
      <c r="D7" s="129" t="s">
        <v>48</v>
      </c>
      <c r="E7" s="129" t="s">
        <v>49</v>
      </c>
      <c r="F7" s="129" t="s">
        <v>50</v>
      </c>
      <c r="G7" s="531" t="s">
        <v>71</v>
      </c>
      <c r="H7" s="91"/>
      <c r="I7" s="91"/>
      <c r="J7" s="91"/>
      <c r="K7" s="91"/>
      <c r="L7" s="91"/>
    </row>
    <row r="8" spans="1:12" ht="12.75">
      <c r="A8" s="532" t="s">
        <v>54</v>
      </c>
      <c r="B8" s="164"/>
      <c r="C8" s="165"/>
      <c r="D8" s="166" t="s">
        <v>94</v>
      </c>
      <c r="E8" s="167"/>
      <c r="F8" s="169"/>
      <c r="G8" s="533"/>
      <c r="H8" s="91"/>
      <c r="I8" s="91"/>
      <c r="J8" s="91"/>
      <c r="K8" s="91"/>
      <c r="L8" s="91"/>
    </row>
    <row r="9" spans="1:12" ht="13.5">
      <c r="A9" s="534" t="s">
        <v>55</v>
      </c>
      <c r="B9" s="74" t="s">
        <v>159</v>
      </c>
      <c r="C9" s="197" t="s">
        <v>263</v>
      </c>
      <c r="D9" s="198" t="s">
        <v>262</v>
      </c>
      <c r="E9" s="95" t="s">
        <v>136</v>
      </c>
      <c r="F9" s="144">
        <v>1</v>
      </c>
      <c r="G9" s="535" t="s">
        <v>306</v>
      </c>
      <c r="H9" s="147"/>
      <c r="I9" s="91"/>
      <c r="J9" s="91"/>
      <c r="K9" s="91"/>
      <c r="L9" s="91"/>
    </row>
    <row r="10" spans="1:12" ht="12.75">
      <c r="A10" s="536"/>
      <c r="B10" s="145"/>
      <c r="C10" s="145"/>
      <c r="D10" s="145"/>
      <c r="E10" s="145"/>
      <c r="F10" s="145"/>
      <c r="G10" s="537"/>
      <c r="H10" s="91"/>
      <c r="I10" s="91"/>
      <c r="J10" s="91"/>
      <c r="K10" s="91"/>
      <c r="L10" s="91"/>
    </row>
    <row r="11" spans="1:12" ht="12.75">
      <c r="A11" s="532" t="s">
        <v>56</v>
      </c>
      <c r="B11" s="164"/>
      <c r="C11" s="165"/>
      <c r="D11" s="166" t="s">
        <v>110</v>
      </c>
      <c r="E11" s="167"/>
      <c r="F11" s="169"/>
      <c r="G11" s="533"/>
      <c r="H11" s="91"/>
      <c r="I11" s="91"/>
      <c r="J11" s="91"/>
      <c r="K11" s="91"/>
      <c r="L11" s="91"/>
    </row>
    <row r="12" spans="1:12" ht="45">
      <c r="A12" s="538" t="s">
        <v>57</v>
      </c>
      <c r="B12" s="149" t="s">
        <v>93</v>
      </c>
      <c r="C12" s="176" t="s">
        <v>147</v>
      </c>
      <c r="D12" s="198" t="s">
        <v>166</v>
      </c>
      <c r="E12" s="149" t="s">
        <v>136</v>
      </c>
      <c r="F12" s="152">
        <v>1</v>
      </c>
      <c r="G12" s="539" t="s">
        <v>208</v>
      </c>
      <c r="H12" s="91"/>
      <c r="I12" s="91"/>
      <c r="J12" s="91"/>
      <c r="K12" s="91"/>
      <c r="L12" s="91"/>
    </row>
    <row r="13" spans="1:12" ht="22.5">
      <c r="A13" s="538" t="s">
        <v>81</v>
      </c>
      <c r="B13" s="270" t="s">
        <v>63</v>
      </c>
      <c r="C13" s="146">
        <v>5213835</v>
      </c>
      <c r="D13" s="339" t="s">
        <v>84</v>
      </c>
      <c r="E13" s="151" t="s">
        <v>83</v>
      </c>
      <c r="F13" s="152">
        <f>19*3*10</f>
        <v>570</v>
      </c>
      <c r="G13" s="539" t="s">
        <v>329</v>
      </c>
      <c r="H13" s="91"/>
      <c r="I13" s="91"/>
      <c r="J13" s="91"/>
      <c r="K13" s="91"/>
      <c r="L13" s="91"/>
    </row>
    <row r="14" spans="1:12" ht="33.75">
      <c r="A14" s="538" t="s">
        <v>82</v>
      </c>
      <c r="B14" s="130" t="str">
        <f>'PLANILHA ORÇAMENTÁRIA (AF)'!B16</f>
        <v>SICRO/
DNIT</v>
      </c>
      <c r="C14" s="130">
        <f>'PLANILHA ORÇAMENTÁRIA (AF)'!C16</f>
        <v>5213850</v>
      </c>
      <c r="D14" s="200" t="str">
        <f>'PLANILHA ORÇAMENTÁRIA (AF)'!D16</f>
        <v>OPERAÇÃO DE SINALIZAÇÃO POR BANDEIROLA DE TECIDO OU COM PLACA METÁLICA</v>
      </c>
      <c r="E14" s="130" t="str">
        <f>'PLANILHA ORÇAMENTÁRIA (AF)'!E16</f>
        <v>H</v>
      </c>
      <c r="F14" s="64">
        <f>19*8*2</f>
        <v>304</v>
      </c>
      <c r="G14" s="540" t="s">
        <v>307</v>
      </c>
      <c r="H14" s="91"/>
      <c r="I14" s="91"/>
      <c r="J14" s="91"/>
      <c r="K14" s="91"/>
      <c r="L14" s="91"/>
    </row>
    <row r="15" spans="1:12" ht="12.75">
      <c r="A15" s="643"/>
      <c r="B15" s="644"/>
      <c r="C15" s="644"/>
      <c r="D15" s="644"/>
      <c r="E15" s="644"/>
      <c r="F15" s="644"/>
      <c r="G15" s="645"/>
      <c r="H15" s="91"/>
      <c r="I15" s="91"/>
      <c r="J15" s="91"/>
      <c r="K15" s="91"/>
      <c r="L15" s="91"/>
    </row>
    <row r="16" spans="1:12" ht="12.75">
      <c r="A16" s="532" t="s">
        <v>59</v>
      </c>
      <c r="B16" s="189"/>
      <c r="C16" s="190"/>
      <c r="D16" s="166" t="s">
        <v>145</v>
      </c>
      <c r="E16" s="189"/>
      <c r="F16" s="191"/>
      <c r="G16" s="541"/>
      <c r="H16" s="91"/>
      <c r="I16" s="91"/>
      <c r="J16" s="91"/>
      <c r="K16" s="91"/>
      <c r="L16" s="91"/>
    </row>
    <row r="17" spans="1:12" ht="45">
      <c r="A17" s="538" t="s">
        <v>60</v>
      </c>
      <c r="B17" s="146" t="s">
        <v>131</v>
      </c>
      <c r="C17" s="148">
        <v>11912</v>
      </c>
      <c r="D17" s="201" t="s">
        <v>132</v>
      </c>
      <c r="E17" s="149" t="s">
        <v>106</v>
      </c>
      <c r="F17" s="188">
        <f>(9.9+10.7+9.6+7.9+7.9+10.7+8)*2</f>
        <v>129.4</v>
      </c>
      <c r="G17" s="542" t="s">
        <v>312</v>
      </c>
      <c r="H17" s="91"/>
      <c r="I17" s="91"/>
      <c r="J17" s="91"/>
      <c r="K17" s="91"/>
      <c r="L17" s="91"/>
    </row>
    <row r="18" spans="1:12" ht="45">
      <c r="A18" s="538" t="s">
        <v>62</v>
      </c>
      <c r="B18" s="146" t="s">
        <v>61</v>
      </c>
      <c r="C18" s="148">
        <v>97636</v>
      </c>
      <c r="D18" s="201" t="s">
        <v>130</v>
      </c>
      <c r="E18" s="149" t="s">
        <v>65</v>
      </c>
      <c r="F18" s="152">
        <f>((9.9*3.7)+((10.7+9.6+7.9+7.9+10.7+8)*1.5))</f>
        <v>118.82999999999998</v>
      </c>
      <c r="G18" s="542" t="s">
        <v>227</v>
      </c>
      <c r="H18" s="91"/>
      <c r="I18" s="91"/>
      <c r="J18" s="91"/>
      <c r="K18" s="91"/>
      <c r="L18" s="91"/>
    </row>
    <row r="19" spans="1:12" ht="56.25">
      <c r="A19" s="538" t="s">
        <v>112</v>
      </c>
      <c r="B19" s="146" t="s">
        <v>61</v>
      </c>
      <c r="C19" s="178">
        <v>101835</v>
      </c>
      <c r="D19" s="202" t="s">
        <v>146</v>
      </c>
      <c r="E19" s="149" t="s">
        <v>64</v>
      </c>
      <c r="F19" s="152">
        <f>F18*0.2</f>
        <v>23.765999999999998</v>
      </c>
      <c r="G19" s="542" t="s">
        <v>228</v>
      </c>
      <c r="H19" s="91"/>
      <c r="I19" s="91"/>
      <c r="J19" s="91"/>
      <c r="K19" s="91"/>
      <c r="L19" s="91"/>
    </row>
    <row r="20" spans="1:12" ht="56.25">
      <c r="A20" s="538" t="s">
        <v>113</v>
      </c>
      <c r="B20" s="148" t="s">
        <v>93</v>
      </c>
      <c r="C20" s="159" t="s">
        <v>101</v>
      </c>
      <c r="D20" s="203" t="s">
        <v>100</v>
      </c>
      <c r="E20" s="149" t="s">
        <v>64</v>
      </c>
      <c r="F20" s="152">
        <f>F18*0.2</f>
        <v>23.765999999999998</v>
      </c>
      <c r="G20" s="542" t="s">
        <v>313</v>
      </c>
      <c r="H20" s="91"/>
      <c r="I20" s="91"/>
      <c r="J20" s="91"/>
      <c r="K20" s="91"/>
      <c r="L20" s="91"/>
    </row>
    <row r="21" spans="1:12" ht="78.75">
      <c r="A21" s="538" t="s">
        <v>114</v>
      </c>
      <c r="B21" s="161" t="s">
        <v>93</v>
      </c>
      <c r="C21" s="158" t="s">
        <v>105</v>
      </c>
      <c r="D21" s="204" t="s">
        <v>104</v>
      </c>
      <c r="E21" s="149" t="s">
        <v>64</v>
      </c>
      <c r="F21" s="152">
        <f>(F18*0.2)+(F18*0.2)</f>
        <v>47.531999999999996</v>
      </c>
      <c r="G21" s="543" t="s">
        <v>229</v>
      </c>
      <c r="H21" s="91"/>
      <c r="I21" s="91"/>
      <c r="J21" s="91"/>
      <c r="K21" s="91"/>
      <c r="L21" s="91"/>
    </row>
    <row r="22" spans="1:12" ht="56.25">
      <c r="A22" s="538" t="s">
        <v>115</v>
      </c>
      <c r="B22" s="161" t="s">
        <v>93</v>
      </c>
      <c r="C22" s="160" t="s">
        <v>102</v>
      </c>
      <c r="D22" s="205" t="s">
        <v>134</v>
      </c>
      <c r="E22" s="149" t="s">
        <v>103</v>
      </c>
      <c r="F22" s="152">
        <f>F21*5</f>
        <v>237.65999999999997</v>
      </c>
      <c r="G22" s="544" t="s">
        <v>315</v>
      </c>
      <c r="H22" s="91"/>
      <c r="I22" s="91"/>
      <c r="J22" s="91"/>
      <c r="K22" s="91"/>
      <c r="L22" s="91"/>
    </row>
    <row r="23" spans="1:12" ht="12.75">
      <c r="A23" s="545"/>
      <c r="B23" s="153"/>
      <c r="C23" s="153"/>
      <c r="D23" s="153"/>
      <c r="E23" s="153"/>
      <c r="F23" s="546"/>
      <c r="G23" s="547"/>
      <c r="H23" s="91"/>
      <c r="I23" s="91"/>
      <c r="J23" s="91"/>
      <c r="K23" s="91"/>
      <c r="L23" s="91"/>
    </row>
    <row r="24" spans="1:12" ht="12.75">
      <c r="A24" s="532" t="s">
        <v>116</v>
      </c>
      <c r="B24" s="164"/>
      <c r="C24" s="168"/>
      <c r="D24" s="166" t="s">
        <v>129</v>
      </c>
      <c r="E24" s="168"/>
      <c r="F24" s="169"/>
      <c r="G24" s="548"/>
      <c r="H24" s="91"/>
      <c r="I24" s="91"/>
      <c r="J24" s="91"/>
      <c r="K24" s="91"/>
      <c r="L24" s="91"/>
    </row>
    <row r="25" spans="1:12" ht="45">
      <c r="A25" s="538" t="s">
        <v>117</v>
      </c>
      <c r="B25" s="170" t="s">
        <v>159</v>
      </c>
      <c r="C25" s="150" t="s">
        <v>160</v>
      </c>
      <c r="D25" s="206" t="s">
        <v>158</v>
      </c>
      <c r="E25" s="170" t="s">
        <v>106</v>
      </c>
      <c r="F25" s="152">
        <v>44.2</v>
      </c>
      <c r="G25" s="542" t="s">
        <v>230</v>
      </c>
      <c r="H25" s="91"/>
      <c r="I25" s="91"/>
      <c r="J25" s="91"/>
      <c r="K25" s="91"/>
      <c r="L25" s="91"/>
    </row>
    <row r="26" spans="1:12" ht="45">
      <c r="A26" s="538" t="s">
        <v>118</v>
      </c>
      <c r="B26" s="148" t="s">
        <v>93</v>
      </c>
      <c r="C26" s="148" t="s">
        <v>98</v>
      </c>
      <c r="D26" s="202" t="s">
        <v>97</v>
      </c>
      <c r="E26" s="149" t="s">
        <v>65</v>
      </c>
      <c r="F26" s="152">
        <f>45.7*1.5</f>
        <v>68.550000000000011</v>
      </c>
      <c r="G26" s="542" t="s">
        <v>231</v>
      </c>
      <c r="H26" s="91"/>
      <c r="I26" s="91"/>
      <c r="J26" s="91"/>
      <c r="K26" s="91"/>
      <c r="L26" s="91"/>
    </row>
    <row r="27" spans="1:12" ht="49.5" customHeight="1">
      <c r="A27" s="538" t="s">
        <v>119</v>
      </c>
      <c r="B27" s="177" t="s">
        <v>61</v>
      </c>
      <c r="C27" s="176">
        <v>104796</v>
      </c>
      <c r="D27" s="207" t="s">
        <v>332</v>
      </c>
      <c r="E27" s="177" t="s">
        <v>106</v>
      </c>
      <c r="F27" s="152">
        <v>44.2</v>
      </c>
      <c r="G27" s="542" t="s">
        <v>209</v>
      </c>
      <c r="H27" s="91"/>
      <c r="I27" s="91"/>
      <c r="J27" s="91"/>
      <c r="K27" s="91"/>
      <c r="L27" s="91"/>
    </row>
    <row r="28" spans="1:12" ht="48" customHeight="1">
      <c r="A28" s="538" t="s">
        <v>120</v>
      </c>
      <c r="B28" s="140" t="s">
        <v>63</v>
      </c>
      <c r="C28" s="146">
        <v>4915744</v>
      </c>
      <c r="D28" s="201" t="s">
        <v>135</v>
      </c>
      <c r="E28" s="146" t="s">
        <v>65</v>
      </c>
      <c r="F28" s="152">
        <f>45.7*1.5</f>
        <v>68.550000000000011</v>
      </c>
      <c r="G28" s="542" t="s">
        <v>232</v>
      </c>
      <c r="H28" s="91"/>
      <c r="I28" s="91"/>
      <c r="J28" s="91"/>
      <c r="K28" s="91"/>
      <c r="L28" s="91"/>
    </row>
    <row r="29" spans="1:12" ht="45">
      <c r="A29" s="538" t="s">
        <v>121</v>
      </c>
      <c r="B29" s="143" t="s">
        <v>93</v>
      </c>
      <c r="C29" s="160" t="s">
        <v>107</v>
      </c>
      <c r="D29" s="208" t="s">
        <v>167</v>
      </c>
      <c r="E29" s="138" t="s">
        <v>106</v>
      </c>
      <c r="F29" s="137">
        <f>45.7*2</f>
        <v>91.4</v>
      </c>
      <c r="G29" s="542" t="s">
        <v>233</v>
      </c>
      <c r="H29" s="91"/>
      <c r="I29" s="89"/>
      <c r="J29" s="89"/>
      <c r="K29" s="89"/>
      <c r="L29" s="89"/>
    </row>
    <row r="30" spans="1:12" ht="56.25">
      <c r="A30" s="538" t="s">
        <v>122</v>
      </c>
      <c r="B30" s="148" t="s">
        <v>93</v>
      </c>
      <c r="C30" s="159" t="s">
        <v>101</v>
      </c>
      <c r="D30" s="209" t="s">
        <v>100</v>
      </c>
      <c r="E30" s="149" t="s">
        <v>64</v>
      </c>
      <c r="F30" s="137">
        <f>45.7*1.5*0.07</f>
        <v>4.7985000000000015</v>
      </c>
      <c r="G30" s="542" t="s">
        <v>234</v>
      </c>
      <c r="H30" s="91"/>
      <c r="I30" s="89"/>
      <c r="J30" s="89"/>
      <c r="K30" s="89"/>
      <c r="L30" s="89"/>
    </row>
    <row r="31" spans="1:12" ht="45">
      <c r="A31" s="538" t="s">
        <v>181</v>
      </c>
      <c r="B31" s="148" t="s">
        <v>61</v>
      </c>
      <c r="C31" s="159">
        <v>94994</v>
      </c>
      <c r="D31" s="203" t="s">
        <v>168</v>
      </c>
      <c r="E31" s="187" t="s">
        <v>65</v>
      </c>
      <c r="F31" s="137">
        <f>45.7*1.5</f>
        <v>68.550000000000011</v>
      </c>
      <c r="G31" s="542" t="s">
        <v>235</v>
      </c>
      <c r="H31" s="91"/>
      <c r="I31" s="89"/>
      <c r="J31" s="89"/>
      <c r="K31" s="89"/>
      <c r="L31" s="89"/>
    </row>
    <row r="32" spans="1:12" ht="45">
      <c r="A32" s="538" t="s">
        <v>182</v>
      </c>
      <c r="B32" s="148" t="s">
        <v>93</v>
      </c>
      <c r="C32" s="160" t="s">
        <v>108</v>
      </c>
      <c r="D32" s="208" t="s">
        <v>109</v>
      </c>
      <c r="E32" s="138" t="s">
        <v>65</v>
      </c>
      <c r="F32" s="137">
        <f>45.7*0.2</f>
        <v>9.14</v>
      </c>
      <c r="G32" s="542" t="s">
        <v>236</v>
      </c>
      <c r="H32" s="91"/>
      <c r="I32" s="89"/>
      <c r="J32" s="89"/>
      <c r="K32" s="89"/>
      <c r="L32" s="89"/>
    </row>
    <row r="33" spans="1:12" ht="45">
      <c r="A33" s="538" t="s">
        <v>183</v>
      </c>
      <c r="B33" s="177" t="s">
        <v>61</v>
      </c>
      <c r="C33" s="160">
        <v>94287</v>
      </c>
      <c r="D33" s="201" t="s">
        <v>169</v>
      </c>
      <c r="E33" s="177" t="s">
        <v>106</v>
      </c>
      <c r="F33" s="137">
        <v>45.7</v>
      </c>
      <c r="G33" s="542" t="s">
        <v>237</v>
      </c>
      <c r="H33" s="91"/>
      <c r="I33" s="89"/>
      <c r="J33" s="89"/>
      <c r="K33" s="89"/>
      <c r="L33" s="89"/>
    </row>
    <row r="34" spans="1:12" ht="45">
      <c r="A34" s="538" t="s">
        <v>184</v>
      </c>
      <c r="B34" s="177" t="s">
        <v>61</v>
      </c>
      <c r="C34" s="178">
        <v>92221</v>
      </c>
      <c r="D34" s="207" t="s">
        <v>170</v>
      </c>
      <c r="E34" s="177" t="s">
        <v>106</v>
      </c>
      <c r="F34" s="137">
        <v>2</v>
      </c>
      <c r="G34" s="542" t="s">
        <v>210</v>
      </c>
      <c r="H34" s="91"/>
      <c r="I34" s="89"/>
      <c r="J34" s="89"/>
      <c r="K34" s="89"/>
      <c r="L34" s="89"/>
    </row>
    <row r="35" spans="1:12" ht="22.5">
      <c r="A35" s="538" t="s">
        <v>185</v>
      </c>
      <c r="B35" s="146" t="s">
        <v>61</v>
      </c>
      <c r="C35" s="160">
        <v>97953</v>
      </c>
      <c r="D35" s="201" t="s">
        <v>171</v>
      </c>
      <c r="E35" s="146" t="s">
        <v>136</v>
      </c>
      <c r="F35" s="137">
        <v>1</v>
      </c>
      <c r="G35" s="549" t="s">
        <v>314</v>
      </c>
      <c r="H35" s="91"/>
      <c r="I35" s="89"/>
      <c r="J35" s="89"/>
      <c r="K35" s="89"/>
      <c r="L35" s="89"/>
    </row>
    <row r="36" spans="1:12" ht="67.5">
      <c r="A36" s="538" t="s">
        <v>186</v>
      </c>
      <c r="B36" s="161" t="s">
        <v>93</v>
      </c>
      <c r="C36" s="158" t="s">
        <v>105</v>
      </c>
      <c r="D36" s="204" t="s">
        <v>104</v>
      </c>
      <c r="E36" s="149" t="s">
        <v>64</v>
      </c>
      <c r="F36" s="137">
        <f>1.17+6.85+1.32+2.05+4.8</f>
        <v>16.190000000000001</v>
      </c>
      <c r="G36" s="542" t="s">
        <v>308</v>
      </c>
      <c r="H36" s="91"/>
      <c r="I36" s="89"/>
      <c r="J36" s="89"/>
      <c r="K36" s="89"/>
      <c r="L36" s="89"/>
    </row>
    <row r="37" spans="1:12" ht="56.25">
      <c r="A37" s="538" t="s">
        <v>187</v>
      </c>
      <c r="B37" s="161" t="s">
        <v>93</v>
      </c>
      <c r="C37" s="160" t="s">
        <v>102</v>
      </c>
      <c r="D37" s="205" t="s">
        <v>134</v>
      </c>
      <c r="E37" s="149" t="s">
        <v>103</v>
      </c>
      <c r="F37" s="137">
        <f>16.19*5</f>
        <v>80.95</v>
      </c>
      <c r="G37" s="544" t="s">
        <v>238</v>
      </c>
      <c r="H37" s="91"/>
      <c r="I37" s="89"/>
      <c r="J37" s="89"/>
      <c r="K37" s="89"/>
      <c r="L37" s="89"/>
    </row>
    <row r="38" spans="1:12" ht="12.75">
      <c r="A38" s="658"/>
      <c r="B38" s="659"/>
      <c r="C38" s="659"/>
      <c r="D38" s="659"/>
      <c r="E38" s="659"/>
      <c r="F38" s="659"/>
      <c r="G38" s="660"/>
      <c r="H38" s="91"/>
      <c r="I38" s="89"/>
      <c r="J38" s="89"/>
      <c r="K38" s="89"/>
      <c r="L38" s="89"/>
    </row>
    <row r="39" spans="1:12" ht="22.5">
      <c r="A39" s="532" t="s">
        <v>123</v>
      </c>
      <c r="B39" s="164"/>
      <c r="C39" s="165"/>
      <c r="D39" s="166" t="s">
        <v>162</v>
      </c>
      <c r="E39" s="167"/>
      <c r="F39" s="169"/>
      <c r="G39" s="533"/>
      <c r="H39" s="91"/>
      <c r="I39" s="89"/>
      <c r="J39" s="89"/>
      <c r="K39" s="89"/>
      <c r="L39" s="89"/>
    </row>
    <row r="40" spans="1:12" ht="57" customHeight="1">
      <c r="A40" s="550" t="s">
        <v>124</v>
      </c>
      <c r="B40" s="170" t="s">
        <v>159</v>
      </c>
      <c r="C40" s="150" t="s">
        <v>160</v>
      </c>
      <c r="D40" s="206" t="s">
        <v>158</v>
      </c>
      <c r="E40" s="170" t="s">
        <v>106</v>
      </c>
      <c r="F40" s="188">
        <v>96</v>
      </c>
      <c r="G40" s="542" t="s">
        <v>211</v>
      </c>
      <c r="H40" s="91"/>
      <c r="I40" s="89"/>
      <c r="J40" s="89"/>
      <c r="K40" s="89"/>
      <c r="L40" s="89"/>
    </row>
    <row r="41" spans="1:12" ht="123.75">
      <c r="A41" s="550" t="s">
        <v>125</v>
      </c>
      <c r="B41" s="154" t="s">
        <v>61</v>
      </c>
      <c r="C41" s="155">
        <v>104789</v>
      </c>
      <c r="D41" s="210" t="s">
        <v>163</v>
      </c>
      <c r="E41" s="156" t="s">
        <v>64</v>
      </c>
      <c r="F41" s="157">
        <f>((5*1.5)+(5*1.2)+(5*1.2)+(10*1.2)+(5*1.2)+(10*1.2)+(5*2))*0.1+((78.4*0.4)*0.1)</f>
        <v>9.0860000000000003</v>
      </c>
      <c r="G41" s="542" t="s">
        <v>309</v>
      </c>
      <c r="H41" s="91"/>
      <c r="I41" s="89"/>
      <c r="J41" s="89"/>
      <c r="K41" s="89"/>
      <c r="L41" s="89"/>
    </row>
    <row r="42" spans="1:12" ht="67.5">
      <c r="A42" s="550" t="s">
        <v>126</v>
      </c>
      <c r="B42" s="148" t="s">
        <v>93</v>
      </c>
      <c r="C42" s="150" t="s">
        <v>96</v>
      </c>
      <c r="D42" s="198" t="s">
        <v>95</v>
      </c>
      <c r="E42" s="149" t="s">
        <v>65</v>
      </c>
      <c r="F42" s="152">
        <f>(6*3)</f>
        <v>18</v>
      </c>
      <c r="G42" s="542" t="s">
        <v>310</v>
      </c>
      <c r="H42" s="91"/>
      <c r="I42" s="89"/>
      <c r="J42" s="89"/>
      <c r="K42" s="89"/>
      <c r="L42" s="89"/>
    </row>
    <row r="43" spans="1:12" ht="90">
      <c r="A43" s="550" t="s">
        <v>127</v>
      </c>
      <c r="B43" s="148" t="s">
        <v>93</v>
      </c>
      <c r="C43" s="148" t="s">
        <v>98</v>
      </c>
      <c r="D43" s="202" t="s">
        <v>239</v>
      </c>
      <c r="E43" s="149" t="s">
        <v>65</v>
      </c>
      <c r="F43" s="157">
        <f>((5*1.5)+(5*1.2)+(5*3)+(10*1.5)+(5*1.2))+(14.7*0.4)</f>
        <v>55.38</v>
      </c>
      <c r="G43" s="542" t="s">
        <v>242</v>
      </c>
      <c r="H43" s="91"/>
      <c r="I43" s="89"/>
      <c r="J43" s="89"/>
      <c r="K43" s="89"/>
      <c r="L43" s="89"/>
    </row>
    <row r="44" spans="1:12" ht="45">
      <c r="A44" s="550" t="s">
        <v>128</v>
      </c>
      <c r="B44" s="148" t="s">
        <v>93</v>
      </c>
      <c r="C44" s="159" t="s">
        <v>101</v>
      </c>
      <c r="D44" s="209" t="s">
        <v>100</v>
      </c>
      <c r="E44" s="149" t="s">
        <v>64</v>
      </c>
      <c r="F44" s="219">
        <f>20*1.5*0.2</f>
        <v>6</v>
      </c>
      <c r="G44" s="551" t="s">
        <v>241</v>
      </c>
      <c r="H44" s="91"/>
      <c r="I44" s="89"/>
      <c r="J44" s="89"/>
      <c r="K44" s="89"/>
      <c r="L44" s="89"/>
    </row>
    <row r="45" spans="1:12" ht="67.5">
      <c r="A45" s="550" t="s">
        <v>254</v>
      </c>
      <c r="B45" s="148" t="s">
        <v>61</v>
      </c>
      <c r="C45" s="159">
        <v>94994</v>
      </c>
      <c r="D45" s="203" t="s">
        <v>168</v>
      </c>
      <c r="E45" s="187" t="s">
        <v>65</v>
      </c>
      <c r="F45" s="157">
        <f>((5*1.5)+(5*1.2)+(5*1.2)+(10*1.2)+(5*1.2)+(10*1.2)+(5*2))</f>
        <v>59.5</v>
      </c>
      <c r="G45" s="542" t="s">
        <v>240</v>
      </c>
      <c r="H45" s="91"/>
      <c r="I45" s="89"/>
      <c r="J45" s="89"/>
      <c r="K45" s="89"/>
      <c r="L45" s="89"/>
    </row>
    <row r="46" spans="1:12" ht="45">
      <c r="A46" s="550" t="s">
        <v>188</v>
      </c>
      <c r="B46" s="143" t="s">
        <v>93</v>
      </c>
      <c r="C46" s="160" t="s">
        <v>107</v>
      </c>
      <c r="D46" s="208" t="s">
        <v>172</v>
      </c>
      <c r="E46" s="138" t="s">
        <v>106</v>
      </c>
      <c r="F46" s="152">
        <v>96</v>
      </c>
      <c r="G46" s="542" t="s">
        <v>213</v>
      </c>
      <c r="H46" s="91"/>
      <c r="I46" s="89"/>
      <c r="J46" s="89"/>
      <c r="K46" s="89"/>
      <c r="L46" s="89"/>
    </row>
    <row r="47" spans="1:12" s="196" customFormat="1" ht="56.25">
      <c r="A47" s="550" t="s">
        <v>189</v>
      </c>
      <c r="B47" s="156" t="s">
        <v>161</v>
      </c>
      <c r="C47" s="177">
        <v>97622</v>
      </c>
      <c r="D47" s="209" t="s">
        <v>111</v>
      </c>
      <c r="E47" s="180" t="s">
        <v>64</v>
      </c>
      <c r="F47" s="152">
        <f>(9.75*0.15*0.4)</f>
        <v>0.58499999999999996</v>
      </c>
      <c r="G47" s="551" t="s">
        <v>215</v>
      </c>
      <c r="H47" s="194"/>
      <c r="I47" s="195"/>
      <c r="J47" s="195"/>
      <c r="K47" s="195"/>
      <c r="L47" s="195"/>
    </row>
    <row r="48" spans="1:12" ht="56.25">
      <c r="A48" s="550" t="s">
        <v>190</v>
      </c>
      <c r="B48" s="148" t="s">
        <v>93</v>
      </c>
      <c r="C48" s="159" t="s">
        <v>99</v>
      </c>
      <c r="D48" s="205" t="s">
        <v>173</v>
      </c>
      <c r="E48" s="149" t="s">
        <v>64</v>
      </c>
      <c r="F48" s="152">
        <f>((3.05+2.7)*1)*0.4</f>
        <v>2.3000000000000003</v>
      </c>
      <c r="G48" s="551" t="s">
        <v>216</v>
      </c>
      <c r="H48" s="91"/>
      <c r="I48" s="89"/>
      <c r="J48" s="89"/>
      <c r="K48" s="89"/>
      <c r="L48" s="89"/>
    </row>
    <row r="49" spans="1:12" ht="56.25">
      <c r="A49" s="550" t="s">
        <v>191</v>
      </c>
      <c r="B49" s="161" t="s">
        <v>61</v>
      </c>
      <c r="C49" s="192">
        <v>96526</v>
      </c>
      <c r="D49" s="211" t="s">
        <v>333</v>
      </c>
      <c r="E49" s="149" t="s">
        <v>64</v>
      </c>
      <c r="F49" s="152">
        <f>(9.75*0.2*0.2)</f>
        <v>0.39000000000000007</v>
      </c>
      <c r="G49" s="551" t="s">
        <v>217</v>
      </c>
      <c r="H49" s="91"/>
      <c r="I49" s="89"/>
      <c r="J49" s="89"/>
      <c r="K49" s="89"/>
      <c r="L49" s="89"/>
    </row>
    <row r="50" spans="1:12" ht="56.25">
      <c r="A50" s="550" t="s">
        <v>192</v>
      </c>
      <c r="B50" s="161" t="s">
        <v>61</v>
      </c>
      <c r="C50" s="192">
        <v>94975</v>
      </c>
      <c r="D50" s="209" t="s">
        <v>334</v>
      </c>
      <c r="E50" s="149" t="s">
        <v>64</v>
      </c>
      <c r="F50" s="152">
        <f>(9.75*0.2*0.2)</f>
        <v>0.39000000000000007</v>
      </c>
      <c r="G50" s="551" t="s">
        <v>218</v>
      </c>
      <c r="H50" s="91"/>
      <c r="I50" s="89"/>
      <c r="J50" s="89"/>
      <c r="K50" s="89"/>
      <c r="L50" s="89"/>
    </row>
    <row r="51" spans="1:12" ht="45">
      <c r="A51" s="550" t="s">
        <v>193</v>
      </c>
      <c r="B51" s="148" t="s">
        <v>61</v>
      </c>
      <c r="C51" s="193">
        <v>89480</v>
      </c>
      <c r="D51" s="209" t="s">
        <v>174</v>
      </c>
      <c r="E51" s="149" t="s">
        <v>65</v>
      </c>
      <c r="F51" s="152">
        <f>9.75*0.4</f>
        <v>3.9000000000000004</v>
      </c>
      <c r="G51" s="551" t="s">
        <v>219</v>
      </c>
      <c r="H51" s="91"/>
      <c r="I51" s="89"/>
      <c r="J51" s="89"/>
      <c r="K51" s="89"/>
      <c r="L51" s="89"/>
    </row>
    <row r="52" spans="1:12" ht="57" customHeight="1">
      <c r="A52" s="550" t="s">
        <v>194</v>
      </c>
      <c r="B52" s="148" t="s">
        <v>93</v>
      </c>
      <c r="C52" s="176" t="s">
        <v>149</v>
      </c>
      <c r="D52" s="209" t="s">
        <v>175</v>
      </c>
      <c r="E52" s="149" t="s">
        <v>65</v>
      </c>
      <c r="F52" s="152">
        <f>((9.75*0.4)+(9.75*0.15))</f>
        <v>5.3625000000000007</v>
      </c>
      <c r="G52" s="551" t="s">
        <v>220</v>
      </c>
      <c r="H52" s="91"/>
      <c r="I52" s="89"/>
      <c r="J52" s="89"/>
      <c r="K52" s="89"/>
      <c r="L52" s="89"/>
    </row>
    <row r="53" spans="1:12" ht="57" customHeight="1">
      <c r="A53" s="550" t="s">
        <v>195</v>
      </c>
      <c r="B53" s="148" t="s">
        <v>93</v>
      </c>
      <c r="C53" s="160" t="s">
        <v>150</v>
      </c>
      <c r="D53" s="209" t="s">
        <v>176</v>
      </c>
      <c r="E53" s="149" t="s">
        <v>65</v>
      </c>
      <c r="F53" s="152">
        <f>((9.75*0.4)+(9.75*0.15))</f>
        <v>5.3625000000000007</v>
      </c>
      <c r="G53" s="551" t="s">
        <v>220</v>
      </c>
      <c r="H53" s="91"/>
      <c r="I53" s="89"/>
      <c r="J53" s="89"/>
      <c r="K53" s="89"/>
      <c r="L53" s="89"/>
    </row>
    <row r="54" spans="1:12" ht="67.5">
      <c r="A54" s="550" t="s">
        <v>196</v>
      </c>
      <c r="B54" s="148" t="s">
        <v>93</v>
      </c>
      <c r="C54" s="160" t="s">
        <v>108</v>
      </c>
      <c r="D54" s="208" t="s">
        <v>109</v>
      </c>
      <c r="E54" s="138" t="s">
        <v>65</v>
      </c>
      <c r="F54" s="152">
        <f>186.2*0.4</f>
        <v>74.48</v>
      </c>
      <c r="G54" s="551" t="s">
        <v>311</v>
      </c>
      <c r="H54" s="91"/>
      <c r="I54" s="89"/>
      <c r="J54" s="89"/>
      <c r="K54" s="89"/>
      <c r="L54" s="89"/>
    </row>
    <row r="55" spans="1:12" ht="67.5">
      <c r="A55" s="550" t="s">
        <v>197</v>
      </c>
      <c r="B55" s="161" t="s">
        <v>93</v>
      </c>
      <c r="C55" s="158" t="s">
        <v>105</v>
      </c>
      <c r="D55" s="204" t="s">
        <v>104</v>
      </c>
      <c r="E55" s="149" t="s">
        <v>64</v>
      </c>
      <c r="F55" s="152">
        <f>2.53+9.06+6+0.59+2.3+0.39</f>
        <v>20.87</v>
      </c>
      <c r="G55" s="542" t="s">
        <v>243</v>
      </c>
      <c r="H55" s="91"/>
      <c r="I55" s="89"/>
      <c r="J55" s="89"/>
      <c r="K55" s="89"/>
      <c r="L55" s="89"/>
    </row>
    <row r="56" spans="1:12" ht="57" customHeight="1">
      <c r="A56" s="550" t="s">
        <v>255</v>
      </c>
      <c r="B56" s="161" t="s">
        <v>93</v>
      </c>
      <c r="C56" s="160" t="s">
        <v>102</v>
      </c>
      <c r="D56" s="205" t="s">
        <v>134</v>
      </c>
      <c r="E56" s="149" t="s">
        <v>103</v>
      </c>
      <c r="F56" s="152">
        <f>20.87*5</f>
        <v>104.35000000000001</v>
      </c>
      <c r="G56" s="544" t="s">
        <v>244</v>
      </c>
      <c r="H56" s="91"/>
      <c r="I56" s="89"/>
      <c r="J56" s="89"/>
      <c r="K56" s="89"/>
      <c r="L56" s="89"/>
    </row>
    <row r="57" spans="1:12" ht="12.75">
      <c r="A57" s="655"/>
      <c r="B57" s="656"/>
      <c r="C57" s="656"/>
      <c r="D57" s="656"/>
      <c r="E57" s="656"/>
      <c r="F57" s="656"/>
      <c r="G57" s="657"/>
      <c r="H57" s="91"/>
      <c r="I57" s="89"/>
      <c r="J57" s="89"/>
      <c r="K57" s="89"/>
      <c r="L57" s="89"/>
    </row>
    <row r="58" spans="1:12" ht="22.5">
      <c r="A58" s="552" t="s">
        <v>138</v>
      </c>
      <c r="B58" s="172"/>
      <c r="C58" s="173"/>
      <c r="D58" s="174" t="s">
        <v>316</v>
      </c>
      <c r="E58" s="134"/>
      <c r="F58" s="175"/>
      <c r="G58" s="553"/>
      <c r="H58" s="162"/>
      <c r="I58" s="89"/>
      <c r="J58" s="89"/>
      <c r="K58" s="89"/>
      <c r="L58" s="89"/>
    </row>
    <row r="59" spans="1:12" ht="90">
      <c r="A59" s="554" t="s">
        <v>139</v>
      </c>
      <c r="B59" s="234" t="s">
        <v>63</v>
      </c>
      <c r="C59" s="235">
        <v>4011212</v>
      </c>
      <c r="D59" s="236" t="s">
        <v>177</v>
      </c>
      <c r="E59" s="237" t="s">
        <v>65</v>
      </c>
      <c r="F59" s="238">
        <f>(181.8*8)+118.83</f>
        <v>1573.23</v>
      </c>
      <c r="G59" s="543" t="s">
        <v>317</v>
      </c>
      <c r="H59" s="162"/>
      <c r="I59" s="89"/>
      <c r="J59" s="89"/>
      <c r="K59" s="89"/>
      <c r="L59" s="89"/>
    </row>
    <row r="60" spans="1:12" ht="90">
      <c r="A60" s="554" t="s">
        <v>140</v>
      </c>
      <c r="B60" s="130" t="s">
        <v>61</v>
      </c>
      <c r="C60" s="130">
        <v>102333</v>
      </c>
      <c r="D60" s="212" t="s">
        <v>80</v>
      </c>
      <c r="E60" s="179" t="s">
        <v>79</v>
      </c>
      <c r="F60" s="232">
        <f>0.787*60.03</f>
        <v>47.243610000000004</v>
      </c>
      <c r="G60" s="549" t="s">
        <v>248</v>
      </c>
      <c r="H60" s="91"/>
      <c r="I60" s="89"/>
      <c r="J60" s="89"/>
      <c r="K60" s="89"/>
      <c r="L60" s="89"/>
    </row>
    <row r="61" spans="1:12" ht="90">
      <c r="A61" s="554" t="s">
        <v>141</v>
      </c>
      <c r="B61" s="140" t="s">
        <v>63</v>
      </c>
      <c r="C61" s="74">
        <v>4011353</v>
      </c>
      <c r="D61" s="213" t="s">
        <v>66</v>
      </c>
      <c r="E61" s="139" t="s">
        <v>65</v>
      </c>
      <c r="F61" s="224">
        <f>F59</f>
        <v>1573.23</v>
      </c>
      <c r="G61" s="543" t="s">
        <v>249</v>
      </c>
      <c r="H61" s="91"/>
      <c r="I61" s="89"/>
      <c r="J61" s="89"/>
      <c r="K61" s="89"/>
      <c r="L61" s="89"/>
    </row>
    <row r="62" spans="1:12" ht="63.75" customHeight="1">
      <c r="A62" s="554" t="s">
        <v>142</v>
      </c>
      <c r="B62" s="74" t="s">
        <v>63</v>
      </c>
      <c r="C62" s="74">
        <v>5914612</v>
      </c>
      <c r="D62" s="213" t="s">
        <v>67</v>
      </c>
      <c r="E62" s="135" t="s">
        <v>68</v>
      </c>
      <c r="F62" s="224">
        <f>F63*2.4*60.03</f>
        <v>26394.710759999998</v>
      </c>
      <c r="G62" s="544" t="s">
        <v>318</v>
      </c>
      <c r="H62" s="89"/>
      <c r="I62" s="89"/>
      <c r="J62" s="89"/>
      <c r="K62" s="89"/>
      <c r="L62" s="89"/>
    </row>
    <row r="63" spans="1:12" ht="90">
      <c r="A63" s="554" t="s">
        <v>143</v>
      </c>
      <c r="B63" s="177" t="s">
        <v>93</v>
      </c>
      <c r="C63" s="141" t="s">
        <v>261</v>
      </c>
      <c r="D63" s="207" t="s">
        <v>178</v>
      </c>
      <c r="E63" s="180" t="s">
        <v>64</v>
      </c>
      <c r="F63" s="233">
        <f>((909*0.15)+((3*181.8)/2)*0.15)+5.95</f>
        <v>183.20499999999998</v>
      </c>
      <c r="G63" s="555" t="s">
        <v>320</v>
      </c>
      <c r="H63" s="89"/>
      <c r="I63" s="89"/>
      <c r="J63" s="89"/>
      <c r="K63" s="89"/>
      <c r="L63" s="89"/>
    </row>
    <row r="64" spans="1:12" ht="33.75">
      <c r="A64" s="554" t="s">
        <v>144</v>
      </c>
      <c r="B64" s="177" t="s">
        <v>61</v>
      </c>
      <c r="C64" s="192">
        <v>95631</v>
      </c>
      <c r="D64" s="207" t="s">
        <v>225</v>
      </c>
      <c r="E64" s="180" t="s">
        <v>86</v>
      </c>
      <c r="F64" s="233">
        <f>19*6</f>
        <v>114</v>
      </c>
      <c r="G64" s="544" t="s">
        <v>322</v>
      </c>
      <c r="H64" s="89"/>
      <c r="I64" s="89"/>
      <c r="J64" s="89"/>
      <c r="K64" s="89"/>
      <c r="L64" s="89"/>
    </row>
    <row r="65" spans="1:12" ht="45">
      <c r="A65" s="554" t="s">
        <v>198</v>
      </c>
      <c r="B65" s="146" t="s">
        <v>93</v>
      </c>
      <c r="C65" s="159" t="s">
        <v>164</v>
      </c>
      <c r="D65" s="201" t="s">
        <v>179</v>
      </c>
      <c r="E65" s="97" t="s">
        <v>106</v>
      </c>
      <c r="F65" s="224">
        <f>((5*2)*19)</f>
        <v>190</v>
      </c>
      <c r="G65" s="542" t="s">
        <v>319</v>
      </c>
      <c r="H65" s="89"/>
      <c r="I65" s="89"/>
      <c r="J65" s="89"/>
      <c r="K65" s="89"/>
      <c r="L65" s="89"/>
    </row>
    <row r="66" spans="1:12" ht="45">
      <c r="A66" s="554" t="s">
        <v>226</v>
      </c>
      <c r="B66" s="146" t="s">
        <v>93</v>
      </c>
      <c r="C66" s="176" t="s">
        <v>165</v>
      </c>
      <c r="D66" s="201" t="s">
        <v>180</v>
      </c>
      <c r="E66" s="97" t="s">
        <v>106</v>
      </c>
      <c r="F66" s="144">
        <f>((5*2)*19)</f>
        <v>190</v>
      </c>
      <c r="G66" s="542" t="s">
        <v>221</v>
      </c>
      <c r="H66" s="89"/>
      <c r="I66" s="89"/>
      <c r="J66" s="89"/>
      <c r="K66" s="89"/>
      <c r="L66" s="89"/>
    </row>
    <row r="67" spans="1:12" ht="12.75">
      <c r="A67" s="655"/>
      <c r="B67" s="656"/>
      <c r="C67" s="656"/>
      <c r="D67" s="656"/>
      <c r="E67" s="656"/>
      <c r="F67" s="656"/>
      <c r="G67" s="657"/>
      <c r="H67" s="89"/>
      <c r="I67" s="89"/>
      <c r="J67" s="89"/>
      <c r="K67" s="89"/>
      <c r="L67" s="89"/>
    </row>
    <row r="68" spans="1:12" ht="12.75">
      <c r="A68" s="532" t="s">
        <v>199</v>
      </c>
      <c r="B68" s="183"/>
      <c r="C68" s="183"/>
      <c r="D68" s="184" t="s">
        <v>321</v>
      </c>
      <c r="E68" s="185"/>
      <c r="F68" s="186"/>
      <c r="G68" s="556"/>
      <c r="H68" s="89"/>
      <c r="I68" s="89"/>
      <c r="J68" s="89"/>
      <c r="K68" s="89"/>
      <c r="L68" s="89"/>
    </row>
    <row r="69" spans="1:12" ht="45">
      <c r="A69" s="557" t="s">
        <v>200</v>
      </c>
      <c r="B69" s="181" t="s">
        <v>93</v>
      </c>
      <c r="C69" s="159" t="s">
        <v>152</v>
      </c>
      <c r="D69" s="203" t="s">
        <v>250</v>
      </c>
      <c r="E69" s="182" t="s">
        <v>65</v>
      </c>
      <c r="F69" s="231">
        <f>193.2*0.4</f>
        <v>77.28</v>
      </c>
      <c r="G69" s="542" t="s">
        <v>245</v>
      </c>
      <c r="H69" s="89"/>
      <c r="I69" s="89"/>
      <c r="J69" s="89"/>
      <c r="K69" s="89"/>
      <c r="L69" s="89"/>
    </row>
    <row r="70" spans="1:12" ht="78.75">
      <c r="A70" s="557" t="s">
        <v>201</v>
      </c>
      <c r="B70" s="242" t="s">
        <v>93</v>
      </c>
      <c r="C70" s="246" t="s">
        <v>154</v>
      </c>
      <c r="D70" s="243" t="s">
        <v>153</v>
      </c>
      <c r="E70" s="180" t="s">
        <v>65</v>
      </c>
      <c r="F70" s="244">
        <f>(0.4*4*179)+((0.8*0.9)/2)*179</f>
        <v>350.84000000000003</v>
      </c>
      <c r="G70" s="558" t="s">
        <v>246</v>
      </c>
      <c r="H70" s="89"/>
      <c r="I70" s="89"/>
      <c r="J70" s="89"/>
      <c r="K70" s="89"/>
      <c r="L70" s="89"/>
    </row>
    <row r="71" spans="1:12" ht="67.5">
      <c r="A71" s="557" t="s">
        <v>202</v>
      </c>
      <c r="B71" s="146" t="s">
        <v>61</v>
      </c>
      <c r="C71" s="159">
        <v>44478</v>
      </c>
      <c r="D71" s="245" t="s">
        <v>251</v>
      </c>
      <c r="E71" s="97" t="s">
        <v>252</v>
      </c>
      <c r="F71" s="224">
        <f>(F69+F70)*0.5</f>
        <v>214.06</v>
      </c>
      <c r="G71" s="559" t="s">
        <v>253</v>
      </c>
      <c r="H71" s="89"/>
      <c r="I71" s="89"/>
    </row>
    <row r="72" spans="1:12" ht="56.25">
      <c r="A72" s="557" t="s">
        <v>203</v>
      </c>
      <c r="B72" s="130" t="s">
        <v>63</v>
      </c>
      <c r="C72" s="181">
        <v>5213464</v>
      </c>
      <c r="D72" s="214" t="s">
        <v>155</v>
      </c>
      <c r="E72" s="182" t="s">
        <v>136</v>
      </c>
      <c r="F72" s="231">
        <v>68</v>
      </c>
      <c r="G72" s="560" t="s">
        <v>222</v>
      </c>
      <c r="H72" s="89"/>
      <c r="I72" s="89"/>
      <c r="J72" s="89"/>
      <c r="K72" s="89"/>
      <c r="L72" s="89"/>
    </row>
    <row r="73" spans="1:12" ht="56.25">
      <c r="A73" s="557" t="s">
        <v>204</v>
      </c>
      <c r="B73" s="74" t="s">
        <v>63</v>
      </c>
      <c r="C73" s="146">
        <v>5213440</v>
      </c>
      <c r="D73" s="215" t="s">
        <v>156</v>
      </c>
      <c r="E73" s="97" t="s">
        <v>136</v>
      </c>
      <c r="F73" s="224">
        <v>34</v>
      </c>
      <c r="G73" s="542" t="s">
        <v>223</v>
      </c>
      <c r="H73" s="89"/>
      <c r="I73" s="89"/>
      <c r="J73" s="89"/>
      <c r="K73" s="89"/>
      <c r="L73" s="89"/>
    </row>
    <row r="74" spans="1:12" ht="63" customHeight="1">
      <c r="A74" s="557" t="s">
        <v>256</v>
      </c>
      <c r="B74" s="74" t="s">
        <v>63</v>
      </c>
      <c r="C74" s="146">
        <v>5213863</v>
      </c>
      <c r="D74" s="215" t="s">
        <v>157</v>
      </c>
      <c r="E74" s="97" t="s">
        <v>136</v>
      </c>
      <c r="F74" s="224">
        <f>F72+F73</f>
        <v>102</v>
      </c>
      <c r="G74" s="542" t="s">
        <v>224</v>
      </c>
      <c r="H74" s="89"/>
      <c r="I74" s="89"/>
      <c r="J74" s="89"/>
      <c r="K74" s="89"/>
      <c r="L74" s="89"/>
    </row>
    <row r="75" spans="1:12" ht="12.75">
      <c r="A75" s="646"/>
      <c r="B75" s="647"/>
      <c r="C75" s="647"/>
      <c r="D75" s="647"/>
      <c r="E75" s="647"/>
      <c r="F75" s="647"/>
      <c r="G75" s="648"/>
      <c r="H75" s="91"/>
      <c r="I75" s="87"/>
      <c r="J75" s="87"/>
      <c r="K75" s="87"/>
      <c r="L75" s="87"/>
    </row>
    <row r="76" spans="1:12" ht="12.75">
      <c r="A76" s="532" t="s">
        <v>205</v>
      </c>
      <c r="B76" s="164"/>
      <c r="C76" s="168"/>
      <c r="D76" s="166" t="str">
        <f>'PLANILHA ORÇAMENTÁRIA (AF)'!D78</f>
        <v>SERVIÇOS DE UTILIZAÇÃO DE EQUIPAMENTOS</v>
      </c>
      <c r="E76" s="168"/>
      <c r="F76" s="169"/>
      <c r="G76" s="548"/>
      <c r="H76" s="91"/>
      <c r="I76" s="87"/>
      <c r="J76" s="87"/>
      <c r="K76" s="87"/>
      <c r="L76" s="87"/>
    </row>
    <row r="77" spans="1:12" ht="33.75">
      <c r="A77" s="561" t="s">
        <v>206</v>
      </c>
      <c r="B77" s="74" t="str">
        <f>'PLANILHA ORÇAMENTÁRIA (AF)'!B79</f>
        <v>SINAPI</v>
      </c>
      <c r="C77" s="74">
        <f>'PLANILHA ORÇAMENTÁRIA (AF)'!C79</f>
        <v>91277</v>
      </c>
      <c r="D77" s="199" t="str">
        <f>'PLANILHA ORÇAMENTÁRIA (AF)'!D79</f>
        <v>PLACA VIBRATÓRIA REVERSÍVEL COM MOTOR 4 TEMPOS A GASOLINA, FORÇA CENTRÍFUGA DE 25 KN (2500 KGF), POTÊNCIA 5,5 CV - CHP DIURNO. AF_08/2015</v>
      </c>
      <c r="E77" s="74" t="str">
        <f>'PLANILHA ORÇAMENTÁRIA (AF)'!E79</f>
        <v>CHP</v>
      </c>
      <c r="F77" s="64">
        <f>19*8</f>
        <v>152</v>
      </c>
      <c r="G77" s="544" t="s">
        <v>247</v>
      </c>
      <c r="H77" s="89"/>
      <c r="I77" s="87"/>
      <c r="J77" s="87"/>
      <c r="K77" s="87"/>
      <c r="L77" s="87"/>
    </row>
    <row r="78" spans="1:12" ht="33.75">
      <c r="A78" s="561" t="s">
        <v>207</v>
      </c>
      <c r="B78" s="74" t="s">
        <v>61</v>
      </c>
      <c r="C78" s="74">
        <v>93415</v>
      </c>
      <c r="D78" s="133" t="s">
        <v>323</v>
      </c>
      <c r="E78" s="135" t="s">
        <v>86</v>
      </c>
      <c r="F78" s="64">
        <f>19*8</f>
        <v>152</v>
      </c>
      <c r="G78" s="562" t="s">
        <v>325</v>
      </c>
      <c r="H78" s="89"/>
      <c r="I78" s="87"/>
      <c r="J78" s="87"/>
      <c r="K78" s="87"/>
      <c r="L78" s="87"/>
    </row>
    <row r="79" spans="1:12" ht="39" customHeight="1">
      <c r="A79" s="561" t="s">
        <v>324</v>
      </c>
      <c r="B79" s="141" t="str">
        <f>'PLANILHA ORÇAMENTÁRIA (AF)'!B81</f>
        <v>SINAPI</v>
      </c>
      <c r="C79" s="141">
        <f>'PLANILHA ORÇAMENTÁRIA (AF)'!C81</f>
        <v>5678</v>
      </c>
      <c r="D79" s="216" t="str">
        <f>'PLANILHA ORÇAMENTÁRIA (AF)'!D81</f>
        <v>RETROESCAVADEIRA SOBRE RODAS COM CARREGADEIRA, TRAÇÃO 4X4, POTÊNCIA LÍQ. 88 HP, CAÇAMBA CARREG. CAP. MÍN. 1 M3, CAÇAMBA RETRO CAP. 0,26 M3, PESO OPERACIONAL MÍN. 6.674 KG, PROFUNDIDADE ESCAVAÇÃO MÁX. 4,37 M - CHP DIURNO. AF_06/2014</v>
      </c>
      <c r="E79" s="141" t="str">
        <f>'PLANILHA ORÇAMENTÁRIA (AF)'!E81</f>
        <v>CHP</v>
      </c>
      <c r="F79" s="64">
        <f>19*8</f>
        <v>152</v>
      </c>
      <c r="G79" s="562" t="s">
        <v>326</v>
      </c>
      <c r="H79" s="87"/>
      <c r="I79" s="87"/>
      <c r="J79" s="87"/>
      <c r="K79" s="87"/>
      <c r="L79" s="87"/>
    </row>
    <row r="80" spans="1:12" ht="11.25" customHeight="1">
      <c r="A80" s="652"/>
      <c r="B80" s="653"/>
      <c r="C80" s="653"/>
      <c r="D80" s="653"/>
      <c r="E80" s="653"/>
      <c r="F80" s="653"/>
      <c r="G80" s="654"/>
      <c r="H80" s="87"/>
      <c r="I80" s="87"/>
      <c r="J80" s="87"/>
      <c r="K80" s="87"/>
      <c r="L80" s="87"/>
    </row>
    <row r="81" spans="1:12" ht="12.75" customHeight="1">
      <c r="A81" s="563"/>
      <c r="B81" s="126"/>
      <c r="C81" s="127"/>
      <c r="D81" s="127"/>
      <c r="E81" s="127"/>
      <c r="F81" s="127"/>
      <c r="G81" s="564"/>
      <c r="H81" s="87"/>
      <c r="I81" s="92"/>
      <c r="J81" s="92"/>
      <c r="K81" s="92"/>
      <c r="L81" s="92"/>
    </row>
    <row r="82" spans="1:12" ht="12.75" customHeight="1">
      <c r="A82" s="565"/>
      <c r="B82" s="566"/>
      <c r="C82" s="546"/>
      <c r="D82" s="546"/>
      <c r="E82" s="546"/>
      <c r="F82" s="546"/>
      <c r="G82" s="567"/>
      <c r="H82" s="87"/>
      <c r="I82" s="87"/>
      <c r="J82" s="87"/>
      <c r="K82" s="87"/>
      <c r="L82" s="87"/>
    </row>
    <row r="83" spans="1:12" ht="31.15" customHeight="1">
      <c r="A83" s="565"/>
      <c r="B83" s="566"/>
      <c r="C83" s="546"/>
      <c r="D83" s="546"/>
      <c r="E83" s="546"/>
      <c r="F83" s="546"/>
      <c r="G83" s="567"/>
      <c r="H83" s="92"/>
      <c r="I83" s="87"/>
      <c r="J83" s="87"/>
      <c r="K83" s="87"/>
      <c r="L83" s="87"/>
    </row>
    <row r="84" spans="1:12" ht="12.75" customHeight="1">
      <c r="A84" s="568"/>
      <c r="B84" s="569"/>
      <c r="C84" s="115"/>
      <c r="D84" s="115"/>
      <c r="E84" s="115"/>
      <c r="F84" s="121"/>
      <c r="G84" s="570"/>
      <c r="H84" s="92"/>
      <c r="I84" s="87"/>
      <c r="J84" s="87"/>
      <c r="K84" s="87"/>
      <c r="L84" s="87"/>
    </row>
    <row r="85" spans="1:12" ht="12.75" customHeight="1">
      <c r="A85" s="568"/>
      <c r="B85" s="569"/>
      <c r="C85" s="87"/>
      <c r="D85" s="115"/>
      <c r="E85" s="121"/>
      <c r="F85" s="121"/>
      <c r="G85" s="571"/>
      <c r="H85" s="87"/>
      <c r="I85" s="87"/>
      <c r="J85" s="87"/>
      <c r="K85" s="87"/>
      <c r="L85" s="87"/>
    </row>
    <row r="86" spans="1:12" ht="12.75" customHeight="1">
      <c r="A86" s="572"/>
      <c r="B86" s="573"/>
      <c r="C86" s="92"/>
      <c r="D86" s="119"/>
      <c r="E86" s="84"/>
      <c r="F86" s="641"/>
      <c r="G86" s="642"/>
      <c r="H86" s="87"/>
      <c r="I86" s="87"/>
      <c r="J86" s="87"/>
      <c r="K86" s="87"/>
      <c r="L86" s="87"/>
    </row>
    <row r="87" spans="1:12" ht="12.75" customHeight="1">
      <c r="A87" s="574"/>
      <c r="B87" s="88"/>
      <c r="C87" s="92"/>
      <c r="D87" s="120"/>
      <c r="E87" s="83"/>
      <c r="F87" s="575"/>
      <c r="G87" s="576"/>
      <c r="H87" s="87"/>
      <c r="I87" s="87"/>
      <c r="J87" s="87"/>
      <c r="K87" s="87"/>
      <c r="L87" s="87"/>
    </row>
    <row r="88" spans="1:12" ht="12.75" customHeight="1" thickBot="1">
      <c r="A88" s="577"/>
      <c r="B88" s="578"/>
      <c r="C88" s="579"/>
      <c r="D88" s="580"/>
      <c r="E88" s="581"/>
      <c r="F88" s="582"/>
      <c r="G88" s="583"/>
      <c r="H88" s="87"/>
      <c r="I88" s="87"/>
      <c r="J88" s="87"/>
      <c r="K88" s="87"/>
      <c r="L88" s="87"/>
    </row>
    <row r="89" spans="1:12" ht="12.75" customHeight="1">
      <c r="A89" s="87"/>
      <c r="B89" s="93"/>
      <c r="C89" s="87"/>
      <c r="D89" s="87"/>
      <c r="E89" s="87"/>
      <c r="F89" s="217"/>
      <c r="G89" s="94"/>
      <c r="H89" s="87"/>
      <c r="I89" s="87"/>
      <c r="J89" s="87"/>
      <c r="K89" s="87"/>
      <c r="L89" s="87"/>
    </row>
    <row r="90" spans="1:12" ht="12.75" customHeight="1">
      <c r="A90" s="87"/>
      <c r="B90" s="93"/>
      <c r="C90" s="87"/>
      <c r="D90" s="87"/>
      <c r="E90" s="87"/>
      <c r="F90" s="217"/>
      <c r="G90" s="94"/>
      <c r="H90" s="87"/>
      <c r="I90" s="87"/>
      <c r="J90" s="87"/>
      <c r="K90" s="87"/>
      <c r="L90" s="87"/>
    </row>
    <row r="91" spans="1:12" ht="12.75" customHeight="1">
      <c r="A91" s="87"/>
      <c r="B91" s="93"/>
      <c r="C91" s="87"/>
      <c r="D91" s="87"/>
      <c r="E91" s="87"/>
      <c r="F91" s="217"/>
      <c r="G91" s="94"/>
      <c r="H91" s="87"/>
      <c r="I91" s="87"/>
      <c r="J91" s="87"/>
      <c r="K91" s="87"/>
      <c r="L91" s="87"/>
    </row>
    <row r="92" spans="1:12" ht="12.75" customHeight="1">
      <c r="A92" s="87"/>
      <c r="B92" s="93"/>
      <c r="C92" s="87"/>
      <c r="D92" s="87"/>
      <c r="E92" s="87"/>
      <c r="F92" s="217"/>
      <c r="G92" s="94"/>
      <c r="H92" s="87"/>
      <c r="I92" s="87"/>
      <c r="J92" s="87"/>
      <c r="K92" s="87"/>
      <c r="L92" s="87"/>
    </row>
    <row r="93" spans="1:12" ht="12.75" customHeight="1">
      <c r="A93" s="87"/>
      <c r="B93" s="93"/>
      <c r="C93" s="87"/>
      <c r="D93" s="87"/>
      <c r="E93" s="87"/>
      <c r="F93" s="217"/>
      <c r="G93" s="94"/>
      <c r="H93" s="87"/>
      <c r="I93" s="87"/>
      <c r="J93" s="87"/>
      <c r="K93" s="87"/>
      <c r="L93" s="87"/>
    </row>
    <row r="94" spans="1:12" ht="12.75" customHeight="1">
      <c r="A94" s="87"/>
      <c r="B94" s="93"/>
      <c r="C94" s="87"/>
      <c r="D94" s="87"/>
      <c r="E94" s="87"/>
      <c r="F94" s="217"/>
      <c r="G94" s="94"/>
      <c r="H94" s="87"/>
      <c r="I94" s="87"/>
      <c r="J94" s="87"/>
      <c r="K94" s="87"/>
      <c r="L94" s="87"/>
    </row>
    <row r="95" spans="1:12" ht="12.75" customHeight="1">
      <c r="A95" s="87"/>
      <c r="B95" s="93"/>
      <c r="C95" s="87"/>
      <c r="D95" s="87"/>
      <c r="E95" s="87"/>
      <c r="F95" s="217"/>
      <c r="G95" s="94"/>
      <c r="H95" s="87"/>
      <c r="I95" s="87"/>
      <c r="J95" s="87"/>
      <c r="K95" s="87"/>
      <c r="L95" s="87"/>
    </row>
    <row r="96" spans="1:12" ht="12.75" customHeight="1">
      <c r="A96" s="87"/>
      <c r="B96" s="93"/>
      <c r="C96" s="87"/>
      <c r="D96" s="87"/>
      <c r="E96" s="87"/>
      <c r="F96" s="217"/>
      <c r="G96" s="94"/>
      <c r="H96" s="87"/>
      <c r="I96" s="87"/>
      <c r="J96" s="87"/>
      <c r="K96" s="87"/>
      <c r="L96" s="87"/>
    </row>
    <row r="97" spans="1:12" ht="12.75" customHeight="1">
      <c r="A97" s="87"/>
      <c r="B97" s="93"/>
      <c r="C97" s="87"/>
      <c r="D97" s="87"/>
      <c r="E97" s="87"/>
      <c r="F97" s="217"/>
      <c r="G97" s="94"/>
      <c r="H97" s="87"/>
      <c r="I97" s="87"/>
      <c r="J97" s="87"/>
      <c r="K97" s="87"/>
      <c r="L97" s="87"/>
    </row>
    <row r="98" spans="1:12" ht="12.75" customHeight="1">
      <c r="A98" s="87"/>
      <c r="B98" s="93"/>
      <c r="C98" s="87"/>
      <c r="D98" s="87"/>
      <c r="E98" s="87"/>
      <c r="F98" s="217"/>
      <c r="G98" s="94"/>
      <c r="H98" s="87"/>
      <c r="I98" s="87"/>
      <c r="J98" s="87"/>
      <c r="K98" s="87"/>
      <c r="L98" s="87"/>
    </row>
    <row r="99" spans="1:12" ht="12.75" customHeight="1">
      <c r="A99" s="87"/>
      <c r="B99" s="93"/>
      <c r="C99" s="87"/>
      <c r="D99" s="87"/>
      <c r="E99" s="87"/>
      <c r="F99" s="217"/>
      <c r="G99" s="94"/>
      <c r="H99" s="87"/>
      <c r="I99" s="87"/>
      <c r="J99" s="87"/>
      <c r="K99" s="87"/>
      <c r="L99" s="87"/>
    </row>
    <row r="100" spans="1:12" ht="12.75" customHeight="1">
      <c r="A100" s="87"/>
      <c r="B100" s="93"/>
      <c r="C100" s="87"/>
      <c r="D100" s="87"/>
      <c r="E100" s="87"/>
      <c r="F100" s="217"/>
      <c r="G100" s="94"/>
      <c r="H100" s="87"/>
      <c r="I100" s="87"/>
      <c r="J100" s="87"/>
      <c r="K100" s="87"/>
      <c r="L100" s="87"/>
    </row>
    <row r="101" spans="1:12" ht="12.75" customHeight="1">
      <c r="A101" s="87"/>
      <c r="B101" s="93"/>
      <c r="C101" s="87"/>
      <c r="D101" s="87"/>
      <c r="E101" s="87"/>
      <c r="F101" s="217"/>
      <c r="G101" s="94"/>
      <c r="H101" s="87"/>
      <c r="I101" s="87"/>
      <c r="J101" s="87"/>
      <c r="K101" s="87"/>
      <c r="L101" s="87"/>
    </row>
    <row r="102" spans="1:12" ht="12.75" customHeight="1">
      <c r="A102" s="87"/>
      <c r="B102" s="93"/>
      <c r="C102" s="87"/>
      <c r="D102" s="87"/>
      <c r="E102" s="87"/>
      <c r="F102" s="217"/>
      <c r="G102" s="94"/>
      <c r="H102" s="87"/>
      <c r="I102" s="87"/>
      <c r="J102" s="87"/>
      <c r="K102" s="87"/>
      <c r="L102" s="87"/>
    </row>
    <row r="103" spans="1:12" ht="12.75" customHeight="1">
      <c r="A103" s="87"/>
      <c r="B103" s="93"/>
      <c r="C103" s="87"/>
      <c r="D103" s="87"/>
      <c r="E103" s="87"/>
      <c r="F103" s="217"/>
      <c r="G103" s="94"/>
      <c r="H103" s="87"/>
      <c r="I103" s="87"/>
      <c r="J103" s="87"/>
      <c r="K103" s="87"/>
      <c r="L103" s="87"/>
    </row>
    <row r="104" spans="1:12" ht="12.75" customHeight="1">
      <c r="A104" s="87"/>
      <c r="B104" s="93"/>
      <c r="C104" s="87"/>
      <c r="D104" s="87"/>
      <c r="E104" s="87"/>
      <c r="F104" s="217"/>
      <c r="G104" s="94"/>
      <c r="H104" s="87"/>
      <c r="I104" s="87"/>
      <c r="J104" s="87"/>
      <c r="K104" s="87"/>
      <c r="L104" s="87"/>
    </row>
    <row r="105" spans="1:12" ht="12.75" customHeight="1">
      <c r="A105" s="87"/>
      <c r="B105" s="93"/>
      <c r="C105" s="87"/>
      <c r="D105" s="87"/>
      <c r="E105" s="87"/>
      <c r="F105" s="217"/>
      <c r="G105" s="94"/>
      <c r="H105" s="87"/>
      <c r="I105" s="87"/>
      <c r="J105" s="87"/>
      <c r="K105" s="87"/>
      <c r="L105" s="87"/>
    </row>
    <row r="106" spans="1:12" ht="12.75" customHeight="1">
      <c r="A106" s="87"/>
      <c r="B106" s="93"/>
      <c r="C106" s="87"/>
      <c r="D106" s="87"/>
      <c r="E106" s="87"/>
      <c r="F106" s="217"/>
      <c r="G106" s="94"/>
      <c r="H106" s="87"/>
      <c r="I106" s="87"/>
      <c r="J106" s="87"/>
      <c r="K106" s="87"/>
      <c r="L106" s="87"/>
    </row>
    <row r="107" spans="1:12" ht="12.75" customHeight="1">
      <c r="A107" s="87"/>
      <c r="B107" s="93"/>
      <c r="C107" s="87"/>
      <c r="D107" s="87"/>
      <c r="E107" s="87"/>
      <c r="F107" s="217"/>
      <c r="G107" s="94"/>
      <c r="H107" s="87"/>
      <c r="I107" s="87"/>
      <c r="J107" s="87"/>
      <c r="K107" s="87"/>
      <c r="L107" s="87"/>
    </row>
    <row r="108" spans="1:12" ht="12.75" customHeight="1">
      <c r="A108" s="87"/>
      <c r="B108" s="93"/>
      <c r="C108" s="87"/>
      <c r="D108" s="87"/>
      <c r="E108" s="87"/>
      <c r="F108" s="217"/>
      <c r="G108" s="94"/>
      <c r="H108" s="87"/>
      <c r="I108" s="87"/>
      <c r="J108" s="87"/>
      <c r="K108" s="87"/>
      <c r="L108" s="87"/>
    </row>
    <row r="109" spans="1:12" ht="12.75" customHeight="1">
      <c r="A109" s="87"/>
      <c r="B109" s="93"/>
      <c r="C109" s="87"/>
      <c r="D109" s="87"/>
      <c r="E109" s="87"/>
      <c r="F109" s="217"/>
      <c r="G109" s="94"/>
      <c r="H109" s="87"/>
      <c r="I109" s="87"/>
      <c r="J109" s="87"/>
      <c r="K109" s="87"/>
      <c r="L109" s="87"/>
    </row>
    <row r="110" spans="1:12" ht="12.75" customHeight="1">
      <c r="A110" s="87"/>
      <c r="B110" s="93"/>
      <c r="C110" s="87"/>
      <c r="D110" s="87"/>
      <c r="E110" s="87"/>
      <c r="F110" s="217"/>
      <c r="G110" s="94"/>
      <c r="H110" s="87"/>
      <c r="I110" s="87"/>
      <c r="J110" s="87"/>
      <c r="K110" s="87"/>
      <c r="L110" s="87"/>
    </row>
    <row r="111" spans="1:12" ht="12.75" customHeight="1">
      <c r="A111" s="87"/>
      <c r="B111" s="93"/>
      <c r="C111" s="87"/>
      <c r="D111" s="87"/>
      <c r="E111" s="87"/>
      <c r="F111" s="217"/>
      <c r="G111" s="94"/>
      <c r="H111" s="87"/>
      <c r="I111" s="87"/>
      <c r="J111" s="87"/>
      <c r="K111" s="87"/>
      <c r="L111" s="87"/>
    </row>
    <row r="112" spans="1:12" ht="12.75" customHeight="1">
      <c r="A112" s="87"/>
      <c r="B112" s="93"/>
      <c r="C112" s="87"/>
      <c r="D112" s="87"/>
      <c r="E112" s="87"/>
      <c r="F112" s="217"/>
      <c r="G112" s="94"/>
      <c r="H112" s="87"/>
      <c r="I112" s="87"/>
      <c r="J112" s="87"/>
      <c r="K112" s="87"/>
      <c r="L112" s="87"/>
    </row>
    <row r="113" spans="1:12" ht="12.75" customHeight="1">
      <c r="A113" s="87"/>
      <c r="B113" s="93"/>
      <c r="C113" s="87"/>
      <c r="D113" s="87"/>
      <c r="E113" s="87"/>
      <c r="F113" s="217"/>
      <c r="G113" s="94"/>
      <c r="H113" s="87"/>
      <c r="I113" s="87"/>
      <c r="J113" s="87"/>
      <c r="K113" s="87"/>
      <c r="L113" s="87"/>
    </row>
    <row r="114" spans="1:12" ht="12.75" customHeight="1">
      <c r="A114" s="87"/>
      <c r="B114" s="93"/>
      <c r="C114" s="87"/>
      <c r="D114" s="87"/>
      <c r="E114" s="87"/>
      <c r="F114" s="217"/>
      <c r="G114" s="94"/>
      <c r="H114" s="87"/>
      <c r="I114" s="87"/>
      <c r="J114" s="87"/>
      <c r="K114" s="87"/>
      <c r="L114" s="87"/>
    </row>
    <row r="115" spans="1:12" ht="12.75" customHeight="1">
      <c r="A115" s="87"/>
      <c r="B115" s="93"/>
      <c r="C115" s="87"/>
      <c r="D115" s="87"/>
      <c r="E115" s="87"/>
      <c r="F115" s="217"/>
      <c r="G115" s="94"/>
      <c r="H115" s="87"/>
      <c r="I115" s="87"/>
      <c r="J115" s="87"/>
      <c r="K115" s="87"/>
      <c r="L115" s="87"/>
    </row>
    <row r="116" spans="1:12" ht="12.75" customHeight="1">
      <c r="A116" s="87"/>
      <c r="B116" s="93"/>
      <c r="C116" s="87"/>
      <c r="D116" s="87"/>
      <c r="E116" s="87"/>
      <c r="F116" s="217"/>
      <c r="G116" s="94"/>
      <c r="H116" s="87"/>
      <c r="I116" s="87"/>
      <c r="J116" s="87"/>
      <c r="K116" s="87"/>
      <c r="L116" s="87"/>
    </row>
    <row r="117" spans="1:12" ht="12.75" customHeight="1">
      <c r="A117" s="87"/>
      <c r="B117" s="93"/>
      <c r="C117" s="87"/>
      <c r="D117" s="87"/>
      <c r="E117" s="87"/>
      <c r="F117" s="217"/>
      <c r="G117" s="94"/>
      <c r="H117" s="87"/>
      <c r="I117" s="87"/>
      <c r="J117" s="87"/>
      <c r="K117" s="87"/>
      <c r="L117" s="87"/>
    </row>
    <row r="118" spans="1:12" ht="12.75" customHeight="1">
      <c r="A118" s="87"/>
      <c r="B118" s="93"/>
      <c r="C118" s="87"/>
      <c r="D118" s="87"/>
      <c r="E118" s="87"/>
      <c r="F118" s="217"/>
      <c r="G118" s="94"/>
      <c r="H118" s="87"/>
      <c r="I118" s="87"/>
      <c r="J118" s="87"/>
      <c r="K118" s="87"/>
      <c r="L118" s="87"/>
    </row>
    <row r="119" spans="1:12" ht="12.75" customHeight="1">
      <c r="A119" s="87"/>
      <c r="B119" s="93"/>
      <c r="C119" s="87"/>
      <c r="D119" s="87"/>
      <c r="E119" s="87"/>
      <c r="F119" s="217"/>
      <c r="G119" s="94"/>
      <c r="H119" s="87"/>
      <c r="I119" s="87"/>
      <c r="J119" s="87"/>
      <c r="K119" s="87"/>
      <c r="L119" s="87"/>
    </row>
    <row r="120" spans="1:12" ht="12.75" customHeight="1">
      <c r="A120" s="87"/>
      <c r="B120" s="93"/>
      <c r="C120" s="87"/>
      <c r="D120" s="87"/>
      <c r="E120" s="87"/>
      <c r="F120" s="217"/>
      <c r="G120" s="94"/>
      <c r="H120" s="87"/>
      <c r="I120" s="87"/>
      <c r="J120" s="87"/>
      <c r="K120" s="87"/>
      <c r="L120" s="87"/>
    </row>
    <row r="121" spans="1:12" ht="12.75" customHeight="1">
      <c r="A121" s="87"/>
      <c r="B121" s="93"/>
      <c r="C121" s="87"/>
      <c r="D121" s="87"/>
      <c r="E121" s="87"/>
      <c r="F121" s="217"/>
      <c r="G121" s="94"/>
      <c r="H121" s="87"/>
      <c r="I121" s="87"/>
      <c r="J121" s="87"/>
      <c r="K121" s="87"/>
      <c r="L121" s="87"/>
    </row>
    <row r="122" spans="1:12" ht="12.75" customHeight="1">
      <c r="A122" s="87"/>
      <c r="B122" s="93"/>
      <c r="C122" s="87"/>
      <c r="D122" s="87"/>
      <c r="E122" s="87"/>
      <c r="F122" s="217"/>
      <c r="G122" s="94"/>
      <c r="H122" s="87"/>
      <c r="I122" s="87"/>
      <c r="J122" s="87"/>
      <c r="K122" s="87"/>
      <c r="L122" s="87"/>
    </row>
    <row r="123" spans="1:12" ht="12.75" customHeight="1">
      <c r="A123" s="87"/>
      <c r="B123" s="93"/>
      <c r="C123" s="87"/>
      <c r="D123" s="87"/>
      <c r="E123" s="87"/>
      <c r="F123" s="217"/>
      <c r="G123" s="94"/>
      <c r="H123" s="87"/>
      <c r="I123" s="87"/>
      <c r="J123" s="87"/>
      <c r="K123" s="87"/>
      <c r="L123" s="87"/>
    </row>
    <row r="124" spans="1:12" ht="12.75" customHeight="1">
      <c r="A124" s="87"/>
      <c r="B124" s="93"/>
      <c r="C124" s="87"/>
      <c r="D124" s="87"/>
      <c r="E124" s="87"/>
      <c r="F124" s="217"/>
      <c r="G124" s="94"/>
      <c r="H124" s="87"/>
      <c r="I124" s="87"/>
      <c r="J124" s="87"/>
      <c r="K124" s="87"/>
      <c r="L124" s="87"/>
    </row>
    <row r="125" spans="1:12" ht="12.75" customHeight="1">
      <c r="A125" s="87"/>
      <c r="B125" s="93"/>
      <c r="C125" s="87"/>
      <c r="D125" s="87"/>
      <c r="E125" s="87"/>
      <c r="F125" s="217"/>
      <c r="G125" s="94"/>
      <c r="H125" s="87"/>
      <c r="I125" s="87"/>
      <c r="J125" s="87"/>
      <c r="K125" s="87"/>
      <c r="L125" s="87"/>
    </row>
    <row r="126" spans="1:12" ht="12.75" customHeight="1">
      <c r="A126" s="87"/>
      <c r="B126" s="93"/>
      <c r="C126" s="87"/>
      <c r="D126" s="87"/>
      <c r="E126" s="87"/>
      <c r="F126" s="217"/>
      <c r="G126" s="94"/>
      <c r="H126" s="87"/>
      <c r="I126" s="87"/>
      <c r="J126" s="87"/>
      <c r="K126" s="87"/>
      <c r="L126" s="87"/>
    </row>
    <row r="127" spans="1:12" ht="12.75" customHeight="1">
      <c r="A127" s="87"/>
      <c r="B127" s="93"/>
      <c r="C127" s="87"/>
      <c r="D127" s="87"/>
      <c r="E127" s="87"/>
      <c r="F127" s="217"/>
      <c r="G127" s="94"/>
      <c r="H127" s="87"/>
      <c r="I127" s="87"/>
      <c r="J127" s="87"/>
      <c r="K127" s="87"/>
      <c r="L127" s="87"/>
    </row>
    <row r="128" spans="1:12" ht="12.75" customHeight="1">
      <c r="A128" s="87"/>
      <c r="B128" s="93"/>
      <c r="C128" s="87"/>
      <c r="D128" s="87"/>
      <c r="E128" s="87"/>
      <c r="F128" s="217"/>
      <c r="G128" s="94"/>
      <c r="H128" s="87"/>
      <c r="I128" s="87"/>
      <c r="J128" s="87"/>
      <c r="K128" s="87"/>
      <c r="L128" s="87"/>
    </row>
    <row r="129" spans="1:12" ht="12.75" customHeight="1">
      <c r="A129" s="87"/>
      <c r="B129" s="93"/>
      <c r="C129" s="87"/>
      <c r="D129" s="87"/>
      <c r="E129" s="87"/>
      <c r="F129" s="217"/>
      <c r="G129" s="94"/>
      <c r="H129" s="87"/>
      <c r="I129" s="87"/>
      <c r="J129" s="87"/>
      <c r="K129" s="87"/>
      <c r="L129" s="87"/>
    </row>
    <row r="130" spans="1:12" ht="12.75" customHeight="1">
      <c r="A130" s="87"/>
      <c r="B130" s="93"/>
      <c r="C130" s="87"/>
      <c r="D130" s="87"/>
      <c r="E130" s="87"/>
      <c r="F130" s="217"/>
      <c r="G130" s="94"/>
      <c r="H130" s="87"/>
      <c r="I130" s="87"/>
      <c r="J130" s="87"/>
      <c r="K130" s="87"/>
      <c r="L130" s="87"/>
    </row>
    <row r="131" spans="1:12" ht="12.75" customHeight="1">
      <c r="A131" s="87"/>
      <c r="B131" s="93"/>
      <c r="C131" s="87"/>
      <c r="D131" s="87"/>
      <c r="E131" s="87"/>
      <c r="F131" s="217"/>
      <c r="G131" s="94"/>
      <c r="H131" s="87"/>
      <c r="I131" s="87"/>
      <c r="J131" s="87"/>
      <c r="K131" s="87"/>
      <c r="L131" s="87"/>
    </row>
    <row r="132" spans="1:12" ht="12.75" customHeight="1">
      <c r="A132" s="87"/>
      <c r="B132" s="93"/>
      <c r="C132" s="87"/>
      <c r="D132" s="87"/>
      <c r="E132" s="87"/>
      <c r="F132" s="217"/>
      <c r="G132" s="94"/>
      <c r="H132" s="87"/>
      <c r="I132" s="87"/>
      <c r="J132" s="87"/>
      <c r="K132" s="87"/>
      <c r="L132" s="87"/>
    </row>
    <row r="133" spans="1:12" ht="12.75" customHeight="1">
      <c r="A133" s="87"/>
      <c r="B133" s="93"/>
      <c r="C133" s="87"/>
      <c r="D133" s="87"/>
      <c r="E133" s="87"/>
      <c r="F133" s="217"/>
      <c r="G133" s="94"/>
      <c r="H133" s="87"/>
      <c r="I133" s="87"/>
      <c r="J133" s="87"/>
      <c r="K133" s="87"/>
      <c r="L133" s="87"/>
    </row>
    <row r="134" spans="1:12" ht="12.75" customHeight="1">
      <c r="A134" s="87"/>
      <c r="B134" s="93"/>
      <c r="C134" s="87"/>
      <c r="D134" s="87"/>
      <c r="E134" s="87"/>
      <c r="F134" s="217"/>
      <c r="G134" s="94"/>
      <c r="H134" s="87"/>
      <c r="I134" s="87"/>
      <c r="J134" s="87"/>
      <c r="K134" s="87"/>
      <c r="L134" s="87"/>
    </row>
    <row r="135" spans="1:12" ht="12.75" customHeight="1">
      <c r="A135" s="87"/>
      <c r="B135" s="93"/>
      <c r="C135" s="87"/>
      <c r="D135" s="87"/>
      <c r="E135" s="87"/>
      <c r="F135" s="217"/>
      <c r="G135" s="94"/>
      <c r="H135" s="87"/>
      <c r="I135" s="87"/>
      <c r="J135" s="87"/>
      <c r="K135" s="87"/>
      <c r="L135" s="87"/>
    </row>
    <row r="136" spans="1:12" ht="12.75" customHeight="1">
      <c r="A136" s="87"/>
      <c r="B136" s="93"/>
      <c r="C136" s="87"/>
      <c r="D136" s="87"/>
      <c r="E136" s="87"/>
      <c r="F136" s="217"/>
      <c r="G136" s="94"/>
      <c r="H136" s="87"/>
      <c r="I136" s="87"/>
      <c r="J136" s="87"/>
      <c r="K136" s="87"/>
      <c r="L136" s="87"/>
    </row>
    <row r="137" spans="1:12" ht="12.75" customHeight="1">
      <c r="A137" s="87"/>
      <c r="B137" s="93"/>
      <c r="C137" s="87"/>
      <c r="D137" s="87"/>
      <c r="E137" s="87"/>
      <c r="F137" s="217"/>
      <c r="G137" s="94"/>
      <c r="H137" s="87"/>
      <c r="I137" s="87"/>
      <c r="J137" s="87"/>
      <c r="K137" s="87"/>
      <c r="L137" s="87"/>
    </row>
    <row r="138" spans="1:12" ht="12.75" customHeight="1">
      <c r="A138" s="87"/>
      <c r="B138" s="93"/>
      <c r="C138" s="87"/>
      <c r="D138" s="87"/>
      <c r="E138" s="87"/>
      <c r="F138" s="217"/>
      <c r="G138" s="94"/>
      <c r="H138" s="87"/>
      <c r="I138" s="87"/>
      <c r="J138" s="87"/>
      <c r="K138" s="87"/>
      <c r="L138" s="87"/>
    </row>
    <row r="139" spans="1:12" ht="12.75" customHeight="1">
      <c r="A139" s="87"/>
      <c r="B139" s="93"/>
      <c r="C139" s="87"/>
      <c r="D139" s="87"/>
      <c r="E139" s="87"/>
      <c r="F139" s="217"/>
      <c r="G139" s="94"/>
      <c r="H139" s="87"/>
      <c r="I139" s="87"/>
      <c r="J139" s="87"/>
      <c r="K139" s="87"/>
      <c r="L139" s="87"/>
    </row>
    <row r="140" spans="1:12" ht="12.75" customHeight="1">
      <c r="A140" s="87"/>
      <c r="B140" s="93"/>
      <c r="C140" s="87"/>
      <c r="D140" s="87"/>
      <c r="E140" s="87"/>
      <c r="F140" s="217"/>
      <c r="G140" s="94"/>
      <c r="H140" s="87"/>
      <c r="I140" s="87"/>
      <c r="J140" s="87"/>
      <c r="K140" s="87"/>
      <c r="L140" s="87"/>
    </row>
    <row r="141" spans="1:12" ht="12.75" customHeight="1">
      <c r="A141" s="87"/>
      <c r="B141" s="93"/>
      <c r="C141" s="87"/>
      <c r="D141" s="87"/>
      <c r="E141" s="87"/>
      <c r="F141" s="217"/>
      <c r="G141" s="94"/>
      <c r="H141" s="87"/>
      <c r="I141" s="87"/>
      <c r="J141" s="87"/>
      <c r="K141" s="87"/>
      <c r="L141" s="87"/>
    </row>
    <row r="142" spans="1:12" ht="12.75" customHeight="1">
      <c r="A142" s="87"/>
      <c r="B142" s="93"/>
      <c r="C142" s="87"/>
      <c r="D142" s="87"/>
      <c r="E142" s="87"/>
      <c r="F142" s="217"/>
      <c r="G142" s="94"/>
      <c r="H142" s="87"/>
      <c r="I142" s="87"/>
      <c r="J142" s="87"/>
      <c r="K142" s="87"/>
      <c r="L142" s="87"/>
    </row>
    <row r="143" spans="1:12" ht="12.75" customHeight="1">
      <c r="A143" s="87"/>
      <c r="B143" s="93"/>
      <c r="C143" s="87"/>
      <c r="D143" s="87"/>
      <c r="E143" s="87"/>
      <c r="F143" s="217"/>
      <c r="G143" s="94"/>
      <c r="H143" s="87"/>
      <c r="I143" s="87"/>
      <c r="J143" s="87"/>
      <c r="K143" s="87"/>
      <c r="L143" s="87"/>
    </row>
    <row r="144" spans="1:12" ht="12.75" customHeight="1">
      <c r="A144" s="87"/>
      <c r="B144" s="93"/>
      <c r="C144" s="87"/>
      <c r="D144" s="87"/>
      <c r="E144" s="87"/>
      <c r="F144" s="217"/>
      <c r="G144" s="94"/>
      <c r="H144" s="87"/>
      <c r="I144" s="87"/>
      <c r="J144" s="87"/>
      <c r="K144" s="87"/>
      <c r="L144" s="87"/>
    </row>
    <row r="145" spans="1:12" ht="12.75" customHeight="1">
      <c r="A145" s="87"/>
      <c r="B145" s="93"/>
      <c r="C145" s="87"/>
      <c r="D145" s="87"/>
      <c r="E145" s="87"/>
      <c r="F145" s="217"/>
      <c r="G145" s="94"/>
      <c r="H145" s="87"/>
      <c r="I145" s="87"/>
      <c r="J145" s="87"/>
      <c r="K145" s="87"/>
      <c r="L145" s="87"/>
    </row>
    <row r="146" spans="1:12" ht="12.75" customHeight="1">
      <c r="A146" s="87"/>
      <c r="B146" s="93"/>
      <c r="C146" s="87"/>
      <c r="D146" s="87"/>
      <c r="E146" s="87"/>
      <c r="F146" s="217"/>
      <c r="G146" s="94"/>
      <c r="H146" s="87"/>
      <c r="I146" s="87"/>
      <c r="J146" s="87"/>
      <c r="K146" s="87"/>
      <c r="L146" s="87"/>
    </row>
    <row r="147" spans="1:12" ht="12.75" customHeight="1">
      <c r="A147" s="87"/>
      <c r="B147" s="93"/>
      <c r="C147" s="87"/>
      <c r="D147" s="87"/>
      <c r="E147" s="87"/>
      <c r="F147" s="217"/>
      <c r="G147" s="94"/>
      <c r="H147" s="87"/>
      <c r="I147" s="87"/>
      <c r="J147" s="87"/>
      <c r="K147" s="87"/>
      <c r="L147" s="87"/>
    </row>
    <row r="148" spans="1:12" ht="12.75" customHeight="1">
      <c r="A148" s="87"/>
      <c r="B148" s="93"/>
      <c r="C148" s="87"/>
      <c r="D148" s="87"/>
      <c r="E148" s="87"/>
      <c r="F148" s="217"/>
      <c r="G148" s="94"/>
      <c r="H148" s="87"/>
      <c r="I148" s="87"/>
      <c r="J148" s="87"/>
      <c r="K148" s="87"/>
      <c r="L148" s="87"/>
    </row>
    <row r="149" spans="1:12" ht="12.75" customHeight="1">
      <c r="A149" s="87"/>
      <c r="B149" s="93"/>
      <c r="C149" s="87"/>
      <c r="D149" s="87"/>
      <c r="E149" s="87"/>
      <c r="F149" s="217"/>
      <c r="G149" s="94"/>
      <c r="H149" s="87"/>
      <c r="I149" s="87"/>
      <c r="J149" s="87"/>
      <c r="K149" s="87"/>
      <c r="L149" s="87"/>
    </row>
    <row r="150" spans="1:12" ht="12.75" customHeight="1">
      <c r="A150" s="87"/>
      <c r="B150" s="93"/>
      <c r="C150" s="87"/>
      <c r="D150" s="87"/>
      <c r="E150" s="87"/>
      <c r="F150" s="217"/>
      <c r="G150" s="94"/>
      <c r="H150" s="87"/>
      <c r="I150" s="87"/>
      <c r="J150" s="87"/>
      <c r="K150" s="87"/>
      <c r="L150" s="87"/>
    </row>
    <row r="151" spans="1:12" ht="12.75" customHeight="1">
      <c r="A151" s="87"/>
      <c r="B151" s="93"/>
      <c r="C151" s="87"/>
      <c r="D151" s="87"/>
      <c r="E151" s="87"/>
      <c r="F151" s="217"/>
      <c r="G151" s="94"/>
      <c r="H151" s="87"/>
      <c r="I151" s="87"/>
      <c r="J151" s="87"/>
      <c r="K151" s="87"/>
      <c r="L151" s="87"/>
    </row>
    <row r="152" spans="1:12" ht="12.75" customHeight="1">
      <c r="A152" s="87"/>
      <c r="B152" s="93"/>
      <c r="C152" s="87"/>
      <c r="D152" s="87"/>
      <c r="E152" s="87"/>
      <c r="F152" s="217"/>
      <c r="G152" s="94"/>
      <c r="H152" s="87"/>
      <c r="I152" s="87"/>
      <c r="J152" s="87"/>
      <c r="K152" s="87"/>
      <c r="L152" s="87"/>
    </row>
    <row r="153" spans="1:12" ht="12.75" customHeight="1">
      <c r="A153" s="87"/>
      <c r="B153" s="93"/>
      <c r="C153" s="87"/>
      <c r="D153" s="87"/>
      <c r="E153" s="87"/>
      <c r="F153" s="217"/>
      <c r="G153" s="94"/>
      <c r="H153" s="87"/>
      <c r="I153" s="87"/>
      <c r="J153" s="87"/>
      <c r="K153" s="87"/>
      <c r="L153" s="87"/>
    </row>
    <row r="154" spans="1:12" ht="12.75" customHeight="1">
      <c r="A154" s="87"/>
      <c r="B154" s="93"/>
      <c r="C154" s="87"/>
      <c r="D154" s="87"/>
      <c r="E154" s="87"/>
      <c r="F154" s="217"/>
      <c r="G154" s="94"/>
      <c r="H154" s="87"/>
      <c r="I154" s="87"/>
      <c r="J154" s="87"/>
      <c r="K154" s="87"/>
      <c r="L154" s="87"/>
    </row>
    <row r="155" spans="1:12" ht="12.75" customHeight="1">
      <c r="A155" s="87"/>
      <c r="B155" s="93"/>
      <c r="C155" s="87"/>
      <c r="D155" s="87"/>
      <c r="E155" s="87"/>
      <c r="F155" s="217"/>
      <c r="G155" s="94"/>
      <c r="H155" s="87"/>
      <c r="I155" s="87"/>
      <c r="J155" s="87"/>
      <c r="K155" s="87"/>
      <c r="L155" s="87"/>
    </row>
    <row r="156" spans="1:12" ht="12.75" customHeight="1">
      <c r="A156" s="87"/>
      <c r="B156" s="93"/>
      <c r="C156" s="87"/>
      <c r="D156" s="87"/>
      <c r="E156" s="87"/>
      <c r="F156" s="217"/>
      <c r="G156" s="94"/>
      <c r="H156" s="87"/>
      <c r="I156" s="87"/>
      <c r="J156" s="87"/>
      <c r="K156" s="87"/>
      <c r="L156" s="87"/>
    </row>
    <row r="157" spans="1:12" ht="12.75" customHeight="1">
      <c r="A157" s="87"/>
      <c r="B157" s="93"/>
      <c r="C157" s="87"/>
      <c r="D157" s="87"/>
      <c r="E157" s="87"/>
      <c r="F157" s="217"/>
      <c r="G157" s="94"/>
      <c r="H157" s="87"/>
      <c r="I157" s="87"/>
      <c r="J157" s="87"/>
      <c r="K157" s="87"/>
      <c r="L157" s="87"/>
    </row>
    <row r="158" spans="1:12" ht="12.75" customHeight="1">
      <c r="A158" s="87"/>
      <c r="B158" s="93"/>
      <c r="C158" s="87"/>
      <c r="D158" s="87"/>
      <c r="E158" s="87"/>
      <c r="F158" s="217"/>
      <c r="G158" s="94"/>
      <c r="H158" s="87"/>
      <c r="I158" s="87"/>
      <c r="J158" s="87"/>
      <c r="K158" s="87"/>
      <c r="L158" s="87"/>
    </row>
    <row r="159" spans="1:12" ht="12.75" customHeight="1">
      <c r="A159" s="87"/>
      <c r="B159" s="93"/>
      <c r="C159" s="87"/>
      <c r="D159" s="87"/>
      <c r="E159" s="87"/>
      <c r="F159" s="217"/>
      <c r="G159" s="94"/>
      <c r="H159" s="87"/>
      <c r="I159" s="87"/>
      <c r="J159" s="87"/>
      <c r="K159" s="87"/>
      <c r="L159" s="87"/>
    </row>
    <row r="160" spans="1:12" ht="12.75" customHeight="1">
      <c r="A160" s="87"/>
      <c r="B160" s="93"/>
      <c r="C160" s="87"/>
      <c r="D160" s="87"/>
      <c r="E160" s="87"/>
      <c r="F160" s="217"/>
      <c r="G160" s="94"/>
      <c r="H160" s="87"/>
      <c r="I160" s="87"/>
      <c r="J160" s="87"/>
      <c r="K160" s="87"/>
      <c r="L160" s="87"/>
    </row>
    <row r="161" spans="1:12" ht="12.75" customHeight="1">
      <c r="A161" s="87"/>
      <c r="B161" s="93"/>
      <c r="C161" s="87"/>
      <c r="D161" s="87"/>
      <c r="E161" s="87"/>
      <c r="F161" s="217"/>
      <c r="G161" s="94"/>
      <c r="H161" s="87"/>
      <c r="I161" s="87"/>
      <c r="J161" s="87"/>
      <c r="K161" s="87"/>
      <c r="L161" s="87"/>
    </row>
    <row r="162" spans="1:12" ht="12.75" customHeight="1">
      <c r="A162" s="87"/>
      <c r="B162" s="93"/>
      <c r="C162" s="87"/>
      <c r="D162" s="87"/>
      <c r="E162" s="87"/>
      <c r="F162" s="217"/>
      <c r="G162" s="94"/>
      <c r="H162" s="87"/>
      <c r="I162" s="87"/>
      <c r="J162" s="87"/>
      <c r="K162" s="87"/>
      <c r="L162" s="87"/>
    </row>
    <row r="163" spans="1:12" ht="12.75" customHeight="1">
      <c r="A163" s="87"/>
      <c r="B163" s="93"/>
      <c r="C163" s="87"/>
      <c r="D163" s="87"/>
      <c r="E163" s="87"/>
      <c r="F163" s="217"/>
      <c r="G163" s="94"/>
      <c r="H163" s="87"/>
      <c r="I163" s="87"/>
      <c r="J163" s="87"/>
      <c r="K163" s="87"/>
      <c r="L163" s="87"/>
    </row>
    <row r="164" spans="1:12" ht="12.75" customHeight="1">
      <c r="A164" s="87"/>
      <c r="B164" s="93"/>
      <c r="C164" s="87"/>
      <c r="D164" s="87"/>
      <c r="E164" s="87"/>
      <c r="F164" s="217"/>
      <c r="G164" s="94"/>
      <c r="H164" s="87"/>
      <c r="I164" s="87"/>
      <c r="J164" s="87"/>
      <c r="K164" s="87"/>
      <c r="L164" s="87"/>
    </row>
    <row r="165" spans="1:12" ht="12.75" customHeight="1">
      <c r="A165" s="87"/>
      <c r="B165" s="93"/>
      <c r="C165" s="87"/>
      <c r="D165" s="87"/>
      <c r="E165" s="87"/>
      <c r="F165" s="217"/>
      <c r="G165" s="94"/>
      <c r="H165" s="87"/>
      <c r="I165" s="87"/>
      <c r="J165" s="87"/>
      <c r="K165" s="87"/>
      <c r="L165" s="87"/>
    </row>
    <row r="166" spans="1:12" ht="12.75" customHeight="1">
      <c r="A166" s="87"/>
      <c r="B166" s="93"/>
      <c r="C166" s="87"/>
      <c r="D166" s="87"/>
      <c r="E166" s="87"/>
      <c r="F166" s="217"/>
      <c r="G166" s="94"/>
      <c r="H166" s="87"/>
      <c r="I166" s="87"/>
      <c r="J166" s="87"/>
      <c r="K166" s="87"/>
      <c r="L166" s="87"/>
    </row>
    <row r="167" spans="1:12" ht="12.75" customHeight="1">
      <c r="A167" s="87"/>
      <c r="B167" s="93"/>
      <c r="C167" s="87"/>
      <c r="D167" s="87"/>
      <c r="E167" s="87"/>
      <c r="F167" s="217"/>
      <c r="G167" s="94"/>
      <c r="H167" s="87"/>
      <c r="I167" s="87"/>
      <c r="J167" s="87"/>
      <c r="K167" s="87"/>
      <c r="L167" s="87"/>
    </row>
    <row r="168" spans="1:12" ht="12.75" customHeight="1">
      <c r="A168" s="87"/>
      <c r="B168" s="93"/>
      <c r="C168" s="87"/>
      <c r="D168" s="87"/>
      <c r="E168" s="87"/>
      <c r="F168" s="217"/>
      <c r="G168" s="94"/>
      <c r="H168" s="87"/>
      <c r="I168" s="87"/>
      <c r="J168" s="87"/>
      <c r="K168" s="87"/>
      <c r="L168" s="87"/>
    </row>
    <row r="169" spans="1:12" ht="12.75" customHeight="1">
      <c r="A169" s="87"/>
      <c r="B169" s="93"/>
      <c r="C169" s="87"/>
      <c r="D169" s="87"/>
      <c r="E169" s="87"/>
      <c r="F169" s="217"/>
      <c r="G169" s="94"/>
      <c r="H169" s="87"/>
      <c r="I169" s="87"/>
      <c r="J169" s="87"/>
      <c r="K169" s="87"/>
      <c r="L169" s="87"/>
    </row>
    <row r="170" spans="1:12" ht="12.75" customHeight="1">
      <c r="A170" s="87"/>
      <c r="B170" s="93"/>
      <c r="C170" s="87"/>
      <c r="D170" s="87"/>
      <c r="E170" s="87"/>
      <c r="F170" s="217"/>
      <c r="G170" s="94"/>
      <c r="H170" s="87"/>
      <c r="I170" s="87"/>
      <c r="J170" s="87"/>
      <c r="K170" s="87"/>
      <c r="L170" s="87"/>
    </row>
    <row r="171" spans="1:12" ht="12.75" customHeight="1">
      <c r="A171" s="87"/>
      <c r="B171" s="93"/>
      <c r="C171" s="87"/>
      <c r="D171" s="87"/>
      <c r="E171" s="87"/>
      <c r="F171" s="217"/>
      <c r="G171" s="94"/>
      <c r="H171" s="87"/>
      <c r="I171" s="87"/>
      <c r="J171" s="87"/>
      <c r="K171" s="87"/>
      <c r="L171" s="87"/>
    </row>
    <row r="172" spans="1:12" ht="12.75" customHeight="1">
      <c r="A172" s="87"/>
      <c r="B172" s="93"/>
      <c r="C172" s="87"/>
      <c r="D172" s="87"/>
      <c r="E172" s="87"/>
      <c r="F172" s="217"/>
      <c r="G172" s="94"/>
      <c r="H172" s="87"/>
      <c r="I172" s="87"/>
      <c r="J172" s="87"/>
      <c r="K172" s="87"/>
      <c r="L172" s="87"/>
    </row>
    <row r="173" spans="1:12" ht="12.75" customHeight="1">
      <c r="A173" s="87"/>
      <c r="B173" s="93"/>
      <c r="C173" s="87"/>
      <c r="D173" s="87"/>
      <c r="E173" s="87"/>
      <c r="F173" s="217"/>
      <c r="G173" s="94"/>
      <c r="H173" s="87"/>
      <c r="I173" s="87"/>
      <c r="J173" s="87"/>
      <c r="K173" s="87"/>
      <c r="L173" s="87"/>
    </row>
    <row r="174" spans="1:12" ht="12.75" customHeight="1">
      <c r="A174" s="87"/>
      <c r="B174" s="93"/>
      <c r="C174" s="87"/>
      <c r="D174" s="87"/>
      <c r="E174" s="87"/>
      <c r="F174" s="217"/>
      <c r="G174" s="94"/>
      <c r="H174" s="87"/>
      <c r="I174" s="87"/>
      <c r="J174" s="87"/>
      <c r="K174" s="87"/>
      <c r="L174" s="87"/>
    </row>
    <row r="175" spans="1:12" ht="12.75" customHeight="1">
      <c r="A175" s="87"/>
      <c r="B175" s="93"/>
      <c r="C175" s="87"/>
      <c r="D175" s="87"/>
      <c r="E175" s="87"/>
      <c r="F175" s="217"/>
      <c r="G175" s="94"/>
      <c r="H175" s="87"/>
      <c r="I175" s="87"/>
      <c r="J175" s="87"/>
      <c r="K175" s="87"/>
      <c r="L175" s="87"/>
    </row>
    <row r="176" spans="1:12" ht="12.75" customHeight="1">
      <c r="A176" s="87"/>
      <c r="B176" s="93"/>
      <c r="C176" s="87"/>
      <c r="D176" s="87"/>
      <c r="E176" s="87"/>
      <c r="F176" s="217"/>
      <c r="G176" s="94"/>
      <c r="H176" s="87"/>
      <c r="I176" s="87"/>
      <c r="J176" s="87"/>
      <c r="K176" s="87"/>
      <c r="L176" s="87"/>
    </row>
    <row r="177" spans="1:12" ht="12.75" customHeight="1">
      <c r="A177" s="87"/>
      <c r="B177" s="93"/>
      <c r="C177" s="87"/>
      <c r="D177" s="87"/>
      <c r="E177" s="87"/>
      <c r="F177" s="217"/>
      <c r="G177" s="94"/>
      <c r="H177" s="87"/>
      <c r="I177" s="87"/>
      <c r="J177" s="87"/>
      <c r="K177" s="87"/>
      <c r="L177" s="87"/>
    </row>
    <row r="178" spans="1:12" ht="12.75" customHeight="1">
      <c r="A178" s="87"/>
      <c r="B178" s="93"/>
      <c r="C178" s="87"/>
      <c r="D178" s="87"/>
      <c r="E178" s="87"/>
      <c r="F178" s="217"/>
      <c r="G178" s="94"/>
      <c r="H178" s="87"/>
      <c r="I178" s="87"/>
      <c r="J178" s="87"/>
      <c r="K178" s="87"/>
      <c r="L178" s="87"/>
    </row>
    <row r="179" spans="1:12" ht="12.75" customHeight="1">
      <c r="A179" s="87"/>
      <c r="B179" s="93"/>
      <c r="C179" s="87"/>
      <c r="D179" s="87"/>
      <c r="E179" s="87"/>
      <c r="F179" s="217"/>
      <c r="G179" s="94"/>
      <c r="H179" s="87"/>
      <c r="I179" s="87"/>
      <c r="J179" s="87"/>
      <c r="K179" s="87"/>
      <c r="L179" s="87"/>
    </row>
    <row r="180" spans="1:12" ht="12.75" customHeight="1">
      <c r="A180" s="87"/>
      <c r="B180" s="93"/>
      <c r="C180" s="87"/>
      <c r="D180" s="87"/>
      <c r="E180" s="87"/>
      <c r="F180" s="217"/>
      <c r="G180" s="94"/>
      <c r="H180" s="87"/>
      <c r="I180" s="87"/>
      <c r="J180" s="87"/>
      <c r="K180" s="87"/>
      <c r="L180" s="87"/>
    </row>
    <row r="181" spans="1:12" ht="12.75" customHeight="1">
      <c r="A181" s="87"/>
      <c r="B181" s="93"/>
      <c r="C181" s="87"/>
      <c r="D181" s="87"/>
      <c r="E181" s="87"/>
      <c r="F181" s="217"/>
      <c r="G181" s="94"/>
      <c r="H181" s="87"/>
      <c r="I181" s="87"/>
      <c r="J181" s="87"/>
      <c r="K181" s="87"/>
      <c r="L181" s="87"/>
    </row>
    <row r="182" spans="1:12" ht="12.75" customHeight="1">
      <c r="A182" s="87"/>
      <c r="B182" s="93"/>
      <c r="C182" s="87"/>
      <c r="D182" s="87"/>
      <c r="E182" s="87"/>
      <c r="F182" s="217"/>
      <c r="G182" s="94"/>
      <c r="H182" s="87"/>
      <c r="I182" s="87"/>
      <c r="J182" s="87"/>
      <c r="K182" s="87"/>
      <c r="L182" s="87"/>
    </row>
    <row r="183" spans="1:12" ht="12.75" customHeight="1">
      <c r="A183" s="87"/>
      <c r="B183" s="93"/>
      <c r="C183" s="87"/>
      <c r="D183" s="87"/>
      <c r="E183" s="87"/>
      <c r="F183" s="217"/>
      <c r="G183" s="94"/>
      <c r="H183" s="87"/>
      <c r="I183" s="87"/>
      <c r="J183" s="87"/>
      <c r="K183" s="87"/>
      <c r="L183" s="87"/>
    </row>
    <row r="184" spans="1:12" ht="12.75" customHeight="1">
      <c r="A184" s="87"/>
      <c r="B184" s="93"/>
      <c r="C184" s="87"/>
      <c r="D184" s="87"/>
      <c r="E184" s="87"/>
      <c r="F184" s="217"/>
      <c r="G184" s="94"/>
      <c r="H184" s="87"/>
      <c r="I184" s="87"/>
      <c r="J184" s="87"/>
      <c r="K184" s="87"/>
      <c r="L184" s="87"/>
    </row>
    <row r="185" spans="1:12" ht="12.75" customHeight="1">
      <c r="A185" s="87"/>
      <c r="B185" s="93"/>
      <c r="C185" s="87"/>
      <c r="D185" s="87"/>
      <c r="E185" s="87"/>
      <c r="F185" s="217"/>
      <c r="G185" s="94"/>
      <c r="H185" s="87"/>
      <c r="I185" s="87"/>
      <c r="J185" s="87"/>
      <c r="K185" s="87"/>
      <c r="L185" s="87"/>
    </row>
    <row r="186" spans="1:12" ht="12.75" customHeight="1">
      <c r="A186" s="87"/>
      <c r="B186" s="93"/>
      <c r="C186" s="87"/>
      <c r="D186" s="87"/>
      <c r="E186" s="87"/>
      <c r="F186" s="217"/>
      <c r="G186" s="94"/>
      <c r="H186" s="87"/>
      <c r="I186" s="87"/>
      <c r="J186" s="87"/>
      <c r="K186" s="87"/>
      <c r="L186" s="87"/>
    </row>
    <row r="187" spans="1:12" ht="12.75" customHeight="1">
      <c r="A187" s="87"/>
      <c r="B187" s="93"/>
      <c r="C187" s="87"/>
      <c r="D187" s="87"/>
      <c r="E187" s="87"/>
      <c r="F187" s="217"/>
      <c r="G187" s="94"/>
      <c r="H187" s="87"/>
      <c r="I187" s="87"/>
      <c r="J187" s="87"/>
      <c r="K187" s="87"/>
      <c r="L187" s="87"/>
    </row>
    <row r="188" spans="1:12" ht="12.75" customHeight="1">
      <c r="A188" s="87"/>
      <c r="B188" s="93"/>
      <c r="C188" s="87"/>
      <c r="D188" s="87"/>
      <c r="E188" s="87"/>
      <c r="F188" s="217"/>
      <c r="G188" s="94"/>
      <c r="H188" s="87"/>
      <c r="I188" s="87"/>
      <c r="J188" s="87"/>
      <c r="K188" s="87"/>
      <c r="L188" s="87"/>
    </row>
    <row r="189" spans="1:12" ht="12.75" customHeight="1">
      <c r="A189" s="87"/>
      <c r="B189" s="93"/>
      <c r="C189" s="87"/>
      <c r="D189" s="87"/>
      <c r="E189" s="87"/>
      <c r="F189" s="217"/>
      <c r="G189" s="94"/>
      <c r="H189" s="87"/>
      <c r="I189" s="87"/>
      <c r="J189" s="87"/>
      <c r="K189" s="87"/>
      <c r="L189" s="87"/>
    </row>
    <row r="190" spans="1:12" ht="12.75" customHeight="1">
      <c r="A190" s="87"/>
      <c r="B190" s="93"/>
      <c r="C190" s="87"/>
      <c r="D190" s="87"/>
      <c r="E190" s="87"/>
      <c r="F190" s="217"/>
      <c r="G190" s="94"/>
      <c r="H190" s="87"/>
      <c r="I190" s="87"/>
      <c r="J190" s="87"/>
      <c r="K190" s="87"/>
      <c r="L190" s="87"/>
    </row>
    <row r="191" spans="1:12" ht="12.75" customHeight="1">
      <c r="A191" s="87"/>
      <c r="B191" s="93"/>
      <c r="C191" s="87"/>
      <c r="D191" s="87"/>
      <c r="E191" s="87"/>
      <c r="F191" s="217"/>
      <c r="G191" s="94"/>
      <c r="H191" s="87"/>
      <c r="I191" s="87"/>
      <c r="J191" s="87"/>
      <c r="K191" s="87"/>
      <c r="L191" s="87"/>
    </row>
    <row r="192" spans="1:12" ht="12.75" customHeight="1">
      <c r="A192" s="87"/>
      <c r="B192" s="93"/>
      <c r="C192" s="87"/>
      <c r="D192" s="87"/>
      <c r="E192" s="87"/>
      <c r="F192" s="217"/>
      <c r="G192" s="94"/>
      <c r="H192" s="87"/>
      <c r="I192" s="87"/>
      <c r="J192" s="87"/>
      <c r="K192" s="87"/>
      <c r="L192" s="87"/>
    </row>
    <row r="193" spans="1:12" ht="12.75" customHeight="1">
      <c r="A193" s="87"/>
      <c r="B193" s="93"/>
      <c r="C193" s="87"/>
      <c r="D193" s="87"/>
      <c r="E193" s="87"/>
      <c r="F193" s="217"/>
      <c r="G193" s="94"/>
      <c r="H193" s="87"/>
      <c r="I193" s="87"/>
      <c r="J193" s="87"/>
      <c r="K193" s="87"/>
      <c r="L193" s="87"/>
    </row>
    <row r="194" spans="1:12" ht="12.75" customHeight="1">
      <c r="A194" s="87"/>
      <c r="B194" s="93"/>
      <c r="C194" s="87"/>
      <c r="D194" s="87"/>
      <c r="E194" s="87"/>
      <c r="F194" s="217"/>
      <c r="G194" s="94"/>
      <c r="H194" s="87"/>
      <c r="I194" s="87"/>
      <c r="J194" s="87"/>
      <c r="K194" s="87"/>
      <c r="L194" s="87"/>
    </row>
    <row r="195" spans="1:12" ht="12.75" customHeight="1">
      <c r="A195" s="87"/>
      <c r="B195" s="93"/>
      <c r="C195" s="87"/>
      <c r="D195" s="87"/>
      <c r="E195" s="87"/>
      <c r="F195" s="217"/>
      <c r="G195" s="94"/>
      <c r="H195" s="87"/>
      <c r="I195" s="87"/>
      <c r="J195" s="87"/>
      <c r="K195" s="87"/>
      <c r="L195" s="87"/>
    </row>
    <row r="196" spans="1:12" ht="12.75" customHeight="1">
      <c r="A196" s="87"/>
      <c r="B196" s="93"/>
      <c r="C196" s="87"/>
      <c r="D196" s="87"/>
      <c r="E196" s="87"/>
      <c r="F196" s="217"/>
      <c r="G196" s="94"/>
      <c r="H196" s="87"/>
      <c r="I196" s="87"/>
      <c r="J196" s="87"/>
      <c r="K196" s="87"/>
      <c r="L196" s="87"/>
    </row>
    <row r="197" spans="1:12" ht="12.75" customHeight="1">
      <c r="A197" s="87"/>
      <c r="B197" s="93"/>
      <c r="C197" s="87"/>
      <c r="D197" s="87"/>
      <c r="E197" s="87"/>
      <c r="F197" s="217"/>
      <c r="G197" s="94"/>
      <c r="H197" s="87"/>
      <c r="I197" s="87"/>
      <c r="J197" s="87"/>
      <c r="K197" s="87"/>
      <c r="L197" s="87"/>
    </row>
    <row r="198" spans="1:12" ht="12.75" customHeight="1">
      <c r="A198" s="87"/>
      <c r="B198" s="93"/>
      <c r="C198" s="87"/>
      <c r="D198" s="87"/>
      <c r="E198" s="87"/>
      <c r="F198" s="217"/>
      <c r="G198" s="94"/>
      <c r="H198" s="87"/>
      <c r="I198" s="87"/>
      <c r="J198" s="87"/>
      <c r="K198" s="87"/>
      <c r="L198" s="87"/>
    </row>
    <row r="199" spans="1:12" ht="12.75" customHeight="1">
      <c r="A199" s="87"/>
      <c r="B199" s="93"/>
      <c r="C199" s="87"/>
      <c r="D199" s="87"/>
      <c r="E199" s="87"/>
      <c r="F199" s="217"/>
      <c r="G199" s="94"/>
      <c r="H199" s="87"/>
      <c r="I199" s="87"/>
      <c r="J199" s="87"/>
      <c r="K199" s="87"/>
      <c r="L199" s="87"/>
    </row>
    <row r="200" spans="1:12" ht="12.75" customHeight="1">
      <c r="A200" s="87"/>
      <c r="B200" s="93"/>
      <c r="C200" s="87"/>
      <c r="D200" s="87"/>
      <c r="E200" s="87"/>
      <c r="F200" s="217"/>
      <c r="G200" s="94"/>
      <c r="H200" s="87"/>
      <c r="I200" s="87"/>
      <c r="J200" s="87"/>
      <c r="K200" s="87"/>
      <c r="L200" s="87"/>
    </row>
    <row r="201" spans="1:12" ht="12.75" customHeight="1">
      <c r="A201" s="87"/>
      <c r="B201" s="93"/>
      <c r="C201" s="87"/>
      <c r="D201" s="87"/>
      <c r="E201" s="87"/>
      <c r="F201" s="217"/>
      <c r="G201" s="94"/>
      <c r="H201" s="87"/>
      <c r="I201" s="87"/>
      <c r="J201" s="87"/>
      <c r="K201" s="87"/>
      <c r="L201" s="87"/>
    </row>
    <row r="202" spans="1:12" ht="12.75" customHeight="1">
      <c r="A202" s="87"/>
      <c r="B202" s="93"/>
      <c r="C202" s="87"/>
      <c r="D202" s="87"/>
      <c r="E202" s="87"/>
      <c r="F202" s="217"/>
      <c r="G202" s="94"/>
      <c r="H202" s="87"/>
      <c r="I202" s="87"/>
      <c r="J202" s="87"/>
      <c r="K202" s="87"/>
      <c r="L202" s="87"/>
    </row>
    <row r="203" spans="1:12" ht="12.75" customHeight="1">
      <c r="A203" s="87"/>
      <c r="B203" s="93"/>
      <c r="C203" s="87"/>
      <c r="D203" s="87"/>
      <c r="E203" s="87"/>
      <c r="F203" s="217"/>
      <c r="G203" s="94"/>
      <c r="H203" s="87"/>
      <c r="I203" s="87"/>
      <c r="J203" s="87"/>
      <c r="K203" s="87"/>
      <c r="L203" s="87"/>
    </row>
    <row r="204" spans="1:12" ht="12.75" customHeight="1">
      <c r="A204" s="87"/>
      <c r="B204" s="93"/>
      <c r="C204" s="87"/>
      <c r="D204" s="87"/>
      <c r="E204" s="87"/>
      <c r="F204" s="217"/>
      <c r="G204" s="94"/>
      <c r="H204" s="87"/>
      <c r="I204" s="87"/>
      <c r="J204" s="87"/>
      <c r="K204" s="87"/>
      <c r="L204" s="87"/>
    </row>
    <row r="205" spans="1:12" ht="12.75" customHeight="1">
      <c r="A205" s="87"/>
      <c r="B205" s="93"/>
      <c r="C205" s="87"/>
      <c r="D205" s="87"/>
      <c r="E205" s="87"/>
      <c r="F205" s="217"/>
      <c r="G205" s="94"/>
      <c r="H205" s="87"/>
      <c r="I205" s="87"/>
      <c r="J205" s="87"/>
      <c r="K205" s="87"/>
      <c r="L205" s="87"/>
    </row>
    <row r="206" spans="1:12" ht="12.75" customHeight="1">
      <c r="A206" s="87"/>
      <c r="B206" s="93"/>
      <c r="C206" s="87"/>
      <c r="D206" s="87"/>
      <c r="E206" s="87"/>
      <c r="F206" s="217"/>
      <c r="G206" s="94"/>
      <c r="H206" s="87"/>
      <c r="I206" s="87"/>
      <c r="J206" s="87"/>
      <c r="K206" s="87"/>
      <c r="L206" s="87"/>
    </row>
    <row r="207" spans="1:12" ht="12.75" customHeight="1">
      <c r="A207" s="87"/>
      <c r="B207" s="93"/>
      <c r="C207" s="87"/>
      <c r="D207" s="87"/>
      <c r="E207" s="87"/>
      <c r="F207" s="217"/>
      <c r="G207" s="94"/>
      <c r="H207" s="87"/>
      <c r="I207" s="87"/>
      <c r="J207" s="87"/>
      <c r="K207" s="87"/>
      <c r="L207" s="87"/>
    </row>
    <row r="208" spans="1:12" ht="12.75" customHeight="1">
      <c r="A208" s="87"/>
      <c r="B208" s="93"/>
      <c r="C208" s="87"/>
      <c r="D208" s="87"/>
      <c r="E208" s="87"/>
      <c r="F208" s="217"/>
      <c r="G208" s="94"/>
      <c r="H208" s="87"/>
      <c r="I208" s="87"/>
      <c r="J208" s="87"/>
      <c r="K208" s="87"/>
      <c r="L208" s="87"/>
    </row>
    <row r="209" spans="1:12" ht="12.75" customHeight="1">
      <c r="A209" s="87"/>
      <c r="B209" s="93"/>
      <c r="C209" s="87"/>
      <c r="D209" s="87"/>
      <c r="E209" s="87"/>
      <c r="F209" s="217"/>
      <c r="G209" s="94"/>
      <c r="H209" s="87"/>
      <c r="I209" s="87"/>
      <c r="J209" s="87"/>
      <c r="K209" s="87"/>
      <c r="L209" s="87"/>
    </row>
    <row r="210" spans="1:12" ht="12.75" customHeight="1">
      <c r="A210" s="87"/>
      <c r="B210" s="93"/>
      <c r="C210" s="87"/>
      <c r="D210" s="87"/>
      <c r="E210" s="87"/>
      <c r="F210" s="217"/>
      <c r="G210" s="94"/>
      <c r="H210" s="87"/>
      <c r="I210" s="87"/>
      <c r="J210" s="87"/>
      <c r="K210" s="87"/>
      <c r="L210" s="87"/>
    </row>
    <row r="211" spans="1:12" ht="12.75" customHeight="1">
      <c r="A211" s="87"/>
      <c r="B211" s="93"/>
      <c r="C211" s="87"/>
      <c r="D211" s="87"/>
      <c r="E211" s="87"/>
      <c r="F211" s="217"/>
      <c r="G211" s="94"/>
      <c r="H211" s="87"/>
      <c r="I211" s="87"/>
      <c r="J211" s="87"/>
      <c r="K211" s="87"/>
      <c r="L211" s="87"/>
    </row>
    <row r="212" spans="1:12" ht="12.75" customHeight="1">
      <c r="A212" s="87"/>
      <c r="B212" s="93"/>
      <c r="C212" s="87"/>
      <c r="D212" s="87"/>
      <c r="E212" s="87"/>
      <c r="F212" s="217"/>
      <c r="G212" s="94"/>
      <c r="H212" s="87"/>
      <c r="I212" s="87"/>
      <c r="J212" s="87"/>
      <c r="K212" s="87"/>
      <c r="L212" s="87"/>
    </row>
    <row r="213" spans="1:12" ht="12.75" customHeight="1">
      <c r="A213" s="87"/>
      <c r="B213" s="93"/>
      <c r="C213" s="87"/>
      <c r="D213" s="87"/>
      <c r="E213" s="87"/>
      <c r="F213" s="217"/>
      <c r="G213" s="94"/>
      <c r="H213" s="87"/>
      <c r="I213" s="87"/>
      <c r="J213" s="87"/>
      <c r="K213" s="87"/>
      <c r="L213" s="87"/>
    </row>
    <row r="214" spans="1:12" ht="12.75" customHeight="1">
      <c r="A214" s="87"/>
      <c r="B214" s="93"/>
      <c r="C214" s="87"/>
      <c r="D214" s="87"/>
      <c r="E214" s="87"/>
      <c r="F214" s="217"/>
      <c r="G214" s="94"/>
      <c r="H214" s="87"/>
      <c r="I214" s="87"/>
      <c r="J214" s="87"/>
      <c r="K214" s="87"/>
      <c r="L214" s="87"/>
    </row>
    <row r="215" spans="1:12" ht="12.75" customHeight="1">
      <c r="A215" s="87"/>
      <c r="B215" s="93"/>
      <c r="C215" s="87"/>
      <c r="D215" s="87"/>
      <c r="E215" s="87"/>
      <c r="F215" s="217"/>
      <c r="G215" s="94"/>
      <c r="H215" s="87"/>
      <c r="I215" s="87"/>
      <c r="J215" s="87"/>
      <c r="K215" s="87"/>
      <c r="L215" s="87"/>
    </row>
    <row r="216" spans="1:12" ht="12.75" customHeight="1">
      <c r="A216" s="87"/>
      <c r="B216" s="93"/>
      <c r="C216" s="87"/>
      <c r="D216" s="87"/>
      <c r="E216" s="87"/>
      <c r="F216" s="217"/>
      <c r="G216" s="94"/>
      <c r="H216" s="87"/>
      <c r="I216" s="87"/>
      <c r="J216" s="87"/>
      <c r="K216" s="87"/>
      <c r="L216" s="87"/>
    </row>
    <row r="217" spans="1:12" ht="12.75" customHeight="1">
      <c r="A217" s="87"/>
      <c r="B217" s="93"/>
      <c r="C217" s="87"/>
      <c r="D217" s="87"/>
      <c r="E217" s="87"/>
      <c r="F217" s="217"/>
      <c r="G217" s="94"/>
      <c r="H217" s="87"/>
      <c r="I217" s="87"/>
      <c r="J217" s="87"/>
      <c r="K217" s="87"/>
      <c r="L217" s="87"/>
    </row>
    <row r="218" spans="1:12" ht="12.75" customHeight="1">
      <c r="A218" s="87"/>
      <c r="B218" s="93"/>
      <c r="C218" s="87"/>
      <c r="D218" s="87"/>
      <c r="E218" s="87"/>
      <c r="F218" s="217"/>
      <c r="G218" s="94"/>
      <c r="H218" s="87"/>
      <c r="I218" s="87"/>
      <c r="J218" s="87"/>
      <c r="K218" s="87"/>
      <c r="L218" s="87"/>
    </row>
    <row r="219" spans="1:12" ht="12.75" customHeight="1">
      <c r="A219" s="87"/>
      <c r="B219" s="93"/>
      <c r="C219" s="87"/>
      <c r="D219" s="87"/>
      <c r="E219" s="87"/>
      <c r="F219" s="217"/>
      <c r="G219" s="94"/>
      <c r="H219" s="87"/>
      <c r="I219" s="87"/>
      <c r="J219" s="87"/>
      <c r="K219" s="87"/>
      <c r="L219" s="87"/>
    </row>
    <row r="220" spans="1:12" ht="12.75" customHeight="1">
      <c r="A220" s="87"/>
      <c r="B220" s="93"/>
      <c r="C220" s="87"/>
      <c r="D220" s="87"/>
      <c r="E220" s="87"/>
      <c r="F220" s="217"/>
      <c r="G220" s="94"/>
      <c r="H220" s="87"/>
      <c r="I220" s="87"/>
      <c r="J220" s="87"/>
      <c r="K220" s="87"/>
      <c r="L220" s="87"/>
    </row>
    <row r="221" spans="1:12" ht="12.75" customHeight="1">
      <c r="A221" s="87"/>
      <c r="B221" s="93"/>
      <c r="C221" s="87"/>
      <c r="D221" s="87"/>
      <c r="E221" s="87"/>
      <c r="F221" s="217"/>
      <c r="G221" s="94"/>
      <c r="H221" s="87"/>
      <c r="I221" s="87"/>
      <c r="J221" s="87"/>
      <c r="K221" s="87"/>
      <c r="L221" s="87"/>
    </row>
    <row r="222" spans="1:12" ht="12.75" customHeight="1">
      <c r="A222" s="87"/>
      <c r="B222" s="93"/>
      <c r="C222" s="87"/>
      <c r="D222" s="87"/>
      <c r="E222" s="87"/>
      <c r="F222" s="217"/>
      <c r="G222" s="94"/>
      <c r="H222" s="87"/>
      <c r="I222" s="87"/>
      <c r="J222" s="87"/>
      <c r="K222" s="87"/>
      <c r="L222" s="87"/>
    </row>
    <row r="223" spans="1:12" ht="12.75" customHeight="1">
      <c r="A223" s="87"/>
      <c r="B223" s="93"/>
      <c r="C223" s="87"/>
      <c r="D223" s="87"/>
      <c r="E223" s="87"/>
      <c r="F223" s="217"/>
      <c r="G223" s="94"/>
      <c r="H223" s="87"/>
      <c r="I223" s="87"/>
      <c r="J223" s="87"/>
      <c r="K223" s="87"/>
      <c r="L223" s="87"/>
    </row>
    <row r="224" spans="1:12" ht="12.75" customHeight="1">
      <c r="A224" s="87"/>
      <c r="B224" s="93"/>
      <c r="C224" s="87"/>
      <c r="D224" s="87"/>
      <c r="E224" s="87"/>
      <c r="F224" s="217"/>
      <c r="G224" s="94"/>
      <c r="H224" s="87"/>
      <c r="I224" s="87"/>
      <c r="J224" s="87"/>
      <c r="K224" s="87"/>
      <c r="L224" s="87"/>
    </row>
    <row r="225" spans="1:12" ht="12.75" customHeight="1">
      <c r="A225" s="87"/>
      <c r="B225" s="93"/>
      <c r="C225" s="87"/>
      <c r="D225" s="87"/>
      <c r="E225" s="87"/>
      <c r="F225" s="217"/>
      <c r="G225" s="94"/>
      <c r="H225" s="87"/>
      <c r="I225" s="87"/>
      <c r="J225" s="87"/>
      <c r="K225" s="87"/>
      <c r="L225" s="87"/>
    </row>
    <row r="226" spans="1:12" ht="12.75" customHeight="1">
      <c r="A226" s="87"/>
      <c r="B226" s="93"/>
      <c r="C226" s="87"/>
      <c r="D226" s="87"/>
      <c r="E226" s="87"/>
      <c r="F226" s="217"/>
      <c r="G226" s="94"/>
      <c r="H226" s="87"/>
      <c r="I226" s="87"/>
      <c r="J226" s="87"/>
      <c r="K226" s="87"/>
      <c r="L226" s="87"/>
    </row>
    <row r="227" spans="1:12" ht="12.75" customHeight="1">
      <c r="A227" s="87"/>
      <c r="B227" s="93"/>
      <c r="C227" s="87"/>
      <c r="D227" s="87"/>
      <c r="E227" s="87"/>
      <c r="F227" s="217"/>
      <c r="G227" s="94"/>
      <c r="H227" s="87"/>
      <c r="I227" s="87"/>
      <c r="J227" s="87"/>
      <c r="K227" s="87"/>
      <c r="L227" s="87"/>
    </row>
    <row r="228" spans="1:12" ht="12.75" customHeight="1">
      <c r="A228" s="87"/>
      <c r="B228" s="93"/>
      <c r="C228" s="87"/>
      <c r="D228" s="87"/>
      <c r="E228" s="87"/>
      <c r="F228" s="217"/>
      <c r="G228" s="94"/>
      <c r="H228" s="87"/>
      <c r="I228" s="87"/>
      <c r="J228" s="87"/>
      <c r="K228" s="87"/>
      <c r="L228" s="87"/>
    </row>
    <row r="229" spans="1:12" ht="12.75" customHeight="1">
      <c r="A229" s="87"/>
      <c r="B229" s="93"/>
      <c r="C229" s="87"/>
      <c r="D229" s="87"/>
      <c r="E229" s="87"/>
      <c r="F229" s="217"/>
      <c r="G229" s="94"/>
      <c r="H229" s="87"/>
      <c r="I229" s="87"/>
      <c r="J229" s="87"/>
      <c r="K229" s="87"/>
      <c r="L229" s="87"/>
    </row>
    <row r="230" spans="1:12" ht="12.75" customHeight="1">
      <c r="A230" s="87"/>
      <c r="B230" s="93"/>
      <c r="C230" s="87"/>
      <c r="D230" s="87"/>
      <c r="E230" s="87"/>
      <c r="F230" s="217"/>
      <c r="G230" s="94"/>
      <c r="H230" s="87"/>
      <c r="I230" s="87"/>
      <c r="J230" s="87"/>
      <c r="K230" s="87"/>
      <c r="L230" s="87"/>
    </row>
    <row r="231" spans="1:12" ht="12.75" customHeight="1">
      <c r="A231" s="87"/>
      <c r="B231" s="93"/>
      <c r="C231" s="87"/>
      <c r="D231" s="87"/>
      <c r="E231" s="87"/>
      <c r="F231" s="217"/>
      <c r="G231" s="94"/>
      <c r="H231" s="87"/>
      <c r="I231" s="87"/>
      <c r="J231" s="87"/>
      <c r="K231" s="87"/>
      <c r="L231" s="87"/>
    </row>
    <row r="232" spans="1:12" ht="12.75" customHeight="1">
      <c r="A232" s="87"/>
      <c r="B232" s="93"/>
      <c r="C232" s="87"/>
      <c r="D232" s="87"/>
      <c r="E232" s="87"/>
      <c r="F232" s="217"/>
      <c r="G232" s="94"/>
      <c r="H232" s="87"/>
      <c r="I232" s="87"/>
      <c r="J232" s="87"/>
      <c r="K232" s="87"/>
      <c r="L232" s="87"/>
    </row>
    <row r="233" spans="1:12" ht="12.75" customHeight="1">
      <c r="A233" s="87"/>
      <c r="B233" s="93"/>
      <c r="C233" s="87"/>
      <c r="D233" s="87"/>
      <c r="E233" s="87"/>
      <c r="F233" s="217"/>
      <c r="G233" s="94"/>
      <c r="H233" s="87"/>
      <c r="I233" s="87"/>
      <c r="J233" s="87"/>
      <c r="K233" s="87"/>
      <c r="L233" s="87"/>
    </row>
    <row r="234" spans="1:12" ht="12.75" customHeight="1">
      <c r="A234" s="87"/>
      <c r="B234" s="93"/>
      <c r="C234" s="87"/>
      <c r="D234" s="87"/>
      <c r="E234" s="87"/>
      <c r="F234" s="217"/>
      <c r="G234" s="94"/>
      <c r="H234" s="87"/>
      <c r="I234" s="87"/>
      <c r="J234" s="87"/>
      <c r="K234" s="87"/>
      <c r="L234" s="87"/>
    </row>
    <row r="235" spans="1:12" ht="12.75" customHeight="1">
      <c r="A235" s="87"/>
      <c r="B235" s="93"/>
      <c r="C235" s="87"/>
      <c r="D235" s="87"/>
      <c r="E235" s="87"/>
      <c r="F235" s="217"/>
      <c r="G235" s="94"/>
      <c r="H235" s="87"/>
      <c r="I235" s="87"/>
      <c r="J235" s="87"/>
      <c r="K235" s="87"/>
      <c r="L235" s="87"/>
    </row>
    <row r="236" spans="1:12" ht="12.75" customHeight="1">
      <c r="A236" s="87"/>
      <c r="B236" s="93"/>
      <c r="C236" s="87"/>
      <c r="D236" s="87"/>
      <c r="E236" s="87"/>
      <c r="F236" s="217"/>
      <c r="G236" s="94"/>
      <c r="H236" s="87"/>
      <c r="I236" s="87"/>
      <c r="J236" s="87"/>
      <c r="K236" s="87"/>
      <c r="L236" s="87"/>
    </row>
    <row r="237" spans="1:12" ht="12.75" customHeight="1">
      <c r="A237" s="87"/>
      <c r="B237" s="93"/>
      <c r="C237" s="87"/>
      <c r="D237" s="87"/>
      <c r="E237" s="87"/>
      <c r="F237" s="217"/>
      <c r="G237" s="94"/>
      <c r="H237" s="87"/>
      <c r="I237" s="87"/>
      <c r="J237" s="87"/>
      <c r="K237" s="87"/>
      <c r="L237" s="87"/>
    </row>
    <row r="238" spans="1:12" ht="12.75" customHeight="1">
      <c r="A238" s="87"/>
      <c r="B238" s="93"/>
      <c r="C238" s="87"/>
      <c r="D238" s="87"/>
      <c r="E238" s="87"/>
      <c r="F238" s="217"/>
      <c r="G238" s="94"/>
      <c r="H238" s="87"/>
      <c r="I238" s="87"/>
      <c r="J238" s="87"/>
      <c r="K238" s="87"/>
      <c r="L238" s="87"/>
    </row>
    <row r="239" spans="1:12" ht="12.75" customHeight="1">
      <c r="A239" s="87"/>
      <c r="B239" s="93"/>
      <c r="C239" s="87"/>
      <c r="D239" s="87"/>
      <c r="E239" s="87"/>
      <c r="F239" s="217"/>
      <c r="G239" s="94"/>
      <c r="H239" s="87"/>
      <c r="I239" s="87"/>
      <c r="J239" s="87"/>
      <c r="K239" s="87"/>
      <c r="L239" s="87"/>
    </row>
    <row r="240" spans="1:12" ht="12.75" customHeight="1">
      <c r="A240" s="87"/>
      <c r="B240" s="93"/>
      <c r="C240" s="87"/>
      <c r="D240" s="87"/>
      <c r="E240" s="87"/>
      <c r="F240" s="217"/>
      <c r="G240" s="94"/>
      <c r="H240" s="87"/>
      <c r="I240" s="87"/>
      <c r="J240" s="87"/>
      <c r="K240" s="87"/>
      <c r="L240" s="87"/>
    </row>
    <row r="241" spans="1:12" ht="12.75" customHeight="1">
      <c r="A241" s="87"/>
      <c r="B241" s="93"/>
      <c r="C241" s="87"/>
      <c r="D241" s="87"/>
      <c r="E241" s="87"/>
      <c r="F241" s="217"/>
      <c r="G241" s="94"/>
      <c r="H241" s="87"/>
      <c r="I241" s="87"/>
      <c r="J241" s="87"/>
      <c r="K241" s="87"/>
      <c r="L241" s="87"/>
    </row>
    <row r="242" spans="1:12" ht="12.75" customHeight="1">
      <c r="A242" s="87"/>
      <c r="B242" s="93"/>
      <c r="C242" s="87"/>
      <c r="D242" s="87"/>
      <c r="E242" s="87"/>
      <c r="F242" s="217"/>
      <c r="G242" s="94"/>
      <c r="H242" s="87"/>
      <c r="I242" s="87"/>
      <c r="J242" s="87"/>
      <c r="K242" s="87"/>
      <c r="L242" s="87"/>
    </row>
    <row r="243" spans="1:12" ht="12.75" customHeight="1">
      <c r="A243" s="87"/>
      <c r="B243" s="93"/>
      <c r="C243" s="87"/>
      <c r="D243" s="87"/>
      <c r="E243" s="87"/>
      <c r="F243" s="217"/>
      <c r="G243" s="94"/>
      <c r="H243" s="87"/>
      <c r="I243" s="87"/>
      <c r="J243" s="87"/>
      <c r="K243" s="87"/>
      <c r="L243" s="87"/>
    </row>
    <row r="244" spans="1:12" ht="12.75" customHeight="1">
      <c r="A244" s="87"/>
      <c r="B244" s="93"/>
      <c r="C244" s="87"/>
      <c r="D244" s="87"/>
      <c r="E244" s="87"/>
      <c r="F244" s="217"/>
      <c r="G244" s="94"/>
      <c r="H244" s="87"/>
      <c r="I244" s="87"/>
      <c r="J244" s="87"/>
      <c r="K244" s="87"/>
      <c r="L244" s="87"/>
    </row>
    <row r="245" spans="1:12" ht="12.75" customHeight="1">
      <c r="A245" s="87"/>
      <c r="B245" s="93"/>
      <c r="C245" s="87"/>
      <c r="D245" s="87"/>
      <c r="E245" s="87"/>
      <c r="F245" s="217"/>
      <c r="G245" s="94"/>
      <c r="H245" s="87"/>
      <c r="I245" s="87"/>
      <c r="J245" s="87"/>
      <c r="K245" s="87"/>
      <c r="L245" s="87"/>
    </row>
    <row r="246" spans="1:12" ht="12.75" customHeight="1">
      <c r="A246" s="87"/>
      <c r="B246" s="93"/>
      <c r="C246" s="87"/>
      <c r="D246" s="87"/>
      <c r="E246" s="87"/>
      <c r="F246" s="217"/>
      <c r="G246" s="94"/>
      <c r="H246" s="87"/>
      <c r="I246" s="87"/>
      <c r="J246" s="87"/>
      <c r="K246" s="87"/>
      <c r="L246" s="87"/>
    </row>
    <row r="247" spans="1:12" ht="12.75" customHeight="1">
      <c r="A247" s="87"/>
      <c r="B247" s="93"/>
      <c r="C247" s="87"/>
      <c r="D247" s="87"/>
      <c r="E247" s="87"/>
      <c r="F247" s="217"/>
      <c r="G247" s="94"/>
      <c r="H247" s="87"/>
      <c r="I247" s="87"/>
      <c r="J247" s="87"/>
      <c r="K247" s="87"/>
      <c r="L247" s="87"/>
    </row>
    <row r="248" spans="1:12" ht="12.75" customHeight="1">
      <c r="A248" s="87"/>
      <c r="B248" s="93"/>
      <c r="C248" s="87"/>
      <c r="D248" s="87"/>
      <c r="E248" s="87"/>
      <c r="F248" s="217"/>
      <c r="G248" s="94"/>
      <c r="H248" s="87"/>
      <c r="I248" s="87"/>
      <c r="J248" s="87"/>
      <c r="K248" s="87"/>
      <c r="L248" s="87"/>
    </row>
    <row r="249" spans="1:12" ht="12.75" customHeight="1">
      <c r="A249" s="87"/>
      <c r="B249" s="93"/>
      <c r="C249" s="87"/>
      <c r="D249" s="87"/>
      <c r="E249" s="87"/>
      <c r="F249" s="217"/>
      <c r="G249" s="94"/>
      <c r="H249" s="87"/>
      <c r="I249" s="87"/>
      <c r="J249" s="87"/>
      <c r="K249" s="87"/>
      <c r="L249" s="87"/>
    </row>
    <row r="250" spans="1:12" ht="12.75" customHeight="1">
      <c r="A250" s="87"/>
      <c r="B250" s="93"/>
      <c r="C250" s="87"/>
      <c r="D250" s="87"/>
      <c r="E250" s="87"/>
      <c r="F250" s="217"/>
      <c r="G250" s="94"/>
      <c r="H250" s="87"/>
      <c r="I250" s="87"/>
      <c r="J250" s="87"/>
      <c r="K250" s="87"/>
      <c r="L250" s="87"/>
    </row>
    <row r="251" spans="1:12" ht="12.75" customHeight="1">
      <c r="A251" s="87"/>
      <c r="B251" s="93"/>
      <c r="C251" s="87"/>
      <c r="D251" s="87"/>
      <c r="E251" s="87"/>
      <c r="F251" s="217"/>
      <c r="G251" s="94"/>
      <c r="H251" s="87"/>
      <c r="I251" s="87"/>
      <c r="J251" s="87"/>
      <c r="K251" s="87"/>
      <c r="L251" s="87"/>
    </row>
    <row r="252" spans="1:12" ht="12.75" customHeight="1">
      <c r="A252" s="87"/>
      <c r="B252" s="93"/>
      <c r="C252" s="87"/>
      <c r="D252" s="87"/>
      <c r="E252" s="87"/>
      <c r="F252" s="217"/>
      <c r="G252" s="94"/>
      <c r="H252" s="87"/>
      <c r="I252" s="87"/>
      <c r="J252" s="87"/>
      <c r="K252" s="87"/>
      <c r="L252" s="87"/>
    </row>
    <row r="253" spans="1:12" ht="12.75" customHeight="1">
      <c r="A253" s="87"/>
      <c r="B253" s="93"/>
      <c r="C253" s="87"/>
      <c r="D253" s="87"/>
      <c r="E253" s="87"/>
      <c r="F253" s="217"/>
      <c r="G253" s="94"/>
      <c r="H253" s="87"/>
      <c r="I253" s="87"/>
      <c r="J253" s="87"/>
      <c r="K253" s="87"/>
      <c r="L253" s="87"/>
    </row>
    <row r="254" spans="1:12" ht="12.75" customHeight="1">
      <c r="A254" s="87"/>
      <c r="B254" s="93"/>
      <c r="C254" s="87"/>
      <c r="D254" s="87"/>
      <c r="E254" s="87"/>
      <c r="F254" s="217"/>
      <c r="G254" s="94"/>
      <c r="H254" s="87"/>
      <c r="I254" s="87"/>
      <c r="J254" s="87"/>
      <c r="K254" s="87"/>
      <c r="L254" s="87"/>
    </row>
    <row r="255" spans="1:12" ht="12.75" customHeight="1">
      <c r="A255" s="87"/>
      <c r="B255" s="93"/>
      <c r="C255" s="87"/>
      <c r="D255" s="87"/>
      <c r="E255" s="87"/>
      <c r="F255" s="217"/>
      <c r="G255" s="94"/>
      <c r="H255" s="87"/>
      <c r="I255" s="87"/>
      <c r="J255" s="87"/>
      <c r="K255" s="87"/>
      <c r="L255" s="87"/>
    </row>
    <row r="256" spans="1:12" ht="12.75" customHeight="1">
      <c r="A256" s="87"/>
      <c r="B256" s="93"/>
      <c r="C256" s="87"/>
      <c r="D256" s="87"/>
      <c r="E256" s="87"/>
      <c r="F256" s="217"/>
      <c r="G256" s="94"/>
      <c r="H256" s="87"/>
      <c r="I256" s="87"/>
      <c r="J256" s="87"/>
      <c r="K256" s="87"/>
      <c r="L256" s="87"/>
    </row>
    <row r="257" spans="1:12" ht="12.75" customHeight="1">
      <c r="A257" s="87"/>
      <c r="B257" s="93"/>
      <c r="C257" s="87"/>
      <c r="D257" s="87"/>
      <c r="E257" s="87"/>
      <c r="F257" s="217"/>
      <c r="G257" s="94"/>
      <c r="H257" s="87"/>
      <c r="I257" s="87"/>
      <c r="J257" s="87"/>
      <c r="K257" s="87"/>
      <c r="L257" s="87"/>
    </row>
    <row r="258" spans="1:12" ht="12.75" customHeight="1">
      <c r="A258" s="87"/>
      <c r="B258" s="93"/>
      <c r="C258" s="87"/>
      <c r="D258" s="87"/>
      <c r="E258" s="87"/>
      <c r="F258" s="217"/>
      <c r="G258" s="94"/>
      <c r="H258" s="87"/>
      <c r="I258" s="87"/>
      <c r="J258" s="87"/>
      <c r="K258" s="87"/>
      <c r="L258" s="87"/>
    </row>
    <row r="259" spans="1:12" ht="12.75" customHeight="1">
      <c r="A259" s="87"/>
      <c r="B259" s="93"/>
      <c r="C259" s="87"/>
      <c r="D259" s="87"/>
      <c r="E259" s="87"/>
      <c r="F259" s="217"/>
      <c r="G259" s="94"/>
      <c r="H259" s="87"/>
      <c r="I259" s="87"/>
      <c r="J259" s="87"/>
      <c r="K259" s="87"/>
      <c r="L259" s="87"/>
    </row>
    <row r="260" spans="1:12" ht="12.75" customHeight="1">
      <c r="A260" s="87"/>
      <c r="B260" s="93"/>
      <c r="C260" s="87"/>
      <c r="D260" s="87"/>
      <c r="E260" s="87"/>
      <c r="F260" s="217"/>
      <c r="G260" s="94"/>
      <c r="H260" s="87"/>
      <c r="I260" s="87"/>
      <c r="J260" s="87"/>
      <c r="K260" s="87"/>
      <c r="L260" s="87"/>
    </row>
    <row r="261" spans="1:12" ht="12.75" customHeight="1">
      <c r="A261" s="87"/>
      <c r="B261" s="93"/>
      <c r="C261" s="87"/>
      <c r="D261" s="87"/>
      <c r="E261" s="87"/>
      <c r="F261" s="217"/>
      <c r="G261" s="94"/>
      <c r="H261" s="87"/>
      <c r="I261" s="87"/>
      <c r="J261" s="87"/>
      <c r="K261" s="87"/>
      <c r="L261" s="87"/>
    </row>
    <row r="262" spans="1:12" ht="12.75" customHeight="1">
      <c r="A262" s="87"/>
      <c r="B262" s="93"/>
      <c r="C262" s="87"/>
      <c r="D262" s="87"/>
      <c r="E262" s="87"/>
      <c r="F262" s="217"/>
      <c r="G262" s="94"/>
      <c r="H262" s="87"/>
      <c r="I262" s="87"/>
      <c r="J262" s="87"/>
      <c r="K262" s="87"/>
      <c r="L262" s="87"/>
    </row>
    <row r="263" spans="1:12" ht="12.75" customHeight="1">
      <c r="A263" s="87"/>
      <c r="B263" s="93"/>
      <c r="C263" s="87"/>
      <c r="D263" s="87"/>
      <c r="E263" s="87"/>
      <c r="F263" s="217"/>
      <c r="G263" s="94"/>
      <c r="H263" s="87"/>
      <c r="I263" s="87"/>
      <c r="J263" s="87"/>
      <c r="K263" s="87"/>
      <c r="L263" s="87"/>
    </row>
    <row r="264" spans="1:12" ht="12.75" customHeight="1">
      <c r="A264" s="87"/>
      <c r="B264" s="93"/>
      <c r="C264" s="87"/>
      <c r="D264" s="87"/>
      <c r="E264" s="87"/>
      <c r="F264" s="217"/>
      <c r="G264" s="94"/>
      <c r="H264" s="87"/>
      <c r="I264" s="87"/>
      <c r="J264" s="87"/>
      <c r="K264" s="87"/>
      <c r="L264" s="87"/>
    </row>
    <row r="265" spans="1:12" ht="12.75" customHeight="1">
      <c r="A265" s="87"/>
      <c r="B265" s="93"/>
      <c r="C265" s="87"/>
      <c r="D265" s="87"/>
      <c r="E265" s="87"/>
      <c r="F265" s="217"/>
      <c r="G265" s="94"/>
      <c r="H265" s="87"/>
      <c r="I265" s="87"/>
      <c r="J265" s="87"/>
      <c r="K265" s="87"/>
      <c r="L265" s="87"/>
    </row>
    <row r="266" spans="1:12" ht="12.75" customHeight="1">
      <c r="A266" s="87"/>
      <c r="B266" s="93"/>
      <c r="C266" s="87"/>
      <c r="D266" s="87"/>
      <c r="E266" s="87"/>
      <c r="F266" s="217"/>
      <c r="G266" s="94"/>
      <c r="H266" s="87"/>
      <c r="I266" s="87"/>
      <c r="J266" s="87"/>
      <c r="K266" s="87"/>
      <c r="L266" s="87"/>
    </row>
    <row r="267" spans="1:12" ht="12.75" customHeight="1">
      <c r="A267" s="87"/>
      <c r="B267" s="93"/>
      <c r="C267" s="87"/>
      <c r="D267" s="87"/>
      <c r="E267" s="87"/>
      <c r="F267" s="217"/>
      <c r="G267" s="94"/>
      <c r="H267" s="87"/>
      <c r="I267" s="87"/>
      <c r="J267" s="87"/>
      <c r="K267" s="87"/>
      <c r="L267" s="87"/>
    </row>
    <row r="268" spans="1:12" ht="12.75" customHeight="1">
      <c r="A268" s="87"/>
      <c r="B268" s="93"/>
      <c r="C268" s="87"/>
      <c r="D268" s="87"/>
      <c r="E268" s="87"/>
      <c r="F268" s="217"/>
      <c r="G268" s="94"/>
      <c r="H268" s="87"/>
      <c r="I268" s="87"/>
      <c r="J268" s="87"/>
      <c r="K268" s="87"/>
      <c r="L268" s="87"/>
    </row>
    <row r="269" spans="1:12" ht="12.75" customHeight="1">
      <c r="A269" s="87"/>
      <c r="B269" s="93"/>
      <c r="C269" s="87"/>
      <c r="D269" s="87"/>
      <c r="E269" s="87"/>
      <c r="F269" s="217"/>
      <c r="G269" s="94"/>
      <c r="H269" s="87"/>
      <c r="I269" s="87"/>
      <c r="J269" s="87"/>
      <c r="K269" s="87"/>
      <c r="L269" s="87"/>
    </row>
    <row r="270" spans="1:12" ht="12.75" customHeight="1">
      <c r="A270" s="87"/>
      <c r="B270" s="93"/>
      <c r="C270" s="87"/>
      <c r="D270" s="87"/>
      <c r="E270" s="87"/>
      <c r="F270" s="217"/>
      <c r="G270" s="94"/>
      <c r="H270" s="87"/>
      <c r="I270" s="87"/>
      <c r="J270" s="87"/>
      <c r="K270" s="87"/>
      <c r="L270" s="87"/>
    </row>
    <row r="271" spans="1:12" ht="12.75" customHeight="1">
      <c r="A271" s="87"/>
      <c r="B271" s="93"/>
      <c r="C271" s="87"/>
      <c r="D271" s="87"/>
      <c r="E271" s="87"/>
      <c r="F271" s="217"/>
      <c r="G271" s="94"/>
      <c r="H271" s="87"/>
      <c r="I271" s="87"/>
      <c r="J271" s="87"/>
      <c r="K271" s="87"/>
      <c r="L271" s="87"/>
    </row>
    <row r="272" spans="1:12" ht="12.75" customHeight="1">
      <c r="A272" s="87"/>
      <c r="B272" s="93"/>
      <c r="C272" s="87"/>
      <c r="D272" s="87"/>
      <c r="E272" s="87"/>
      <c r="F272" s="217"/>
      <c r="G272" s="94"/>
      <c r="H272" s="87"/>
      <c r="I272" s="87"/>
      <c r="J272" s="87"/>
      <c r="K272" s="87"/>
      <c r="L272" s="87"/>
    </row>
    <row r="273" spans="1:12" ht="12.75" customHeight="1">
      <c r="A273" s="87"/>
      <c r="B273" s="93"/>
      <c r="C273" s="87"/>
      <c r="D273" s="87"/>
      <c r="E273" s="87"/>
      <c r="F273" s="217"/>
      <c r="G273" s="94"/>
      <c r="H273" s="87"/>
      <c r="I273" s="87"/>
      <c r="J273" s="87"/>
      <c r="K273" s="87"/>
      <c r="L273" s="87"/>
    </row>
    <row r="274" spans="1:12" ht="12.75" customHeight="1">
      <c r="A274" s="87"/>
      <c r="B274" s="93"/>
      <c r="C274" s="87"/>
      <c r="D274" s="87"/>
      <c r="E274" s="87"/>
      <c r="F274" s="217"/>
      <c r="G274" s="94"/>
      <c r="H274" s="87"/>
      <c r="I274" s="87"/>
      <c r="J274" s="87"/>
      <c r="K274" s="87"/>
      <c r="L274" s="87"/>
    </row>
    <row r="275" spans="1:12" ht="12.75" customHeight="1">
      <c r="A275" s="87"/>
      <c r="B275" s="93"/>
      <c r="C275" s="87"/>
      <c r="D275" s="87"/>
      <c r="E275" s="87"/>
      <c r="F275" s="217"/>
      <c r="G275" s="94"/>
      <c r="H275" s="87"/>
      <c r="I275" s="87"/>
      <c r="J275" s="87"/>
      <c r="K275" s="87"/>
      <c r="L275" s="87"/>
    </row>
    <row r="276" spans="1:12" ht="12.75" customHeight="1">
      <c r="A276" s="87"/>
      <c r="B276" s="93"/>
      <c r="C276" s="87"/>
      <c r="D276" s="87"/>
      <c r="E276" s="87"/>
      <c r="F276" s="217"/>
      <c r="G276" s="94"/>
      <c r="H276" s="87"/>
      <c r="I276" s="87"/>
      <c r="J276" s="87"/>
      <c r="K276" s="87"/>
      <c r="L276" s="87"/>
    </row>
    <row r="277" spans="1:12" ht="12.75" customHeight="1">
      <c r="A277" s="87"/>
      <c r="B277" s="93"/>
      <c r="C277" s="87"/>
      <c r="D277" s="87"/>
      <c r="E277" s="87"/>
      <c r="F277" s="217"/>
      <c r="G277" s="94"/>
      <c r="H277" s="87"/>
      <c r="I277" s="87"/>
      <c r="J277" s="87"/>
      <c r="K277" s="87"/>
      <c r="L277" s="87"/>
    </row>
    <row r="278" spans="1:12" ht="12.75" customHeight="1">
      <c r="A278" s="87"/>
      <c r="B278" s="93"/>
      <c r="C278" s="87"/>
      <c r="D278" s="87"/>
      <c r="E278" s="87"/>
      <c r="F278" s="217"/>
      <c r="G278" s="94"/>
      <c r="H278" s="87"/>
      <c r="I278" s="87"/>
      <c r="J278" s="87"/>
      <c r="K278" s="87"/>
      <c r="L278" s="87"/>
    </row>
    <row r="279" spans="1:12" ht="12.75" customHeight="1">
      <c r="A279" s="87"/>
      <c r="B279" s="93"/>
      <c r="C279" s="87"/>
      <c r="D279" s="87"/>
      <c r="E279" s="87"/>
      <c r="F279" s="217"/>
      <c r="G279" s="94"/>
      <c r="H279" s="87"/>
      <c r="I279" s="87"/>
      <c r="J279" s="87"/>
      <c r="K279" s="87"/>
      <c r="L279" s="87"/>
    </row>
    <row r="280" spans="1:12" ht="12.75" customHeight="1">
      <c r="A280" s="87"/>
      <c r="B280" s="93"/>
      <c r="C280" s="87"/>
      <c r="D280" s="87"/>
      <c r="E280" s="87"/>
      <c r="F280" s="217"/>
      <c r="G280" s="94"/>
      <c r="H280" s="87"/>
      <c r="I280" s="87"/>
      <c r="J280" s="87"/>
      <c r="K280" s="87"/>
      <c r="L280" s="87"/>
    </row>
    <row r="281" spans="1:12" ht="12.75" customHeight="1">
      <c r="A281" s="87"/>
      <c r="B281" s="93"/>
      <c r="C281" s="87"/>
      <c r="D281" s="87"/>
      <c r="E281" s="87"/>
      <c r="F281" s="217"/>
      <c r="G281" s="94"/>
      <c r="H281" s="87"/>
      <c r="I281" s="87"/>
      <c r="J281" s="87"/>
      <c r="K281" s="87"/>
      <c r="L281" s="87"/>
    </row>
    <row r="282" spans="1:12" ht="12.75" customHeight="1">
      <c r="A282" s="87"/>
      <c r="B282" s="93"/>
      <c r="C282" s="87"/>
      <c r="D282" s="87"/>
      <c r="E282" s="87"/>
      <c r="F282" s="217"/>
      <c r="G282" s="94"/>
      <c r="H282" s="87"/>
      <c r="I282" s="87"/>
      <c r="J282" s="87"/>
      <c r="K282" s="87"/>
      <c r="L282" s="87"/>
    </row>
    <row r="283" spans="1:12" ht="12.75" customHeight="1">
      <c r="A283" s="87"/>
      <c r="B283" s="93"/>
      <c r="C283" s="87"/>
      <c r="D283" s="87"/>
      <c r="E283" s="87"/>
      <c r="F283" s="217"/>
      <c r="G283" s="94"/>
      <c r="H283" s="87"/>
      <c r="I283" s="87"/>
      <c r="J283" s="87"/>
      <c r="K283" s="87"/>
      <c r="L283" s="87"/>
    </row>
    <row r="284" spans="1:12" ht="12.75" customHeight="1">
      <c r="A284" s="87"/>
      <c r="B284" s="93"/>
      <c r="C284" s="87"/>
      <c r="D284" s="87"/>
      <c r="E284" s="87"/>
      <c r="F284" s="217"/>
      <c r="G284" s="94"/>
      <c r="H284" s="87"/>
      <c r="I284" s="87"/>
      <c r="J284" s="87"/>
      <c r="K284" s="87"/>
      <c r="L284" s="87"/>
    </row>
    <row r="285" spans="1:12" ht="12.75" customHeight="1">
      <c r="A285" s="87"/>
      <c r="B285" s="93"/>
      <c r="C285" s="87"/>
      <c r="D285" s="87"/>
      <c r="E285" s="87"/>
      <c r="F285" s="217"/>
      <c r="G285" s="94"/>
      <c r="H285" s="87"/>
      <c r="I285" s="87"/>
      <c r="J285" s="87"/>
      <c r="K285" s="87"/>
      <c r="L285" s="87"/>
    </row>
    <row r="286" spans="1:12" ht="12.75" customHeight="1">
      <c r="A286" s="87"/>
      <c r="B286" s="93"/>
      <c r="C286" s="87"/>
      <c r="D286" s="87"/>
      <c r="E286" s="87"/>
      <c r="F286" s="217"/>
      <c r="G286" s="94"/>
      <c r="H286" s="87"/>
      <c r="I286" s="87"/>
      <c r="J286" s="87"/>
      <c r="K286" s="87"/>
      <c r="L286" s="87"/>
    </row>
    <row r="287" spans="1:12" ht="12.75" customHeight="1">
      <c r="A287" s="87"/>
      <c r="B287" s="93"/>
      <c r="C287" s="87"/>
      <c r="D287" s="87"/>
      <c r="E287" s="87"/>
      <c r="F287" s="217"/>
      <c r="G287" s="94"/>
      <c r="H287" s="87"/>
      <c r="I287" s="87"/>
      <c r="J287" s="87"/>
      <c r="K287" s="87"/>
      <c r="L287" s="87"/>
    </row>
    <row r="288" spans="1:12" ht="12.75" customHeight="1">
      <c r="A288" s="87"/>
      <c r="B288" s="93"/>
      <c r="C288" s="87"/>
      <c r="D288" s="87"/>
      <c r="E288" s="87"/>
      <c r="F288" s="217"/>
      <c r="G288" s="94"/>
      <c r="H288" s="87"/>
      <c r="I288" s="87"/>
      <c r="J288" s="87"/>
      <c r="K288" s="87"/>
      <c r="L288" s="87"/>
    </row>
    <row r="289" spans="1:12" ht="12.75" customHeight="1">
      <c r="A289" s="87"/>
      <c r="B289" s="93"/>
      <c r="C289" s="87"/>
      <c r="D289" s="87"/>
      <c r="E289" s="87"/>
      <c r="F289" s="217"/>
      <c r="G289" s="94"/>
      <c r="H289" s="87"/>
      <c r="I289" s="87"/>
      <c r="J289" s="87"/>
      <c r="K289" s="87"/>
      <c r="L289" s="87"/>
    </row>
    <row r="290" spans="1:12" ht="12.75" customHeight="1">
      <c r="A290" s="87"/>
      <c r="B290" s="93"/>
      <c r="C290" s="87"/>
      <c r="D290" s="87"/>
      <c r="E290" s="87"/>
      <c r="F290" s="217"/>
      <c r="G290" s="94"/>
      <c r="H290" s="87"/>
      <c r="I290" s="87"/>
      <c r="J290" s="87"/>
      <c r="K290" s="87"/>
      <c r="L290" s="87"/>
    </row>
    <row r="291" spans="1:12" ht="12.75" customHeight="1">
      <c r="A291" s="87"/>
      <c r="B291" s="93"/>
      <c r="C291" s="87"/>
      <c r="D291" s="87"/>
      <c r="E291" s="87"/>
      <c r="F291" s="217"/>
      <c r="G291" s="94"/>
      <c r="H291" s="87"/>
      <c r="I291" s="87"/>
      <c r="J291" s="87"/>
      <c r="K291" s="87"/>
      <c r="L291" s="87"/>
    </row>
    <row r="292" spans="1:12" ht="12.75" customHeight="1">
      <c r="A292" s="87"/>
      <c r="B292" s="93"/>
      <c r="C292" s="87"/>
      <c r="D292" s="87"/>
      <c r="E292" s="87"/>
      <c r="F292" s="217"/>
      <c r="G292" s="94"/>
      <c r="H292" s="87"/>
      <c r="I292" s="87"/>
      <c r="J292" s="87"/>
      <c r="K292" s="87"/>
      <c r="L292" s="87"/>
    </row>
    <row r="293" spans="1:12" ht="12.75" customHeight="1">
      <c r="A293" s="87"/>
      <c r="B293" s="93"/>
      <c r="C293" s="87"/>
      <c r="D293" s="87"/>
      <c r="E293" s="87"/>
      <c r="F293" s="217"/>
      <c r="G293" s="94"/>
      <c r="H293" s="87"/>
      <c r="I293" s="87"/>
      <c r="J293" s="87"/>
      <c r="K293" s="87"/>
      <c r="L293" s="87"/>
    </row>
    <row r="294" spans="1:12" ht="12.75" customHeight="1">
      <c r="A294" s="87"/>
      <c r="B294" s="93"/>
      <c r="C294" s="87"/>
      <c r="D294" s="87"/>
      <c r="E294" s="87"/>
      <c r="F294" s="217"/>
      <c r="G294" s="94"/>
      <c r="H294" s="87"/>
      <c r="I294" s="87"/>
      <c r="J294" s="87"/>
      <c r="K294" s="87"/>
      <c r="L294" s="87"/>
    </row>
    <row r="295" spans="1:12" ht="12.75" customHeight="1">
      <c r="A295" s="87"/>
      <c r="B295" s="93"/>
      <c r="C295" s="87"/>
      <c r="D295" s="87"/>
      <c r="E295" s="87"/>
      <c r="F295" s="217"/>
      <c r="G295" s="94"/>
      <c r="H295" s="87"/>
      <c r="I295" s="87"/>
      <c r="J295" s="87"/>
      <c r="K295" s="87"/>
      <c r="L295" s="87"/>
    </row>
    <row r="296" spans="1:12" ht="12.75" customHeight="1">
      <c r="A296" s="87"/>
      <c r="B296" s="93"/>
      <c r="C296" s="87"/>
      <c r="D296" s="87"/>
      <c r="E296" s="87"/>
      <c r="F296" s="217"/>
      <c r="G296" s="94"/>
      <c r="H296" s="87"/>
      <c r="I296" s="87"/>
      <c r="J296" s="87"/>
      <c r="K296" s="87"/>
      <c r="L296" s="87"/>
    </row>
    <row r="297" spans="1:12" ht="12.75" customHeight="1">
      <c r="A297" s="87"/>
      <c r="B297" s="93"/>
      <c r="C297" s="87"/>
      <c r="D297" s="87"/>
      <c r="E297" s="87"/>
      <c r="F297" s="217"/>
      <c r="G297" s="94"/>
      <c r="H297" s="87"/>
      <c r="I297" s="87"/>
      <c r="J297" s="87"/>
      <c r="K297" s="87"/>
      <c r="L297" s="87"/>
    </row>
    <row r="298" spans="1:12" ht="12.75" customHeight="1">
      <c r="A298" s="87"/>
      <c r="B298" s="93"/>
      <c r="C298" s="87"/>
      <c r="D298" s="87"/>
      <c r="E298" s="87"/>
      <c r="F298" s="217"/>
      <c r="G298" s="94"/>
      <c r="H298" s="87"/>
      <c r="I298" s="87"/>
      <c r="J298" s="87"/>
      <c r="K298" s="87"/>
      <c r="L298" s="87"/>
    </row>
    <row r="299" spans="1:12" ht="12.75" customHeight="1">
      <c r="A299" s="87"/>
      <c r="B299" s="93"/>
      <c r="C299" s="87"/>
      <c r="D299" s="87"/>
      <c r="E299" s="87"/>
      <c r="F299" s="217"/>
      <c r="G299" s="94"/>
      <c r="H299" s="87"/>
      <c r="I299" s="87"/>
      <c r="J299" s="87"/>
      <c r="K299" s="87"/>
      <c r="L299" s="87"/>
    </row>
    <row r="300" spans="1:12" ht="12.75" customHeight="1">
      <c r="A300" s="87"/>
      <c r="B300" s="93"/>
      <c r="C300" s="87"/>
      <c r="D300" s="87"/>
      <c r="E300" s="87"/>
      <c r="F300" s="217"/>
      <c r="G300" s="94"/>
      <c r="H300" s="87"/>
      <c r="I300" s="87"/>
      <c r="J300" s="87"/>
      <c r="K300" s="87"/>
      <c r="L300" s="87"/>
    </row>
    <row r="301" spans="1:12" ht="12.75" customHeight="1">
      <c r="A301" s="87"/>
      <c r="B301" s="93"/>
      <c r="C301" s="87"/>
      <c r="D301" s="87"/>
      <c r="E301" s="87"/>
      <c r="F301" s="217"/>
      <c r="G301" s="94"/>
      <c r="H301" s="87"/>
      <c r="I301" s="87"/>
      <c r="J301" s="87"/>
      <c r="K301" s="87"/>
      <c r="L301" s="87"/>
    </row>
    <row r="302" spans="1:12" ht="12.75" customHeight="1">
      <c r="A302" s="87"/>
      <c r="B302" s="93"/>
      <c r="C302" s="87"/>
      <c r="D302" s="87"/>
      <c r="E302" s="87"/>
      <c r="F302" s="217"/>
      <c r="G302" s="94"/>
      <c r="H302" s="87"/>
      <c r="I302" s="87"/>
      <c r="J302" s="87"/>
      <c r="K302" s="87"/>
      <c r="L302" s="87"/>
    </row>
    <row r="303" spans="1:12" ht="12.75" customHeight="1">
      <c r="A303" s="87"/>
      <c r="B303" s="93"/>
      <c r="C303" s="87"/>
      <c r="D303" s="87"/>
      <c r="E303" s="87"/>
      <c r="F303" s="217"/>
      <c r="G303" s="94"/>
      <c r="H303" s="87"/>
      <c r="I303" s="87"/>
      <c r="J303" s="87"/>
      <c r="K303" s="87"/>
      <c r="L303" s="87"/>
    </row>
    <row r="304" spans="1:12" ht="12.75" customHeight="1">
      <c r="A304" s="87"/>
      <c r="B304" s="93"/>
      <c r="C304" s="87"/>
      <c r="D304" s="87"/>
      <c r="E304" s="87"/>
      <c r="F304" s="217"/>
      <c r="G304" s="94"/>
      <c r="H304" s="87"/>
      <c r="I304" s="87"/>
      <c r="J304" s="87"/>
      <c r="K304" s="87"/>
      <c r="L304" s="87"/>
    </row>
    <row r="305" spans="1:12" ht="12.75" customHeight="1">
      <c r="A305" s="87"/>
      <c r="B305" s="93"/>
      <c r="C305" s="87"/>
      <c r="D305" s="87"/>
      <c r="E305" s="87"/>
      <c r="F305" s="217"/>
      <c r="G305" s="94"/>
      <c r="H305" s="87"/>
      <c r="I305" s="87"/>
      <c r="J305" s="87"/>
      <c r="K305" s="87"/>
      <c r="L305" s="87"/>
    </row>
    <row r="306" spans="1:12" ht="12.75" customHeight="1">
      <c r="A306" s="87"/>
      <c r="B306" s="93"/>
      <c r="C306" s="87"/>
      <c r="D306" s="87"/>
      <c r="E306" s="87"/>
      <c r="F306" s="217"/>
      <c r="G306" s="94"/>
      <c r="H306" s="87"/>
      <c r="I306" s="87"/>
      <c r="J306" s="87"/>
      <c r="K306" s="87"/>
      <c r="L306" s="87"/>
    </row>
    <row r="307" spans="1:12" ht="12.75" customHeight="1">
      <c r="A307" s="87"/>
      <c r="B307" s="93"/>
      <c r="C307" s="87"/>
      <c r="D307" s="87"/>
      <c r="E307" s="87"/>
      <c r="F307" s="217"/>
      <c r="G307" s="94"/>
      <c r="H307" s="87"/>
      <c r="I307" s="87"/>
      <c r="J307" s="87"/>
      <c r="K307" s="87"/>
      <c r="L307" s="87"/>
    </row>
    <row r="308" spans="1:12" ht="12.75" customHeight="1">
      <c r="A308" s="87"/>
      <c r="B308" s="93"/>
      <c r="C308" s="87"/>
      <c r="D308" s="87"/>
      <c r="E308" s="87"/>
      <c r="F308" s="217"/>
      <c r="G308" s="94"/>
      <c r="H308" s="87"/>
      <c r="I308" s="87"/>
      <c r="J308" s="87"/>
      <c r="K308" s="87"/>
      <c r="L308" s="87"/>
    </row>
    <row r="309" spans="1:12" ht="12.75" customHeight="1">
      <c r="A309" s="87"/>
      <c r="B309" s="93"/>
      <c r="C309" s="87"/>
      <c r="D309" s="87"/>
      <c r="E309" s="87"/>
      <c r="F309" s="217"/>
      <c r="G309" s="94"/>
      <c r="H309" s="87"/>
      <c r="I309" s="87"/>
      <c r="J309" s="87"/>
      <c r="K309" s="87"/>
      <c r="L309" s="87"/>
    </row>
    <row r="310" spans="1:12" ht="12.75" customHeight="1">
      <c r="A310" s="87"/>
      <c r="B310" s="93"/>
      <c r="C310" s="87"/>
      <c r="D310" s="87"/>
      <c r="E310" s="87"/>
      <c r="F310" s="217"/>
      <c r="G310" s="94"/>
      <c r="H310" s="87"/>
      <c r="I310" s="87"/>
      <c r="J310" s="87"/>
      <c r="K310" s="87"/>
      <c r="L310" s="87"/>
    </row>
    <row r="311" spans="1:12" ht="12.75" customHeight="1">
      <c r="A311" s="87"/>
      <c r="B311" s="93"/>
      <c r="C311" s="87"/>
      <c r="D311" s="87"/>
      <c r="E311" s="87"/>
      <c r="F311" s="217"/>
      <c r="G311" s="94"/>
      <c r="H311" s="87"/>
      <c r="I311" s="87"/>
      <c r="J311" s="87"/>
      <c r="K311" s="87"/>
      <c r="L311" s="87"/>
    </row>
    <row r="312" spans="1:12" ht="12.75" customHeight="1">
      <c r="A312" s="87"/>
      <c r="B312" s="93"/>
      <c r="C312" s="87"/>
      <c r="D312" s="87"/>
      <c r="E312" s="87"/>
      <c r="F312" s="217"/>
      <c r="G312" s="94"/>
      <c r="H312" s="87"/>
      <c r="I312" s="87"/>
      <c r="J312" s="87"/>
      <c r="K312" s="87"/>
      <c r="L312" s="87"/>
    </row>
    <row r="313" spans="1:12" ht="12.75" customHeight="1">
      <c r="A313" s="87"/>
      <c r="B313" s="93"/>
      <c r="C313" s="87"/>
      <c r="D313" s="87"/>
      <c r="E313" s="87"/>
      <c r="F313" s="217"/>
      <c r="G313" s="94"/>
      <c r="H313" s="87"/>
      <c r="I313" s="87"/>
      <c r="J313" s="87"/>
      <c r="K313" s="87"/>
      <c r="L313" s="87"/>
    </row>
    <row r="314" spans="1:12" ht="12.75" customHeight="1">
      <c r="A314" s="87"/>
      <c r="B314" s="93"/>
      <c r="C314" s="87"/>
      <c r="D314" s="87"/>
      <c r="E314" s="87"/>
      <c r="F314" s="217"/>
      <c r="G314" s="94"/>
      <c r="H314" s="87"/>
      <c r="I314" s="87"/>
      <c r="J314" s="87"/>
      <c r="K314" s="87"/>
      <c r="L314" s="87"/>
    </row>
    <row r="315" spans="1:12" ht="12.75" customHeight="1">
      <c r="A315" s="87"/>
      <c r="B315" s="93"/>
      <c r="C315" s="87"/>
      <c r="D315" s="87"/>
      <c r="E315" s="87"/>
      <c r="F315" s="217"/>
      <c r="G315" s="94"/>
      <c r="H315" s="87"/>
      <c r="I315" s="87"/>
      <c r="J315" s="87"/>
      <c r="K315" s="87"/>
      <c r="L315" s="87"/>
    </row>
    <row r="316" spans="1:12" ht="12.75" customHeight="1">
      <c r="A316" s="87"/>
      <c r="B316" s="93"/>
      <c r="C316" s="87"/>
      <c r="D316" s="87"/>
      <c r="E316" s="87"/>
      <c r="F316" s="217"/>
      <c r="G316" s="94"/>
      <c r="H316" s="87"/>
      <c r="I316" s="87"/>
      <c r="J316" s="87"/>
      <c r="K316" s="87"/>
      <c r="L316" s="87"/>
    </row>
    <row r="317" spans="1:12" ht="12.75" customHeight="1">
      <c r="A317" s="87"/>
      <c r="B317" s="93"/>
      <c r="C317" s="87"/>
      <c r="D317" s="87"/>
      <c r="E317" s="87"/>
      <c r="F317" s="217"/>
      <c r="G317" s="94"/>
      <c r="H317" s="87"/>
      <c r="I317" s="87"/>
      <c r="J317" s="87"/>
      <c r="K317" s="87"/>
      <c r="L317" s="87"/>
    </row>
    <row r="318" spans="1:12" ht="12.75" customHeight="1">
      <c r="A318" s="87"/>
      <c r="B318" s="93"/>
      <c r="C318" s="87"/>
      <c r="D318" s="87"/>
      <c r="E318" s="87"/>
      <c r="F318" s="217"/>
      <c r="G318" s="94"/>
      <c r="H318" s="87"/>
      <c r="I318" s="87"/>
      <c r="J318" s="87"/>
      <c r="K318" s="87"/>
      <c r="L318" s="87"/>
    </row>
    <row r="319" spans="1:12" ht="12.75" customHeight="1">
      <c r="A319" s="87"/>
      <c r="B319" s="93"/>
      <c r="C319" s="87"/>
      <c r="D319" s="87"/>
      <c r="E319" s="87"/>
      <c r="F319" s="217"/>
      <c r="G319" s="94"/>
      <c r="H319" s="87"/>
      <c r="I319" s="87"/>
      <c r="J319" s="87"/>
      <c r="K319" s="87"/>
      <c r="L319" s="87"/>
    </row>
    <row r="320" spans="1:12" ht="12.75" customHeight="1">
      <c r="A320" s="87"/>
      <c r="B320" s="93"/>
      <c r="C320" s="87"/>
      <c r="D320" s="87"/>
      <c r="E320" s="87"/>
      <c r="F320" s="217"/>
      <c r="G320" s="94"/>
      <c r="H320" s="87"/>
      <c r="I320" s="87"/>
      <c r="J320" s="87"/>
      <c r="K320" s="87"/>
      <c r="L320" s="87"/>
    </row>
    <row r="321" spans="1:12" ht="12.75" customHeight="1">
      <c r="A321" s="87"/>
      <c r="B321" s="93"/>
      <c r="C321" s="87"/>
      <c r="D321" s="87"/>
      <c r="E321" s="87"/>
      <c r="F321" s="217"/>
      <c r="G321" s="94"/>
      <c r="H321" s="87"/>
      <c r="I321" s="87"/>
      <c r="J321" s="87"/>
      <c r="K321" s="87"/>
      <c r="L321" s="87"/>
    </row>
    <row r="322" spans="1:12" ht="12.75" customHeight="1">
      <c r="A322" s="87"/>
      <c r="B322" s="93"/>
      <c r="C322" s="87"/>
      <c r="D322" s="87"/>
      <c r="E322" s="87"/>
      <c r="F322" s="217"/>
      <c r="G322" s="94"/>
      <c r="H322" s="87"/>
      <c r="I322" s="87"/>
      <c r="J322" s="87"/>
      <c r="K322" s="87"/>
      <c r="L322" s="87"/>
    </row>
    <row r="323" spans="1:12" ht="12.75" customHeight="1">
      <c r="A323" s="87"/>
      <c r="B323" s="93"/>
      <c r="C323" s="87"/>
      <c r="D323" s="87"/>
      <c r="E323" s="87"/>
      <c r="F323" s="217"/>
      <c r="G323" s="94"/>
      <c r="H323" s="87"/>
      <c r="I323" s="87"/>
      <c r="J323" s="87"/>
      <c r="K323" s="87"/>
      <c r="L323" s="87"/>
    </row>
    <row r="324" spans="1:12" ht="12.75" customHeight="1">
      <c r="A324" s="87"/>
      <c r="B324" s="93"/>
      <c r="C324" s="87"/>
      <c r="D324" s="87"/>
      <c r="E324" s="87"/>
      <c r="F324" s="217"/>
      <c r="G324" s="94"/>
      <c r="H324" s="87"/>
      <c r="I324" s="87"/>
      <c r="J324" s="87"/>
      <c r="K324" s="87"/>
      <c r="L324" s="87"/>
    </row>
    <row r="325" spans="1:12" ht="12.75" customHeight="1">
      <c r="A325" s="87"/>
      <c r="B325" s="93"/>
      <c r="C325" s="87"/>
      <c r="D325" s="87"/>
      <c r="E325" s="87"/>
      <c r="F325" s="217"/>
      <c r="G325" s="94"/>
      <c r="H325" s="87"/>
      <c r="I325" s="87"/>
      <c r="J325" s="87"/>
      <c r="K325" s="87"/>
      <c r="L325" s="87"/>
    </row>
    <row r="326" spans="1:12" ht="12.75" customHeight="1">
      <c r="A326" s="87"/>
      <c r="B326" s="93"/>
      <c r="C326" s="87"/>
      <c r="D326" s="87"/>
      <c r="E326" s="87"/>
      <c r="F326" s="217"/>
      <c r="G326" s="94"/>
      <c r="H326" s="87"/>
      <c r="I326" s="87"/>
      <c r="J326" s="87"/>
      <c r="K326" s="87"/>
      <c r="L326" s="87"/>
    </row>
    <row r="327" spans="1:12" ht="12.75" customHeight="1">
      <c r="A327" s="87"/>
      <c r="B327" s="93"/>
      <c r="C327" s="87"/>
      <c r="D327" s="87"/>
      <c r="E327" s="87"/>
      <c r="F327" s="217"/>
      <c r="G327" s="94"/>
      <c r="H327" s="87"/>
      <c r="I327" s="87"/>
      <c r="J327" s="87"/>
      <c r="K327" s="87"/>
      <c r="L327" s="87"/>
    </row>
    <row r="328" spans="1:12" ht="12.75" customHeight="1">
      <c r="A328" s="87"/>
      <c r="B328" s="93"/>
      <c r="C328" s="87"/>
      <c r="D328" s="87"/>
      <c r="E328" s="87"/>
      <c r="F328" s="217"/>
      <c r="G328" s="94"/>
      <c r="H328" s="87"/>
      <c r="I328" s="87"/>
      <c r="J328" s="87"/>
      <c r="K328" s="87"/>
      <c r="L328" s="87"/>
    </row>
    <row r="329" spans="1:12" ht="12.75" customHeight="1">
      <c r="A329" s="87"/>
      <c r="B329" s="93"/>
      <c r="C329" s="87"/>
      <c r="D329" s="87"/>
      <c r="E329" s="87"/>
      <c r="F329" s="217"/>
      <c r="G329" s="94"/>
      <c r="H329" s="87"/>
      <c r="I329" s="87"/>
      <c r="J329" s="87"/>
      <c r="K329" s="87"/>
      <c r="L329" s="87"/>
    </row>
    <row r="330" spans="1:12" ht="12.75" customHeight="1">
      <c r="A330" s="87"/>
      <c r="B330" s="93"/>
      <c r="C330" s="87"/>
      <c r="D330" s="87"/>
      <c r="E330" s="87"/>
      <c r="F330" s="217"/>
      <c r="G330" s="94"/>
      <c r="H330" s="87"/>
      <c r="I330" s="87"/>
      <c r="J330" s="87"/>
      <c r="K330" s="87"/>
      <c r="L330" s="87"/>
    </row>
    <row r="331" spans="1:12" ht="12.75" customHeight="1">
      <c r="A331" s="87"/>
      <c r="B331" s="93"/>
      <c r="C331" s="87"/>
      <c r="D331" s="87"/>
      <c r="E331" s="87"/>
      <c r="F331" s="217"/>
      <c r="G331" s="94"/>
      <c r="H331" s="87"/>
      <c r="I331" s="87"/>
      <c r="J331" s="87"/>
      <c r="K331" s="87"/>
      <c r="L331" s="87"/>
    </row>
    <row r="332" spans="1:12" ht="12.75" customHeight="1">
      <c r="A332" s="87"/>
      <c r="B332" s="93"/>
      <c r="C332" s="87"/>
      <c r="D332" s="87"/>
      <c r="E332" s="87"/>
      <c r="F332" s="217"/>
      <c r="G332" s="94"/>
      <c r="H332" s="87"/>
      <c r="I332" s="87"/>
      <c r="J332" s="87"/>
      <c r="K332" s="87"/>
      <c r="L332" s="87"/>
    </row>
    <row r="333" spans="1:12" ht="12.75" customHeight="1">
      <c r="A333" s="87"/>
      <c r="B333" s="93"/>
      <c r="C333" s="87"/>
      <c r="D333" s="87"/>
      <c r="E333" s="87"/>
      <c r="F333" s="217"/>
      <c r="G333" s="94"/>
      <c r="H333" s="87"/>
      <c r="I333" s="87"/>
      <c r="J333" s="87"/>
      <c r="K333" s="87"/>
      <c r="L333" s="87"/>
    </row>
    <row r="334" spans="1:12" ht="12.75" customHeight="1">
      <c r="A334" s="87"/>
      <c r="B334" s="93"/>
      <c r="C334" s="87"/>
      <c r="D334" s="87"/>
      <c r="E334" s="87"/>
      <c r="F334" s="217"/>
      <c r="G334" s="94"/>
      <c r="H334" s="87"/>
      <c r="I334" s="87"/>
      <c r="J334" s="87"/>
      <c r="K334" s="87"/>
      <c r="L334" s="87"/>
    </row>
    <row r="335" spans="1:12" ht="12.75" customHeight="1">
      <c r="A335" s="87"/>
      <c r="B335" s="93"/>
      <c r="C335" s="87"/>
      <c r="D335" s="87"/>
      <c r="E335" s="87"/>
      <c r="F335" s="217"/>
      <c r="G335" s="94"/>
      <c r="H335" s="87"/>
      <c r="I335" s="87"/>
      <c r="J335" s="87"/>
      <c r="K335" s="87"/>
      <c r="L335" s="87"/>
    </row>
    <row r="336" spans="1:12" ht="12.75" customHeight="1">
      <c r="A336" s="87"/>
      <c r="B336" s="93"/>
      <c r="C336" s="87"/>
      <c r="D336" s="87"/>
      <c r="E336" s="87"/>
      <c r="F336" s="217"/>
      <c r="G336" s="94"/>
      <c r="H336" s="87"/>
      <c r="I336" s="87"/>
      <c r="J336" s="87"/>
      <c r="K336" s="87"/>
      <c r="L336" s="87"/>
    </row>
    <row r="337" spans="1:12" ht="12.75" customHeight="1">
      <c r="A337" s="87"/>
      <c r="B337" s="93"/>
      <c r="C337" s="87"/>
      <c r="D337" s="87"/>
      <c r="E337" s="87"/>
      <c r="F337" s="217"/>
      <c r="G337" s="94"/>
      <c r="H337" s="87"/>
      <c r="I337" s="87"/>
      <c r="J337" s="87"/>
      <c r="K337" s="87"/>
      <c r="L337" s="87"/>
    </row>
    <row r="338" spans="1:12" ht="12.75" customHeight="1">
      <c r="A338" s="87"/>
      <c r="B338" s="93"/>
      <c r="C338" s="87"/>
      <c r="D338" s="87"/>
      <c r="E338" s="87"/>
      <c r="F338" s="217"/>
      <c r="G338" s="94"/>
      <c r="H338" s="87"/>
      <c r="I338" s="87"/>
      <c r="J338" s="87"/>
      <c r="K338" s="87"/>
      <c r="L338" s="87"/>
    </row>
    <row r="339" spans="1:12" ht="12.75" customHeight="1">
      <c r="A339" s="87"/>
      <c r="B339" s="93"/>
      <c r="C339" s="87"/>
      <c r="D339" s="87"/>
      <c r="E339" s="87"/>
      <c r="F339" s="217"/>
      <c r="G339" s="94"/>
      <c r="H339" s="87"/>
      <c r="I339" s="87"/>
      <c r="J339" s="87"/>
      <c r="K339" s="87"/>
      <c r="L339" s="87"/>
    </row>
    <row r="340" spans="1:12" ht="12.75" customHeight="1">
      <c r="A340" s="87"/>
      <c r="B340" s="93"/>
      <c r="C340" s="87"/>
      <c r="D340" s="87"/>
      <c r="E340" s="87"/>
      <c r="F340" s="217"/>
      <c r="G340" s="94"/>
      <c r="H340" s="87"/>
      <c r="I340" s="87"/>
      <c r="J340" s="87"/>
      <c r="K340" s="87"/>
      <c r="L340" s="87"/>
    </row>
    <row r="341" spans="1:12" ht="12.75" customHeight="1">
      <c r="A341" s="87"/>
      <c r="B341" s="93"/>
      <c r="C341" s="87"/>
      <c r="D341" s="87"/>
      <c r="E341" s="87"/>
      <c r="F341" s="217"/>
      <c r="G341" s="94"/>
      <c r="H341" s="87"/>
      <c r="I341" s="87"/>
      <c r="J341" s="87"/>
      <c r="K341" s="87"/>
      <c r="L341" s="87"/>
    </row>
    <row r="342" spans="1:12" ht="12.75" customHeight="1">
      <c r="A342" s="87"/>
      <c r="B342" s="93"/>
      <c r="C342" s="87"/>
      <c r="D342" s="87"/>
      <c r="E342" s="87"/>
      <c r="F342" s="217"/>
      <c r="G342" s="94"/>
      <c r="H342" s="87"/>
      <c r="I342" s="87"/>
      <c r="J342" s="87"/>
      <c r="K342" s="87"/>
      <c r="L342" s="87"/>
    </row>
    <row r="343" spans="1:12" ht="12.75" customHeight="1">
      <c r="A343" s="87"/>
      <c r="B343" s="93"/>
      <c r="C343" s="87"/>
      <c r="D343" s="87"/>
      <c r="E343" s="87"/>
      <c r="F343" s="217"/>
      <c r="G343" s="94"/>
      <c r="H343" s="87"/>
      <c r="I343" s="87"/>
      <c r="J343" s="87"/>
      <c r="K343" s="87"/>
      <c r="L343" s="87"/>
    </row>
    <row r="344" spans="1:12" ht="12.75" customHeight="1">
      <c r="A344" s="87"/>
      <c r="B344" s="93"/>
      <c r="C344" s="87"/>
      <c r="D344" s="87"/>
      <c r="E344" s="87"/>
      <c r="F344" s="217"/>
      <c r="G344" s="94"/>
      <c r="H344" s="87"/>
      <c r="I344" s="87"/>
      <c r="J344" s="87"/>
      <c r="K344" s="87"/>
      <c r="L344" s="87"/>
    </row>
    <row r="345" spans="1:12" ht="12.75" customHeight="1">
      <c r="A345" s="87"/>
      <c r="B345" s="93"/>
      <c r="C345" s="87"/>
      <c r="D345" s="87"/>
      <c r="E345" s="87"/>
      <c r="F345" s="217"/>
      <c r="G345" s="94"/>
      <c r="H345" s="87"/>
      <c r="I345" s="87"/>
      <c r="J345" s="87"/>
      <c r="K345" s="87"/>
      <c r="L345" s="87"/>
    </row>
    <row r="346" spans="1:12" ht="12.75" customHeight="1">
      <c r="A346" s="87"/>
      <c r="B346" s="93"/>
      <c r="C346" s="87"/>
      <c r="D346" s="87"/>
      <c r="E346" s="87"/>
      <c r="F346" s="217"/>
      <c r="G346" s="94"/>
      <c r="H346" s="87"/>
      <c r="I346" s="87"/>
      <c r="J346" s="87"/>
      <c r="K346" s="87"/>
      <c r="L346" s="87"/>
    </row>
    <row r="347" spans="1:12" ht="12.75" customHeight="1">
      <c r="A347" s="87"/>
      <c r="B347" s="93"/>
      <c r="C347" s="87"/>
      <c r="D347" s="87"/>
      <c r="E347" s="87"/>
      <c r="F347" s="217"/>
      <c r="G347" s="94"/>
      <c r="H347" s="87"/>
      <c r="I347" s="87"/>
      <c r="J347" s="87"/>
      <c r="K347" s="87"/>
      <c r="L347" s="87"/>
    </row>
    <row r="348" spans="1:12" ht="12.75" customHeight="1">
      <c r="A348" s="87"/>
      <c r="B348" s="93"/>
      <c r="C348" s="87"/>
      <c r="D348" s="87"/>
      <c r="E348" s="87"/>
      <c r="F348" s="217"/>
      <c r="G348" s="94"/>
      <c r="H348" s="87"/>
      <c r="I348" s="87"/>
      <c r="J348" s="87"/>
      <c r="K348" s="87"/>
      <c r="L348" s="87"/>
    </row>
    <row r="349" spans="1:12" ht="12.75" customHeight="1">
      <c r="A349" s="87"/>
      <c r="B349" s="93"/>
      <c r="C349" s="87"/>
      <c r="D349" s="87"/>
      <c r="E349" s="87"/>
      <c r="F349" s="217"/>
      <c r="G349" s="94"/>
      <c r="H349" s="87"/>
      <c r="I349" s="87"/>
      <c r="J349" s="87"/>
      <c r="K349" s="87"/>
      <c r="L349" s="87"/>
    </row>
    <row r="350" spans="1:12" ht="12.75" customHeight="1">
      <c r="A350" s="87"/>
      <c r="B350" s="93"/>
      <c r="C350" s="87"/>
      <c r="D350" s="87"/>
      <c r="E350" s="87"/>
      <c r="F350" s="217"/>
      <c r="G350" s="94"/>
      <c r="H350" s="87"/>
      <c r="I350" s="87"/>
      <c r="J350" s="87"/>
      <c r="K350" s="87"/>
      <c r="L350" s="87"/>
    </row>
    <row r="351" spans="1:12" ht="12.75" customHeight="1">
      <c r="A351" s="87"/>
      <c r="B351" s="93"/>
      <c r="C351" s="87"/>
      <c r="D351" s="87"/>
      <c r="E351" s="87"/>
      <c r="F351" s="217"/>
      <c r="G351" s="94"/>
      <c r="H351" s="87"/>
      <c r="I351" s="87"/>
      <c r="J351" s="87"/>
      <c r="K351" s="87"/>
      <c r="L351" s="87"/>
    </row>
    <row r="352" spans="1:12" ht="12.75" customHeight="1">
      <c r="A352" s="87"/>
      <c r="B352" s="93"/>
      <c r="C352" s="87"/>
      <c r="D352" s="87"/>
      <c r="E352" s="87"/>
      <c r="F352" s="217"/>
      <c r="G352" s="94"/>
      <c r="H352" s="87"/>
      <c r="I352" s="87"/>
      <c r="J352" s="87"/>
      <c r="K352" s="87"/>
      <c r="L352" s="87"/>
    </row>
    <row r="353" spans="1:12" ht="12.75" customHeight="1">
      <c r="A353" s="87"/>
      <c r="B353" s="93"/>
      <c r="C353" s="87"/>
      <c r="D353" s="87"/>
      <c r="E353" s="87"/>
      <c r="F353" s="217"/>
      <c r="G353" s="94"/>
      <c r="H353" s="87"/>
      <c r="I353" s="87"/>
      <c r="J353" s="87"/>
      <c r="K353" s="87"/>
      <c r="L353" s="87"/>
    </row>
    <row r="354" spans="1:12" ht="12.75" customHeight="1">
      <c r="A354" s="87"/>
      <c r="B354" s="93"/>
      <c r="C354" s="87"/>
      <c r="D354" s="87"/>
      <c r="E354" s="87"/>
      <c r="F354" s="217"/>
      <c r="G354" s="94"/>
      <c r="H354" s="87"/>
      <c r="I354" s="87"/>
      <c r="J354" s="87"/>
      <c r="K354" s="87"/>
      <c r="L354" s="87"/>
    </row>
    <row r="355" spans="1:12" ht="12.75" customHeight="1">
      <c r="A355" s="87"/>
      <c r="B355" s="93"/>
      <c r="C355" s="87"/>
      <c r="D355" s="87"/>
      <c r="E355" s="87"/>
      <c r="F355" s="217"/>
      <c r="G355" s="94"/>
      <c r="H355" s="87"/>
      <c r="I355" s="87"/>
      <c r="J355" s="87"/>
      <c r="K355" s="87"/>
      <c r="L355" s="87"/>
    </row>
    <row r="356" spans="1:12" ht="12.75" customHeight="1">
      <c r="A356" s="87"/>
      <c r="B356" s="93"/>
      <c r="C356" s="87"/>
      <c r="D356" s="87"/>
      <c r="E356" s="87"/>
      <c r="F356" s="217"/>
      <c r="G356" s="94"/>
      <c r="H356" s="87"/>
      <c r="I356" s="87"/>
      <c r="J356" s="87"/>
      <c r="K356" s="87"/>
      <c r="L356" s="87"/>
    </row>
    <row r="357" spans="1:12" ht="12.75" customHeight="1">
      <c r="A357" s="87"/>
      <c r="B357" s="93"/>
      <c r="C357" s="87"/>
      <c r="D357" s="87"/>
      <c r="E357" s="87"/>
      <c r="F357" s="217"/>
      <c r="G357" s="94"/>
      <c r="H357" s="87"/>
      <c r="I357" s="87"/>
      <c r="J357" s="87"/>
      <c r="K357" s="87"/>
      <c r="L357" s="87"/>
    </row>
    <row r="358" spans="1:12" ht="12.75" customHeight="1">
      <c r="A358" s="87"/>
      <c r="B358" s="93"/>
      <c r="C358" s="87"/>
      <c r="D358" s="87"/>
      <c r="E358" s="87"/>
      <c r="F358" s="217"/>
      <c r="G358" s="94"/>
      <c r="H358" s="87"/>
      <c r="I358" s="87"/>
      <c r="J358" s="87"/>
      <c r="K358" s="87"/>
      <c r="L358" s="87"/>
    </row>
    <row r="359" spans="1:12" ht="12.75" customHeight="1">
      <c r="A359" s="87"/>
      <c r="B359" s="93"/>
      <c r="C359" s="87"/>
      <c r="D359" s="87"/>
      <c r="E359" s="87"/>
      <c r="F359" s="217"/>
      <c r="G359" s="94"/>
      <c r="H359" s="87"/>
      <c r="I359" s="87"/>
      <c r="J359" s="87"/>
      <c r="K359" s="87"/>
      <c r="L359" s="87"/>
    </row>
    <row r="360" spans="1:12" ht="12.75" customHeight="1">
      <c r="A360" s="87"/>
      <c r="B360" s="93"/>
      <c r="C360" s="87"/>
      <c r="D360" s="87"/>
      <c r="E360" s="87"/>
      <c r="F360" s="217"/>
      <c r="G360" s="94"/>
      <c r="H360" s="87"/>
      <c r="I360" s="87"/>
      <c r="J360" s="87"/>
      <c r="K360" s="87"/>
      <c r="L360" s="87"/>
    </row>
    <row r="361" spans="1:12" ht="12.75" customHeight="1">
      <c r="A361" s="87"/>
      <c r="B361" s="93"/>
      <c r="C361" s="87"/>
      <c r="D361" s="87"/>
      <c r="E361" s="87"/>
      <c r="F361" s="217"/>
      <c r="G361" s="94"/>
      <c r="H361" s="87"/>
      <c r="I361" s="87"/>
      <c r="J361" s="87"/>
      <c r="K361" s="87"/>
      <c r="L361" s="87"/>
    </row>
    <row r="362" spans="1:12" ht="12.75" customHeight="1">
      <c r="A362" s="87"/>
      <c r="B362" s="93"/>
      <c r="C362" s="87"/>
      <c r="D362" s="87"/>
      <c r="E362" s="87"/>
      <c r="F362" s="217"/>
      <c r="G362" s="94"/>
      <c r="H362" s="87"/>
      <c r="I362" s="87"/>
      <c r="J362" s="87"/>
      <c r="K362" s="87"/>
      <c r="L362" s="87"/>
    </row>
    <row r="363" spans="1:12" ht="12.75" customHeight="1">
      <c r="A363" s="87"/>
      <c r="B363" s="93"/>
      <c r="C363" s="87"/>
      <c r="D363" s="87"/>
      <c r="E363" s="87"/>
      <c r="F363" s="217"/>
      <c r="G363" s="94"/>
      <c r="H363" s="87"/>
      <c r="I363" s="87"/>
      <c r="J363" s="87"/>
      <c r="K363" s="87"/>
      <c r="L363" s="87"/>
    </row>
    <row r="364" spans="1:12" ht="12.75" customHeight="1">
      <c r="A364" s="87"/>
      <c r="B364" s="93"/>
      <c r="C364" s="87"/>
      <c r="D364" s="87"/>
      <c r="E364" s="87"/>
      <c r="F364" s="217"/>
      <c r="G364" s="94"/>
      <c r="H364" s="87"/>
      <c r="I364" s="87"/>
      <c r="J364" s="87"/>
      <c r="K364" s="87"/>
      <c r="L364" s="87"/>
    </row>
    <row r="365" spans="1:12" ht="12.75" customHeight="1">
      <c r="A365" s="87"/>
      <c r="B365" s="93"/>
      <c r="C365" s="87"/>
      <c r="D365" s="87"/>
      <c r="E365" s="87"/>
      <c r="F365" s="217"/>
      <c r="G365" s="94"/>
      <c r="H365" s="87"/>
      <c r="I365" s="87"/>
      <c r="J365" s="87"/>
      <c r="K365" s="87"/>
      <c r="L365" s="87"/>
    </row>
    <row r="366" spans="1:12" ht="12.75" customHeight="1">
      <c r="A366" s="87"/>
      <c r="B366" s="93"/>
      <c r="C366" s="87"/>
      <c r="D366" s="87"/>
      <c r="E366" s="87"/>
      <c r="F366" s="217"/>
      <c r="G366" s="94"/>
      <c r="H366" s="87"/>
      <c r="I366" s="87"/>
      <c r="J366" s="87"/>
      <c r="K366" s="87"/>
      <c r="L366" s="87"/>
    </row>
    <row r="367" spans="1:12" ht="12.75" customHeight="1">
      <c r="A367" s="87"/>
      <c r="B367" s="93"/>
      <c r="C367" s="87"/>
      <c r="D367" s="87"/>
      <c r="E367" s="87"/>
      <c r="F367" s="217"/>
      <c r="G367" s="94"/>
      <c r="H367" s="87"/>
      <c r="I367" s="87"/>
      <c r="J367" s="87"/>
      <c r="K367" s="87"/>
      <c r="L367" s="87"/>
    </row>
    <row r="368" spans="1:12" ht="12.75" customHeight="1">
      <c r="A368" s="87"/>
      <c r="B368" s="93"/>
      <c r="C368" s="87"/>
      <c r="D368" s="87"/>
      <c r="E368" s="87"/>
      <c r="F368" s="217"/>
      <c r="G368" s="94"/>
      <c r="H368" s="87"/>
      <c r="I368" s="87"/>
      <c r="J368" s="87"/>
      <c r="K368" s="87"/>
      <c r="L368" s="87"/>
    </row>
    <row r="369" spans="1:12" ht="12.75" customHeight="1">
      <c r="A369" s="87"/>
      <c r="B369" s="93"/>
      <c r="C369" s="87"/>
      <c r="D369" s="87"/>
      <c r="E369" s="87"/>
      <c r="F369" s="217"/>
      <c r="G369" s="94"/>
      <c r="H369" s="87"/>
      <c r="I369" s="87"/>
      <c r="J369" s="87"/>
      <c r="K369" s="87"/>
      <c r="L369" s="87"/>
    </row>
    <row r="370" spans="1:12" ht="12.75" customHeight="1">
      <c r="A370" s="87"/>
      <c r="B370" s="93"/>
      <c r="C370" s="87"/>
      <c r="D370" s="87"/>
      <c r="E370" s="87"/>
      <c r="F370" s="217"/>
      <c r="G370" s="94"/>
      <c r="H370" s="87"/>
      <c r="I370" s="87"/>
      <c r="J370" s="87"/>
      <c r="K370" s="87"/>
      <c r="L370" s="87"/>
    </row>
    <row r="371" spans="1:12" ht="12.75" customHeight="1">
      <c r="A371" s="87"/>
      <c r="B371" s="93"/>
      <c r="C371" s="87"/>
      <c r="D371" s="87"/>
      <c r="E371" s="87"/>
      <c r="F371" s="217"/>
      <c r="G371" s="94"/>
      <c r="H371" s="87"/>
      <c r="I371" s="87"/>
      <c r="J371" s="87"/>
      <c r="K371" s="87"/>
      <c r="L371" s="87"/>
    </row>
    <row r="372" spans="1:12" ht="12.75" customHeight="1">
      <c r="A372" s="87"/>
      <c r="B372" s="93"/>
      <c r="C372" s="87"/>
      <c r="D372" s="87"/>
      <c r="E372" s="87"/>
      <c r="F372" s="217"/>
      <c r="G372" s="94"/>
      <c r="H372" s="87"/>
      <c r="I372" s="87"/>
      <c r="J372" s="87"/>
      <c r="K372" s="87"/>
      <c r="L372" s="87"/>
    </row>
    <row r="373" spans="1:12" ht="12.75" customHeight="1">
      <c r="A373" s="87"/>
      <c r="B373" s="93"/>
      <c r="C373" s="87"/>
      <c r="D373" s="87"/>
      <c r="E373" s="87"/>
      <c r="F373" s="217"/>
      <c r="G373" s="94"/>
      <c r="H373" s="87"/>
      <c r="I373" s="87"/>
      <c r="J373" s="87"/>
      <c r="K373" s="87"/>
      <c r="L373" s="87"/>
    </row>
    <row r="374" spans="1:12" ht="12.75" customHeight="1">
      <c r="A374" s="87"/>
      <c r="B374" s="93"/>
      <c r="C374" s="87"/>
      <c r="D374" s="87"/>
      <c r="E374" s="87"/>
      <c r="F374" s="217"/>
      <c r="G374" s="94"/>
      <c r="H374" s="87"/>
      <c r="I374" s="87"/>
      <c r="J374" s="87"/>
      <c r="K374" s="87"/>
      <c r="L374" s="87"/>
    </row>
    <row r="375" spans="1:12" ht="12.75" customHeight="1">
      <c r="A375" s="87"/>
      <c r="B375" s="93"/>
      <c r="C375" s="87"/>
      <c r="D375" s="87"/>
      <c r="E375" s="87"/>
      <c r="F375" s="217"/>
      <c r="G375" s="94"/>
      <c r="H375" s="87"/>
      <c r="I375" s="87"/>
      <c r="J375" s="87"/>
      <c r="K375" s="87"/>
      <c r="L375" s="87"/>
    </row>
    <row r="376" spans="1:12" ht="12.75" customHeight="1">
      <c r="A376" s="87"/>
      <c r="B376" s="93"/>
      <c r="C376" s="87"/>
      <c r="D376" s="87"/>
      <c r="E376" s="87"/>
      <c r="F376" s="217"/>
      <c r="G376" s="94"/>
      <c r="H376" s="87"/>
      <c r="I376" s="87"/>
      <c r="J376" s="87"/>
      <c r="K376" s="87"/>
      <c r="L376" s="87"/>
    </row>
    <row r="377" spans="1:12" ht="12.75" customHeight="1">
      <c r="A377" s="87"/>
      <c r="B377" s="93"/>
      <c r="C377" s="87"/>
      <c r="D377" s="87"/>
      <c r="E377" s="87"/>
      <c r="F377" s="217"/>
      <c r="G377" s="94"/>
      <c r="H377" s="87"/>
      <c r="I377" s="87"/>
      <c r="J377" s="87"/>
      <c r="K377" s="87"/>
      <c r="L377" s="87"/>
    </row>
    <row r="378" spans="1:12" ht="12.75" customHeight="1">
      <c r="A378" s="87"/>
      <c r="B378" s="93"/>
      <c r="C378" s="87"/>
      <c r="D378" s="87"/>
      <c r="E378" s="87"/>
      <c r="F378" s="217"/>
      <c r="G378" s="94"/>
      <c r="H378" s="87"/>
      <c r="I378" s="87"/>
      <c r="J378" s="87"/>
      <c r="K378" s="87"/>
      <c r="L378" s="87"/>
    </row>
    <row r="379" spans="1:12" ht="12.75" customHeight="1">
      <c r="A379" s="87"/>
      <c r="B379" s="93"/>
      <c r="C379" s="87"/>
      <c r="D379" s="87"/>
      <c r="E379" s="87"/>
      <c r="F379" s="217"/>
      <c r="G379" s="94"/>
      <c r="H379" s="87"/>
      <c r="I379" s="87"/>
      <c r="J379" s="87"/>
      <c r="K379" s="87"/>
      <c r="L379" s="87"/>
    </row>
    <row r="380" spans="1:12" ht="12.75" customHeight="1">
      <c r="A380" s="87"/>
      <c r="B380" s="93"/>
      <c r="C380" s="87"/>
      <c r="D380" s="87"/>
      <c r="E380" s="87"/>
      <c r="F380" s="217"/>
      <c r="G380" s="94"/>
      <c r="H380" s="87"/>
      <c r="I380" s="87"/>
      <c r="J380" s="87"/>
      <c r="K380" s="87"/>
      <c r="L380" s="87"/>
    </row>
    <row r="381" spans="1:12" ht="12.75" customHeight="1">
      <c r="A381" s="87"/>
      <c r="B381" s="93"/>
      <c r="C381" s="87"/>
      <c r="D381" s="87"/>
      <c r="E381" s="87"/>
      <c r="F381" s="217"/>
      <c r="G381" s="94"/>
      <c r="H381" s="87"/>
      <c r="I381" s="87"/>
      <c r="J381" s="87"/>
      <c r="K381" s="87"/>
      <c r="L381" s="87"/>
    </row>
    <row r="382" spans="1:12" ht="12.75" customHeight="1">
      <c r="A382" s="87"/>
      <c r="B382" s="93"/>
      <c r="C382" s="87"/>
      <c r="D382" s="87"/>
      <c r="E382" s="87"/>
      <c r="F382" s="217"/>
      <c r="G382" s="94"/>
      <c r="H382" s="87"/>
      <c r="I382" s="87"/>
      <c r="J382" s="87"/>
      <c r="K382" s="87"/>
      <c r="L382" s="87"/>
    </row>
    <row r="383" spans="1:12" ht="12.75" customHeight="1">
      <c r="A383" s="87"/>
      <c r="B383" s="93"/>
      <c r="C383" s="87"/>
      <c r="D383" s="87"/>
      <c r="E383" s="87"/>
      <c r="F383" s="217"/>
      <c r="G383" s="94"/>
      <c r="H383" s="87"/>
      <c r="I383" s="87"/>
      <c r="J383" s="87"/>
      <c r="K383" s="87"/>
      <c r="L383" s="87"/>
    </row>
    <row r="384" spans="1:12" ht="12.75" customHeight="1">
      <c r="A384" s="87"/>
      <c r="B384" s="93"/>
      <c r="C384" s="87"/>
      <c r="D384" s="87"/>
      <c r="E384" s="87"/>
      <c r="F384" s="217"/>
      <c r="G384" s="94"/>
      <c r="H384" s="87"/>
      <c r="I384" s="87"/>
      <c r="J384" s="87"/>
      <c r="K384" s="87"/>
      <c r="L384" s="87"/>
    </row>
    <row r="385" spans="1:12" ht="12.75" customHeight="1">
      <c r="A385" s="87"/>
      <c r="B385" s="93"/>
      <c r="C385" s="87"/>
      <c r="D385" s="87"/>
      <c r="E385" s="87"/>
      <c r="F385" s="217"/>
      <c r="G385" s="94"/>
      <c r="H385" s="87"/>
      <c r="I385" s="87"/>
      <c r="J385" s="87"/>
      <c r="K385" s="87"/>
      <c r="L385" s="87"/>
    </row>
    <row r="386" spans="1:12" ht="12.75" customHeight="1">
      <c r="A386" s="87"/>
      <c r="B386" s="93"/>
      <c r="C386" s="87"/>
      <c r="D386" s="87"/>
      <c r="E386" s="87"/>
      <c r="F386" s="217"/>
      <c r="G386" s="94"/>
      <c r="H386" s="87"/>
      <c r="I386" s="87"/>
      <c r="J386" s="87"/>
      <c r="K386" s="87"/>
      <c r="L386" s="87"/>
    </row>
    <row r="387" spans="1:12" ht="12.75" customHeight="1">
      <c r="A387" s="87"/>
      <c r="B387" s="93"/>
      <c r="C387" s="87"/>
      <c r="D387" s="87"/>
      <c r="E387" s="87"/>
      <c r="F387" s="217"/>
      <c r="G387" s="94"/>
      <c r="H387" s="87"/>
      <c r="I387" s="87"/>
      <c r="J387" s="87"/>
      <c r="K387" s="87"/>
      <c r="L387" s="87"/>
    </row>
    <row r="388" spans="1:12" ht="12.75" customHeight="1">
      <c r="A388" s="87"/>
      <c r="B388" s="93"/>
      <c r="C388" s="87"/>
      <c r="D388" s="87"/>
      <c r="E388" s="87"/>
      <c r="F388" s="217"/>
      <c r="G388" s="94"/>
      <c r="H388" s="87"/>
      <c r="I388" s="87"/>
      <c r="J388" s="87"/>
      <c r="K388" s="87"/>
      <c r="L388" s="87"/>
    </row>
    <row r="389" spans="1:12" ht="12.75" customHeight="1">
      <c r="A389" s="87"/>
      <c r="B389" s="93"/>
      <c r="C389" s="87"/>
      <c r="D389" s="87"/>
      <c r="E389" s="87"/>
      <c r="F389" s="217"/>
      <c r="G389" s="94"/>
      <c r="H389" s="87"/>
      <c r="I389" s="87"/>
      <c r="J389" s="87"/>
      <c r="K389" s="87"/>
      <c r="L389" s="87"/>
    </row>
    <row r="390" spans="1:12" ht="12.75" customHeight="1">
      <c r="A390" s="87"/>
      <c r="B390" s="93"/>
      <c r="C390" s="87"/>
      <c r="D390" s="87"/>
      <c r="E390" s="87"/>
      <c r="F390" s="217"/>
      <c r="G390" s="94"/>
      <c r="H390" s="87"/>
      <c r="I390" s="87"/>
      <c r="J390" s="87"/>
      <c r="K390" s="87"/>
      <c r="L390" s="87"/>
    </row>
    <row r="391" spans="1:12" ht="12.75" customHeight="1">
      <c r="A391" s="87"/>
      <c r="B391" s="93"/>
      <c r="C391" s="87"/>
      <c r="D391" s="87"/>
      <c r="E391" s="87"/>
      <c r="F391" s="217"/>
      <c r="G391" s="94"/>
      <c r="H391" s="87"/>
      <c r="I391" s="87"/>
      <c r="J391" s="87"/>
      <c r="K391" s="87"/>
      <c r="L391" s="87"/>
    </row>
    <row r="392" spans="1:12" ht="12.75" customHeight="1">
      <c r="A392" s="87"/>
      <c r="B392" s="93"/>
      <c r="C392" s="87"/>
      <c r="D392" s="87"/>
      <c r="E392" s="87"/>
      <c r="F392" s="217"/>
      <c r="G392" s="94"/>
      <c r="H392" s="87"/>
      <c r="I392" s="87"/>
      <c r="J392" s="87"/>
      <c r="K392" s="87"/>
      <c r="L392" s="87"/>
    </row>
    <row r="393" spans="1:12" ht="12.75" customHeight="1">
      <c r="A393" s="87"/>
      <c r="B393" s="93"/>
      <c r="C393" s="87"/>
      <c r="D393" s="87"/>
      <c r="E393" s="87"/>
      <c r="F393" s="217"/>
      <c r="G393" s="94"/>
      <c r="H393" s="87"/>
      <c r="I393" s="87"/>
      <c r="J393" s="87"/>
      <c r="K393" s="87"/>
      <c r="L393" s="87"/>
    </row>
    <row r="394" spans="1:12" ht="12.75" customHeight="1">
      <c r="A394" s="87"/>
      <c r="B394" s="93"/>
      <c r="C394" s="87"/>
      <c r="D394" s="87"/>
      <c r="E394" s="87"/>
      <c r="F394" s="217"/>
      <c r="G394" s="94"/>
      <c r="H394" s="87"/>
      <c r="I394" s="87"/>
      <c r="J394" s="87"/>
      <c r="K394" s="87"/>
      <c r="L394" s="87"/>
    </row>
    <row r="395" spans="1:12" ht="12.75" customHeight="1">
      <c r="A395" s="87"/>
      <c r="B395" s="93"/>
      <c r="C395" s="87"/>
      <c r="D395" s="87"/>
      <c r="E395" s="87"/>
      <c r="F395" s="217"/>
      <c r="G395" s="94"/>
      <c r="H395" s="87"/>
      <c r="I395" s="87"/>
      <c r="J395" s="87"/>
      <c r="K395" s="87"/>
      <c r="L395" s="87"/>
    </row>
    <row r="396" spans="1:12" ht="12.75" customHeight="1">
      <c r="A396" s="87"/>
      <c r="B396" s="93"/>
      <c r="C396" s="87"/>
      <c r="D396" s="87"/>
      <c r="E396" s="87"/>
      <c r="F396" s="217"/>
      <c r="G396" s="94"/>
      <c r="H396" s="87"/>
      <c r="I396" s="87"/>
      <c r="J396" s="87"/>
      <c r="K396" s="87"/>
      <c r="L396" s="87"/>
    </row>
    <row r="397" spans="1:12" ht="12.75" customHeight="1">
      <c r="A397" s="87"/>
      <c r="B397" s="93"/>
      <c r="C397" s="87"/>
      <c r="D397" s="87"/>
      <c r="E397" s="87"/>
      <c r="F397" s="217"/>
      <c r="G397" s="94"/>
      <c r="H397" s="87"/>
      <c r="I397" s="87"/>
      <c r="J397" s="87"/>
      <c r="K397" s="87"/>
      <c r="L397" s="87"/>
    </row>
    <row r="398" spans="1:12" ht="12.75" customHeight="1">
      <c r="A398" s="87"/>
      <c r="B398" s="93"/>
      <c r="C398" s="87"/>
      <c r="D398" s="87"/>
      <c r="E398" s="87"/>
      <c r="F398" s="217"/>
      <c r="G398" s="94"/>
      <c r="H398" s="87"/>
      <c r="I398" s="87"/>
      <c r="J398" s="87"/>
      <c r="K398" s="87"/>
      <c r="L398" s="87"/>
    </row>
    <row r="399" spans="1:12" ht="12.75" customHeight="1">
      <c r="A399" s="87"/>
      <c r="B399" s="93"/>
      <c r="C399" s="87"/>
      <c r="D399" s="87"/>
      <c r="E399" s="87"/>
      <c r="F399" s="217"/>
      <c r="G399" s="94"/>
      <c r="H399" s="87"/>
      <c r="I399" s="87"/>
      <c r="J399" s="87"/>
      <c r="K399" s="87"/>
      <c r="L399" s="87"/>
    </row>
    <row r="400" spans="1:12" ht="12.75" customHeight="1">
      <c r="A400" s="87"/>
      <c r="B400" s="93"/>
      <c r="C400" s="87"/>
      <c r="D400" s="87"/>
      <c r="E400" s="87"/>
      <c r="F400" s="217"/>
      <c r="G400" s="94"/>
      <c r="H400" s="87"/>
      <c r="I400" s="87"/>
      <c r="J400" s="87"/>
      <c r="K400" s="87"/>
      <c r="L400" s="87"/>
    </row>
    <row r="401" spans="1:12" ht="12.75" customHeight="1">
      <c r="A401" s="87"/>
      <c r="B401" s="93"/>
      <c r="C401" s="87"/>
      <c r="D401" s="87"/>
      <c r="E401" s="87"/>
      <c r="F401" s="217"/>
      <c r="G401" s="94"/>
      <c r="H401" s="87"/>
      <c r="I401" s="87"/>
      <c r="J401" s="87"/>
      <c r="K401" s="87"/>
      <c r="L401" s="87"/>
    </row>
    <row r="402" spans="1:12" ht="12.75" customHeight="1">
      <c r="A402" s="87"/>
      <c r="B402" s="93"/>
      <c r="C402" s="87"/>
      <c r="D402" s="87"/>
      <c r="E402" s="87"/>
      <c r="F402" s="217"/>
      <c r="G402" s="94"/>
      <c r="H402" s="87"/>
      <c r="I402" s="87"/>
      <c r="J402" s="87"/>
      <c r="K402" s="87"/>
      <c r="L402" s="87"/>
    </row>
    <row r="403" spans="1:12" ht="12.75" customHeight="1">
      <c r="A403" s="87"/>
      <c r="B403" s="93"/>
      <c r="C403" s="87"/>
      <c r="D403" s="87"/>
      <c r="E403" s="87"/>
      <c r="F403" s="217"/>
      <c r="G403" s="94"/>
      <c r="H403" s="87"/>
      <c r="I403" s="87"/>
      <c r="J403" s="87"/>
      <c r="K403" s="87"/>
      <c r="L403" s="87"/>
    </row>
    <row r="404" spans="1:12" ht="12.75" customHeight="1">
      <c r="A404" s="87"/>
      <c r="B404" s="93"/>
      <c r="C404" s="87"/>
      <c r="D404" s="87"/>
      <c r="E404" s="87"/>
      <c r="F404" s="217"/>
      <c r="G404" s="94"/>
      <c r="H404" s="87"/>
      <c r="I404" s="87"/>
      <c r="J404" s="87"/>
      <c r="K404" s="87"/>
      <c r="L404" s="87"/>
    </row>
    <row r="405" spans="1:12" ht="12.75" customHeight="1">
      <c r="A405" s="87"/>
      <c r="B405" s="93"/>
      <c r="C405" s="87"/>
      <c r="D405" s="87"/>
      <c r="E405" s="87"/>
      <c r="F405" s="217"/>
      <c r="G405" s="94"/>
      <c r="H405" s="87"/>
      <c r="I405" s="87"/>
      <c r="J405" s="87"/>
      <c r="K405" s="87"/>
      <c r="L405" s="87"/>
    </row>
    <row r="406" spans="1:12" ht="12.75" customHeight="1">
      <c r="A406" s="87"/>
      <c r="B406" s="93"/>
      <c r="C406" s="87"/>
      <c r="D406" s="87"/>
      <c r="E406" s="87"/>
      <c r="F406" s="217"/>
      <c r="G406" s="94"/>
      <c r="H406" s="87"/>
      <c r="I406" s="87"/>
      <c r="J406" s="87"/>
      <c r="K406" s="87"/>
      <c r="L406" s="87"/>
    </row>
    <row r="407" spans="1:12" ht="12.75" customHeight="1">
      <c r="A407" s="87"/>
      <c r="B407" s="93"/>
      <c r="C407" s="87"/>
      <c r="D407" s="87"/>
      <c r="E407" s="87"/>
      <c r="F407" s="217"/>
      <c r="G407" s="94"/>
      <c r="H407" s="87"/>
      <c r="I407" s="87"/>
      <c r="J407" s="87"/>
      <c r="K407" s="87"/>
      <c r="L407" s="87"/>
    </row>
    <row r="408" spans="1:12" ht="12.75" customHeight="1">
      <c r="A408" s="87"/>
      <c r="B408" s="93"/>
      <c r="C408" s="87"/>
      <c r="D408" s="87"/>
      <c r="E408" s="87"/>
      <c r="F408" s="217"/>
      <c r="G408" s="94"/>
      <c r="H408" s="87"/>
      <c r="I408" s="87"/>
      <c r="J408" s="87"/>
      <c r="K408" s="87"/>
      <c r="L408" s="87"/>
    </row>
    <row r="409" spans="1:12" ht="12.75" customHeight="1">
      <c r="A409" s="87"/>
      <c r="B409" s="93"/>
      <c r="C409" s="87"/>
      <c r="D409" s="87"/>
      <c r="E409" s="87"/>
      <c r="F409" s="217"/>
      <c r="G409" s="94"/>
      <c r="H409" s="87"/>
      <c r="I409" s="87"/>
      <c r="J409" s="87"/>
      <c r="K409" s="87"/>
      <c r="L409" s="87"/>
    </row>
    <row r="410" spans="1:12" ht="12.75" customHeight="1">
      <c r="A410" s="87"/>
      <c r="B410" s="93"/>
      <c r="C410" s="87"/>
      <c r="D410" s="87"/>
      <c r="E410" s="87"/>
      <c r="F410" s="217"/>
      <c r="G410" s="94"/>
      <c r="H410" s="87"/>
      <c r="I410" s="87"/>
      <c r="J410" s="87"/>
      <c r="K410" s="87"/>
      <c r="L410" s="87"/>
    </row>
    <row r="411" spans="1:12" ht="12.75" customHeight="1">
      <c r="A411" s="87"/>
      <c r="B411" s="93"/>
      <c r="C411" s="87"/>
      <c r="D411" s="87"/>
      <c r="E411" s="87"/>
      <c r="F411" s="217"/>
      <c r="G411" s="94"/>
      <c r="H411" s="87"/>
      <c r="I411" s="87"/>
      <c r="J411" s="87"/>
      <c r="K411" s="87"/>
      <c r="L411" s="87"/>
    </row>
    <row r="412" spans="1:12" ht="12.75" customHeight="1">
      <c r="A412" s="87"/>
      <c r="B412" s="93"/>
      <c r="C412" s="87"/>
      <c r="D412" s="87"/>
      <c r="E412" s="87"/>
      <c r="F412" s="217"/>
      <c r="G412" s="94"/>
      <c r="H412" s="87"/>
      <c r="I412" s="87"/>
      <c r="J412" s="87"/>
      <c r="K412" s="87"/>
      <c r="L412" s="87"/>
    </row>
    <row r="413" spans="1:12" ht="12.75" customHeight="1">
      <c r="A413" s="87"/>
      <c r="B413" s="93"/>
      <c r="C413" s="87"/>
      <c r="D413" s="87"/>
      <c r="E413" s="87"/>
      <c r="F413" s="217"/>
      <c r="G413" s="94"/>
      <c r="H413" s="87"/>
      <c r="I413" s="87"/>
      <c r="J413" s="87"/>
      <c r="K413" s="87"/>
      <c r="L413" s="87"/>
    </row>
    <row r="414" spans="1:12" ht="12.75" customHeight="1">
      <c r="A414" s="87"/>
      <c r="B414" s="93"/>
      <c r="C414" s="87"/>
      <c r="D414" s="87"/>
      <c r="E414" s="87"/>
      <c r="F414" s="217"/>
      <c r="G414" s="94"/>
      <c r="H414" s="87"/>
      <c r="I414" s="87"/>
      <c r="J414" s="87"/>
      <c r="K414" s="87"/>
      <c r="L414" s="87"/>
    </row>
    <row r="415" spans="1:12" ht="12.75" customHeight="1">
      <c r="A415" s="87"/>
      <c r="B415" s="93"/>
      <c r="C415" s="87"/>
      <c r="D415" s="87"/>
      <c r="E415" s="87"/>
      <c r="F415" s="217"/>
      <c r="G415" s="94"/>
      <c r="H415" s="87"/>
      <c r="I415" s="87"/>
      <c r="J415" s="87"/>
      <c r="K415" s="87"/>
      <c r="L415" s="87"/>
    </row>
    <row r="416" spans="1:12" ht="12.75" customHeight="1">
      <c r="A416" s="87"/>
      <c r="B416" s="93"/>
      <c r="C416" s="87"/>
      <c r="D416" s="87"/>
      <c r="E416" s="87"/>
      <c r="F416" s="217"/>
      <c r="G416" s="94"/>
      <c r="H416" s="87"/>
      <c r="I416" s="87"/>
      <c r="J416" s="87"/>
      <c r="K416" s="87"/>
      <c r="L416" s="87"/>
    </row>
    <row r="417" spans="1:12" ht="12.75" customHeight="1">
      <c r="A417" s="87"/>
      <c r="B417" s="93"/>
      <c r="C417" s="87"/>
      <c r="D417" s="87"/>
      <c r="E417" s="87"/>
      <c r="F417" s="217"/>
      <c r="G417" s="94"/>
      <c r="H417" s="87"/>
      <c r="I417" s="87"/>
      <c r="J417" s="87"/>
      <c r="K417" s="87"/>
      <c r="L417" s="87"/>
    </row>
    <row r="418" spans="1:12" ht="12.75" customHeight="1">
      <c r="A418" s="87"/>
      <c r="B418" s="93"/>
      <c r="C418" s="87"/>
      <c r="D418" s="87"/>
      <c r="E418" s="87"/>
      <c r="F418" s="217"/>
      <c r="G418" s="94"/>
      <c r="H418" s="87"/>
      <c r="I418" s="87"/>
      <c r="J418" s="87"/>
      <c r="K418" s="87"/>
      <c r="L418" s="87"/>
    </row>
    <row r="419" spans="1:12" ht="12.75" customHeight="1">
      <c r="A419" s="87"/>
      <c r="B419" s="93"/>
      <c r="C419" s="87"/>
      <c r="D419" s="87"/>
      <c r="E419" s="87"/>
      <c r="F419" s="217"/>
      <c r="G419" s="94"/>
      <c r="H419" s="87"/>
      <c r="I419" s="87"/>
      <c r="J419" s="87"/>
      <c r="K419" s="87"/>
      <c r="L419" s="87"/>
    </row>
    <row r="420" spans="1:12" ht="12.75" customHeight="1">
      <c r="A420" s="87"/>
      <c r="B420" s="93"/>
      <c r="C420" s="87"/>
      <c r="D420" s="87"/>
      <c r="E420" s="87"/>
      <c r="F420" s="217"/>
      <c r="G420" s="94"/>
      <c r="H420" s="87"/>
      <c r="I420" s="87"/>
      <c r="J420" s="87"/>
      <c r="K420" s="87"/>
      <c r="L420" s="87"/>
    </row>
    <row r="421" spans="1:12" ht="12.75" customHeight="1">
      <c r="A421" s="87"/>
      <c r="B421" s="93"/>
      <c r="C421" s="87"/>
      <c r="D421" s="87"/>
      <c r="E421" s="87"/>
      <c r="F421" s="217"/>
      <c r="G421" s="94"/>
      <c r="H421" s="87"/>
      <c r="I421" s="87"/>
      <c r="J421" s="87"/>
      <c r="K421" s="87"/>
      <c r="L421" s="87"/>
    </row>
    <row r="422" spans="1:12" ht="12.75" customHeight="1">
      <c r="A422" s="87"/>
      <c r="B422" s="93"/>
      <c r="C422" s="87"/>
      <c r="D422" s="87"/>
      <c r="E422" s="87"/>
      <c r="F422" s="217"/>
      <c r="G422" s="94"/>
      <c r="H422" s="87"/>
      <c r="I422" s="87"/>
      <c r="J422" s="87"/>
      <c r="K422" s="87"/>
      <c r="L422" s="87"/>
    </row>
    <row r="423" spans="1:12" ht="12.75" customHeight="1">
      <c r="A423" s="87"/>
      <c r="B423" s="93"/>
      <c r="C423" s="87"/>
      <c r="D423" s="87"/>
      <c r="E423" s="87"/>
      <c r="F423" s="217"/>
      <c r="G423" s="94"/>
      <c r="H423" s="87"/>
      <c r="I423" s="87"/>
      <c r="J423" s="87"/>
      <c r="K423" s="87"/>
      <c r="L423" s="87"/>
    </row>
    <row r="424" spans="1:12" ht="12.75" customHeight="1">
      <c r="A424" s="87"/>
      <c r="B424" s="93"/>
      <c r="C424" s="87"/>
      <c r="D424" s="87"/>
      <c r="E424" s="87"/>
      <c r="F424" s="217"/>
      <c r="G424" s="94"/>
      <c r="H424" s="87"/>
      <c r="I424" s="87"/>
      <c r="J424" s="87"/>
      <c r="K424" s="87"/>
      <c r="L424" s="87"/>
    </row>
    <row r="425" spans="1:12" ht="12.75" customHeight="1">
      <c r="A425" s="87"/>
      <c r="B425" s="93"/>
      <c r="C425" s="87"/>
      <c r="D425" s="87"/>
      <c r="E425" s="87"/>
      <c r="F425" s="217"/>
      <c r="G425" s="94"/>
      <c r="H425" s="87"/>
      <c r="I425" s="87"/>
      <c r="J425" s="87"/>
      <c r="K425" s="87"/>
      <c r="L425" s="87"/>
    </row>
    <row r="426" spans="1:12" ht="12.75" customHeight="1">
      <c r="A426" s="87"/>
      <c r="B426" s="93"/>
      <c r="C426" s="87"/>
      <c r="D426" s="87"/>
      <c r="E426" s="87"/>
      <c r="F426" s="217"/>
      <c r="G426" s="94"/>
      <c r="H426" s="87"/>
      <c r="I426" s="87"/>
      <c r="J426" s="87"/>
      <c r="K426" s="87"/>
      <c r="L426" s="87"/>
    </row>
    <row r="427" spans="1:12" ht="12.75" customHeight="1">
      <c r="A427" s="87"/>
      <c r="B427" s="93"/>
      <c r="C427" s="87"/>
      <c r="D427" s="87"/>
      <c r="E427" s="87"/>
      <c r="F427" s="217"/>
      <c r="G427" s="94"/>
      <c r="H427" s="87"/>
      <c r="I427" s="87"/>
      <c r="J427" s="87"/>
      <c r="K427" s="87"/>
      <c r="L427" s="87"/>
    </row>
    <row r="428" spans="1:12" ht="12.75" customHeight="1">
      <c r="A428" s="87"/>
      <c r="B428" s="93"/>
      <c r="C428" s="87"/>
      <c r="D428" s="87"/>
      <c r="E428" s="87"/>
      <c r="F428" s="217"/>
      <c r="G428" s="94"/>
      <c r="H428" s="87"/>
      <c r="I428" s="87"/>
      <c r="J428" s="87"/>
      <c r="K428" s="87"/>
      <c r="L428" s="87"/>
    </row>
    <row r="429" spans="1:12" ht="12.75" customHeight="1">
      <c r="A429" s="87"/>
      <c r="B429" s="93"/>
      <c r="C429" s="87"/>
      <c r="D429" s="87"/>
      <c r="E429" s="87"/>
      <c r="F429" s="217"/>
      <c r="G429" s="94"/>
      <c r="H429" s="87"/>
      <c r="I429" s="87"/>
      <c r="J429" s="87"/>
      <c r="K429" s="87"/>
      <c r="L429" s="87"/>
    </row>
    <row r="430" spans="1:12" ht="12.75" customHeight="1">
      <c r="A430" s="87"/>
      <c r="B430" s="93"/>
      <c r="C430" s="87"/>
      <c r="D430" s="87"/>
      <c r="E430" s="87"/>
      <c r="F430" s="217"/>
      <c r="G430" s="94"/>
      <c r="H430" s="87"/>
      <c r="I430" s="87"/>
      <c r="J430" s="87"/>
      <c r="K430" s="87"/>
      <c r="L430" s="87"/>
    </row>
    <row r="431" spans="1:12" ht="12.75" customHeight="1">
      <c r="A431" s="87"/>
      <c r="B431" s="93"/>
      <c r="C431" s="87"/>
      <c r="D431" s="87"/>
      <c r="E431" s="87"/>
      <c r="F431" s="217"/>
      <c r="G431" s="94"/>
      <c r="H431" s="87"/>
      <c r="I431" s="87"/>
      <c r="J431" s="87"/>
      <c r="K431" s="87"/>
      <c r="L431" s="87"/>
    </row>
    <row r="432" spans="1:12" ht="12.75" customHeight="1">
      <c r="A432" s="87"/>
      <c r="B432" s="93"/>
      <c r="C432" s="87"/>
      <c r="D432" s="87"/>
      <c r="E432" s="87"/>
      <c r="F432" s="217"/>
      <c r="G432" s="94"/>
      <c r="H432" s="87"/>
      <c r="I432" s="87"/>
      <c r="J432" s="87"/>
      <c r="K432" s="87"/>
      <c r="L432" s="87"/>
    </row>
    <row r="433" spans="1:12" ht="12.75" customHeight="1">
      <c r="A433" s="87"/>
      <c r="B433" s="93"/>
      <c r="C433" s="87"/>
      <c r="D433" s="87"/>
      <c r="E433" s="87"/>
      <c r="F433" s="217"/>
      <c r="G433" s="94"/>
      <c r="H433" s="87"/>
      <c r="I433" s="87"/>
      <c r="J433" s="87"/>
      <c r="K433" s="87"/>
      <c r="L433" s="87"/>
    </row>
    <row r="434" spans="1:12" ht="12.75" customHeight="1">
      <c r="A434" s="87"/>
      <c r="B434" s="93"/>
      <c r="C434" s="87"/>
      <c r="D434" s="87"/>
      <c r="E434" s="87"/>
      <c r="F434" s="217"/>
      <c r="G434" s="94"/>
      <c r="H434" s="87"/>
      <c r="I434" s="87"/>
      <c r="J434" s="87"/>
      <c r="K434" s="87"/>
      <c r="L434" s="87"/>
    </row>
    <row r="435" spans="1:12" ht="12.75" customHeight="1">
      <c r="A435" s="87"/>
      <c r="B435" s="93"/>
      <c r="C435" s="87"/>
      <c r="D435" s="87"/>
      <c r="E435" s="87"/>
      <c r="F435" s="217"/>
      <c r="G435" s="94"/>
      <c r="H435" s="87"/>
      <c r="I435" s="87"/>
      <c r="J435" s="87"/>
      <c r="K435" s="87"/>
      <c r="L435" s="87"/>
    </row>
    <row r="436" spans="1:12" ht="12.75" customHeight="1">
      <c r="A436" s="87"/>
      <c r="B436" s="93"/>
      <c r="C436" s="87"/>
      <c r="D436" s="87"/>
      <c r="E436" s="87"/>
      <c r="F436" s="217"/>
      <c r="G436" s="94"/>
      <c r="H436" s="87"/>
      <c r="I436" s="87"/>
      <c r="J436" s="87"/>
      <c r="K436" s="87"/>
      <c r="L436" s="87"/>
    </row>
    <row r="437" spans="1:12" ht="12.75" customHeight="1">
      <c r="A437" s="87"/>
      <c r="B437" s="93"/>
      <c r="C437" s="87"/>
      <c r="D437" s="87"/>
      <c r="E437" s="87"/>
      <c r="F437" s="217"/>
      <c r="G437" s="94"/>
      <c r="H437" s="87"/>
      <c r="I437" s="87"/>
      <c r="J437" s="87"/>
      <c r="K437" s="87"/>
      <c r="L437" s="87"/>
    </row>
    <row r="438" spans="1:12" ht="12.75" customHeight="1">
      <c r="A438" s="87"/>
      <c r="B438" s="93"/>
      <c r="C438" s="87"/>
      <c r="D438" s="87"/>
      <c r="E438" s="87"/>
      <c r="F438" s="217"/>
      <c r="G438" s="94"/>
      <c r="H438" s="87"/>
      <c r="I438" s="87"/>
      <c r="J438" s="87"/>
      <c r="K438" s="87"/>
      <c r="L438" s="87"/>
    </row>
    <row r="439" spans="1:12" ht="12.75" customHeight="1">
      <c r="A439" s="87"/>
      <c r="B439" s="93"/>
      <c r="C439" s="87"/>
      <c r="D439" s="87"/>
      <c r="E439" s="87"/>
      <c r="F439" s="217"/>
      <c r="G439" s="94"/>
      <c r="H439" s="87"/>
      <c r="I439" s="87"/>
      <c r="J439" s="87"/>
      <c r="K439" s="87"/>
      <c r="L439" s="87"/>
    </row>
    <row r="440" spans="1:12" ht="12.75" customHeight="1">
      <c r="A440" s="87"/>
      <c r="B440" s="93"/>
      <c r="C440" s="87"/>
      <c r="D440" s="87"/>
      <c r="E440" s="87"/>
      <c r="F440" s="217"/>
      <c r="G440" s="94"/>
      <c r="H440" s="87"/>
      <c r="I440" s="87"/>
      <c r="J440" s="87"/>
      <c r="K440" s="87"/>
      <c r="L440" s="87"/>
    </row>
    <row r="441" spans="1:12" ht="12.75" customHeight="1">
      <c r="A441" s="87"/>
      <c r="B441" s="93"/>
      <c r="C441" s="87"/>
      <c r="D441" s="87"/>
      <c r="E441" s="87"/>
      <c r="F441" s="217"/>
      <c r="G441" s="94"/>
      <c r="H441" s="87"/>
      <c r="I441" s="87"/>
      <c r="J441" s="87"/>
      <c r="K441" s="87"/>
      <c r="L441" s="87"/>
    </row>
    <row r="442" spans="1:12" ht="12.75" customHeight="1">
      <c r="A442" s="87"/>
      <c r="B442" s="93"/>
      <c r="C442" s="87"/>
      <c r="D442" s="87"/>
      <c r="E442" s="87"/>
      <c r="F442" s="217"/>
      <c r="G442" s="94"/>
      <c r="H442" s="87"/>
      <c r="I442" s="87"/>
      <c r="J442" s="87"/>
      <c r="K442" s="87"/>
      <c r="L442" s="87"/>
    </row>
    <row r="443" spans="1:12" ht="12.75" customHeight="1">
      <c r="A443" s="87"/>
      <c r="B443" s="93"/>
      <c r="C443" s="87"/>
      <c r="D443" s="87"/>
      <c r="E443" s="87"/>
      <c r="F443" s="217"/>
      <c r="G443" s="94"/>
      <c r="H443" s="87"/>
      <c r="I443" s="87"/>
      <c r="J443" s="87"/>
      <c r="K443" s="87"/>
      <c r="L443" s="87"/>
    </row>
    <row r="444" spans="1:12" ht="12.75" customHeight="1">
      <c r="A444" s="87"/>
      <c r="B444" s="93"/>
      <c r="C444" s="87"/>
      <c r="D444" s="87"/>
      <c r="E444" s="87"/>
      <c r="F444" s="217"/>
      <c r="G444" s="94"/>
      <c r="H444" s="87"/>
      <c r="I444" s="87"/>
      <c r="J444" s="87"/>
      <c r="K444" s="87"/>
      <c r="L444" s="87"/>
    </row>
    <row r="445" spans="1:12" ht="12.75" customHeight="1">
      <c r="A445" s="87"/>
      <c r="B445" s="93"/>
      <c r="C445" s="87"/>
      <c r="D445" s="87"/>
      <c r="E445" s="87"/>
      <c r="F445" s="217"/>
      <c r="G445" s="94"/>
      <c r="H445" s="87"/>
      <c r="I445" s="87"/>
      <c r="J445" s="87"/>
      <c r="K445" s="87"/>
      <c r="L445" s="87"/>
    </row>
    <row r="446" spans="1:12" ht="12.75" customHeight="1">
      <c r="A446" s="87"/>
      <c r="B446" s="93"/>
      <c r="C446" s="87"/>
      <c r="D446" s="87"/>
      <c r="E446" s="87"/>
      <c r="F446" s="217"/>
      <c r="G446" s="94"/>
      <c r="H446" s="87"/>
      <c r="I446" s="87"/>
      <c r="J446" s="87"/>
      <c r="K446" s="87"/>
      <c r="L446" s="87"/>
    </row>
    <row r="447" spans="1:12" ht="12.75" customHeight="1">
      <c r="A447" s="87"/>
      <c r="B447" s="93"/>
      <c r="C447" s="87"/>
      <c r="D447" s="87"/>
      <c r="E447" s="87"/>
      <c r="F447" s="217"/>
      <c r="G447" s="94"/>
      <c r="H447" s="87"/>
      <c r="I447" s="87"/>
      <c r="J447" s="87"/>
      <c r="K447" s="87"/>
      <c r="L447" s="87"/>
    </row>
    <row r="448" spans="1:12" ht="12.75" customHeight="1">
      <c r="A448" s="87"/>
      <c r="B448" s="93"/>
      <c r="C448" s="87"/>
      <c r="D448" s="87"/>
      <c r="E448" s="87"/>
      <c r="F448" s="217"/>
      <c r="G448" s="94"/>
      <c r="H448" s="87"/>
      <c r="I448" s="87"/>
      <c r="J448" s="87"/>
      <c r="K448" s="87"/>
      <c r="L448" s="87"/>
    </row>
    <row r="449" spans="1:12" ht="12.75" customHeight="1">
      <c r="A449" s="87"/>
      <c r="B449" s="93"/>
      <c r="C449" s="87"/>
      <c r="D449" s="87"/>
      <c r="E449" s="87"/>
      <c r="F449" s="217"/>
      <c r="G449" s="94"/>
      <c r="H449" s="87"/>
      <c r="I449" s="87"/>
      <c r="J449" s="87"/>
      <c r="K449" s="87"/>
      <c r="L449" s="87"/>
    </row>
    <row r="450" spans="1:12" ht="12.75" customHeight="1">
      <c r="A450" s="87"/>
      <c r="B450" s="93"/>
      <c r="C450" s="87"/>
      <c r="D450" s="87"/>
      <c r="E450" s="87"/>
      <c r="F450" s="217"/>
      <c r="G450" s="94"/>
      <c r="H450" s="87"/>
      <c r="I450" s="87"/>
      <c r="J450" s="87"/>
      <c r="K450" s="87"/>
      <c r="L450" s="87"/>
    </row>
    <row r="451" spans="1:12" ht="12.75" customHeight="1">
      <c r="A451" s="87"/>
      <c r="B451" s="93"/>
      <c r="C451" s="87"/>
      <c r="D451" s="87"/>
      <c r="E451" s="87"/>
      <c r="F451" s="217"/>
      <c r="G451" s="94"/>
      <c r="H451" s="87"/>
      <c r="I451" s="87"/>
      <c r="J451" s="87"/>
      <c r="K451" s="87"/>
      <c r="L451" s="87"/>
    </row>
    <row r="452" spans="1:12" ht="12.75" customHeight="1">
      <c r="A452" s="87"/>
      <c r="B452" s="93"/>
      <c r="C452" s="87"/>
      <c r="D452" s="87"/>
      <c r="E452" s="87"/>
      <c r="F452" s="217"/>
      <c r="G452" s="94"/>
      <c r="H452" s="87"/>
      <c r="I452" s="87"/>
      <c r="J452" s="87"/>
      <c r="K452" s="87"/>
      <c r="L452" s="87"/>
    </row>
    <row r="453" spans="1:12" ht="12.75" customHeight="1">
      <c r="A453" s="87"/>
      <c r="B453" s="93"/>
      <c r="C453" s="87"/>
      <c r="D453" s="87"/>
      <c r="E453" s="87"/>
      <c r="F453" s="217"/>
      <c r="G453" s="94"/>
      <c r="H453" s="87"/>
      <c r="I453" s="87"/>
      <c r="J453" s="87"/>
      <c r="K453" s="87"/>
      <c r="L453" s="87"/>
    </row>
    <row r="454" spans="1:12" ht="12.75" customHeight="1">
      <c r="A454" s="87"/>
      <c r="B454" s="93"/>
      <c r="C454" s="87"/>
      <c r="D454" s="87"/>
      <c r="E454" s="87"/>
      <c r="F454" s="217"/>
      <c r="G454" s="94"/>
      <c r="H454" s="87"/>
      <c r="I454" s="87"/>
      <c r="J454" s="87"/>
      <c r="K454" s="87"/>
      <c r="L454" s="87"/>
    </row>
    <row r="455" spans="1:12" ht="12.75" customHeight="1">
      <c r="A455" s="87"/>
      <c r="B455" s="93"/>
      <c r="C455" s="87"/>
      <c r="D455" s="87"/>
      <c r="E455" s="87"/>
      <c r="F455" s="217"/>
      <c r="G455" s="94"/>
      <c r="H455" s="87"/>
      <c r="I455" s="87"/>
      <c r="J455" s="87"/>
      <c r="K455" s="87"/>
      <c r="L455" s="87"/>
    </row>
    <row r="456" spans="1:12" ht="12.75" customHeight="1">
      <c r="A456" s="87"/>
      <c r="B456" s="93"/>
      <c r="C456" s="87"/>
      <c r="D456" s="87"/>
      <c r="E456" s="87"/>
      <c r="F456" s="217"/>
      <c r="G456" s="94"/>
      <c r="H456" s="87"/>
      <c r="I456" s="87"/>
      <c r="J456" s="87"/>
      <c r="K456" s="87"/>
      <c r="L456" s="87"/>
    </row>
    <row r="457" spans="1:12" ht="12.75" customHeight="1">
      <c r="A457" s="87"/>
      <c r="B457" s="93"/>
      <c r="C457" s="87"/>
      <c r="D457" s="87"/>
      <c r="E457" s="87"/>
      <c r="F457" s="217"/>
      <c r="G457" s="94"/>
      <c r="H457" s="87"/>
      <c r="I457" s="87"/>
      <c r="J457" s="87"/>
      <c r="K457" s="87"/>
      <c r="L457" s="87"/>
    </row>
    <row r="458" spans="1:12" ht="12.75" customHeight="1">
      <c r="A458" s="87"/>
      <c r="B458" s="93"/>
      <c r="C458" s="87"/>
      <c r="D458" s="87"/>
      <c r="E458" s="87"/>
      <c r="F458" s="217"/>
      <c r="G458" s="94"/>
      <c r="H458" s="87"/>
      <c r="I458" s="87"/>
      <c r="J458" s="87"/>
      <c r="K458" s="87"/>
      <c r="L458" s="87"/>
    </row>
    <row r="459" spans="1:12" ht="12.75" customHeight="1">
      <c r="A459" s="87"/>
      <c r="B459" s="93"/>
      <c r="C459" s="87"/>
      <c r="D459" s="87"/>
      <c r="E459" s="87"/>
      <c r="F459" s="217"/>
      <c r="G459" s="94"/>
      <c r="H459" s="87"/>
      <c r="I459" s="87"/>
      <c r="J459" s="87"/>
      <c r="K459" s="87"/>
      <c r="L459" s="87"/>
    </row>
    <row r="460" spans="1:12" ht="12.75" customHeight="1">
      <c r="A460" s="87"/>
      <c r="B460" s="93"/>
      <c r="C460" s="87"/>
      <c r="D460" s="87"/>
      <c r="E460" s="87"/>
      <c r="F460" s="217"/>
      <c r="G460" s="94"/>
      <c r="H460" s="87"/>
      <c r="I460" s="87"/>
      <c r="J460" s="87"/>
      <c r="K460" s="87"/>
      <c r="L460" s="87"/>
    </row>
    <row r="461" spans="1:12" ht="12.75" customHeight="1">
      <c r="A461" s="87"/>
      <c r="B461" s="93"/>
      <c r="C461" s="87"/>
      <c r="D461" s="87"/>
      <c r="E461" s="87"/>
      <c r="F461" s="217"/>
      <c r="G461" s="94"/>
      <c r="H461" s="87"/>
      <c r="I461" s="87"/>
      <c r="J461" s="87"/>
      <c r="K461" s="87"/>
      <c r="L461" s="87"/>
    </row>
    <row r="462" spans="1:12" ht="12.75" customHeight="1">
      <c r="A462" s="87"/>
      <c r="B462" s="93"/>
      <c r="C462" s="87"/>
      <c r="D462" s="87"/>
      <c r="E462" s="87"/>
      <c r="F462" s="217"/>
      <c r="G462" s="94"/>
      <c r="H462" s="87"/>
      <c r="I462" s="87"/>
      <c r="J462" s="87"/>
      <c r="K462" s="87"/>
      <c r="L462" s="87"/>
    </row>
    <row r="463" spans="1:12" ht="12.75" customHeight="1">
      <c r="A463" s="87"/>
      <c r="B463" s="93"/>
      <c r="C463" s="87"/>
      <c r="D463" s="87"/>
      <c r="E463" s="87"/>
      <c r="F463" s="217"/>
      <c r="G463" s="94"/>
      <c r="H463" s="87"/>
      <c r="I463" s="87"/>
      <c r="J463" s="87"/>
      <c r="K463" s="87"/>
      <c r="L463" s="87"/>
    </row>
    <row r="464" spans="1:12" ht="12.75" customHeight="1">
      <c r="A464" s="87"/>
      <c r="B464" s="93"/>
      <c r="C464" s="87"/>
      <c r="D464" s="87"/>
      <c r="E464" s="87"/>
      <c r="F464" s="217"/>
      <c r="G464" s="94"/>
      <c r="H464" s="87"/>
      <c r="I464" s="87"/>
      <c r="J464" s="87"/>
      <c r="K464" s="87"/>
      <c r="L464" s="87"/>
    </row>
    <row r="465" spans="1:12" ht="12.75" customHeight="1">
      <c r="A465" s="87"/>
      <c r="B465" s="93"/>
      <c r="C465" s="87"/>
      <c r="D465" s="87"/>
      <c r="E465" s="87"/>
      <c r="F465" s="217"/>
      <c r="G465" s="94"/>
      <c r="H465" s="87"/>
      <c r="I465" s="87"/>
      <c r="J465" s="87"/>
      <c r="K465" s="87"/>
      <c r="L465" s="87"/>
    </row>
    <row r="466" spans="1:12" ht="12.75" customHeight="1">
      <c r="A466" s="87"/>
      <c r="B466" s="93"/>
      <c r="C466" s="87"/>
      <c r="D466" s="87"/>
      <c r="E466" s="87"/>
      <c r="F466" s="217"/>
      <c r="G466" s="94"/>
      <c r="H466" s="87"/>
      <c r="I466" s="87"/>
      <c r="J466" s="87"/>
      <c r="K466" s="87"/>
      <c r="L466" s="87"/>
    </row>
    <row r="467" spans="1:12" ht="12.75" customHeight="1">
      <c r="A467" s="87"/>
      <c r="B467" s="93"/>
      <c r="C467" s="87"/>
      <c r="D467" s="87"/>
      <c r="E467" s="87"/>
      <c r="F467" s="217"/>
      <c r="G467" s="94"/>
      <c r="H467" s="87"/>
      <c r="I467" s="87"/>
      <c r="J467" s="87"/>
      <c r="K467" s="87"/>
      <c r="L467" s="87"/>
    </row>
    <row r="468" spans="1:12" ht="12.75" customHeight="1">
      <c r="A468" s="87"/>
      <c r="B468" s="93"/>
      <c r="C468" s="87"/>
      <c r="D468" s="87"/>
      <c r="E468" s="87"/>
      <c r="F468" s="217"/>
      <c r="G468" s="94"/>
      <c r="H468" s="87"/>
      <c r="I468" s="87"/>
      <c r="J468" s="87"/>
      <c r="K468" s="87"/>
      <c r="L468" s="87"/>
    </row>
    <row r="469" spans="1:12" ht="12.75" customHeight="1">
      <c r="A469" s="87"/>
      <c r="B469" s="93"/>
      <c r="C469" s="87"/>
      <c r="D469" s="87"/>
      <c r="E469" s="87"/>
      <c r="F469" s="217"/>
      <c r="G469" s="94"/>
      <c r="H469" s="87"/>
      <c r="I469" s="87"/>
      <c r="J469" s="87"/>
      <c r="K469" s="87"/>
      <c r="L469" s="87"/>
    </row>
    <row r="470" spans="1:12" ht="12.75" customHeight="1">
      <c r="A470" s="87"/>
      <c r="B470" s="93"/>
      <c r="C470" s="87"/>
      <c r="D470" s="87"/>
      <c r="E470" s="87"/>
      <c r="F470" s="217"/>
      <c r="G470" s="94"/>
      <c r="H470" s="87"/>
      <c r="I470" s="87"/>
      <c r="J470" s="87"/>
      <c r="K470" s="87"/>
      <c r="L470" s="87"/>
    </row>
    <row r="471" spans="1:12" ht="12.75" customHeight="1">
      <c r="A471" s="87"/>
      <c r="B471" s="93"/>
      <c r="C471" s="87"/>
      <c r="D471" s="87"/>
      <c r="E471" s="87"/>
      <c r="F471" s="217"/>
      <c r="G471" s="94"/>
      <c r="H471" s="87"/>
      <c r="I471" s="87"/>
      <c r="J471" s="87"/>
      <c r="K471" s="87"/>
      <c r="L471" s="87"/>
    </row>
    <row r="472" spans="1:12" ht="12.75" customHeight="1">
      <c r="A472" s="87"/>
      <c r="B472" s="93"/>
      <c r="C472" s="87"/>
      <c r="D472" s="87"/>
      <c r="E472" s="87"/>
      <c r="F472" s="217"/>
      <c r="G472" s="94"/>
      <c r="H472" s="87"/>
      <c r="I472" s="87"/>
      <c r="J472" s="87"/>
      <c r="K472" s="87"/>
      <c r="L472" s="87"/>
    </row>
    <row r="473" spans="1:12" ht="12.75" customHeight="1">
      <c r="A473" s="87"/>
      <c r="B473" s="93"/>
      <c r="C473" s="87"/>
      <c r="D473" s="87"/>
      <c r="E473" s="87"/>
      <c r="F473" s="217"/>
      <c r="G473" s="94"/>
      <c r="H473" s="87"/>
      <c r="I473" s="87"/>
      <c r="J473" s="87"/>
      <c r="K473" s="87"/>
      <c r="L473" s="87"/>
    </row>
    <row r="474" spans="1:12" ht="12.75" customHeight="1">
      <c r="A474" s="87"/>
      <c r="B474" s="93"/>
      <c r="C474" s="87"/>
      <c r="D474" s="87"/>
      <c r="E474" s="87"/>
      <c r="F474" s="217"/>
      <c r="G474" s="94"/>
      <c r="H474" s="87"/>
      <c r="I474" s="87"/>
      <c r="J474" s="87"/>
      <c r="K474" s="87"/>
      <c r="L474" s="87"/>
    </row>
    <row r="475" spans="1:12" ht="12.75" customHeight="1">
      <c r="A475" s="87"/>
      <c r="B475" s="93"/>
      <c r="C475" s="87"/>
      <c r="D475" s="87"/>
      <c r="E475" s="87"/>
      <c r="F475" s="217"/>
      <c r="G475" s="94"/>
      <c r="H475" s="87"/>
      <c r="I475" s="87"/>
      <c r="J475" s="87"/>
      <c r="K475" s="87"/>
      <c r="L475" s="87"/>
    </row>
    <row r="476" spans="1:12" ht="12.75" customHeight="1">
      <c r="A476" s="87"/>
      <c r="B476" s="93"/>
      <c r="C476" s="87"/>
      <c r="D476" s="87"/>
      <c r="E476" s="87"/>
      <c r="F476" s="217"/>
      <c r="G476" s="94"/>
      <c r="H476" s="87"/>
      <c r="I476" s="87"/>
      <c r="J476" s="87"/>
      <c r="K476" s="87"/>
      <c r="L476" s="87"/>
    </row>
    <row r="477" spans="1:12" ht="12.75" customHeight="1">
      <c r="A477" s="87"/>
      <c r="B477" s="93"/>
      <c r="C477" s="87"/>
      <c r="D477" s="87"/>
      <c r="E477" s="87"/>
      <c r="F477" s="217"/>
      <c r="G477" s="94"/>
      <c r="H477" s="87"/>
      <c r="I477" s="87"/>
      <c r="J477" s="87"/>
      <c r="K477" s="87"/>
      <c r="L477" s="87"/>
    </row>
    <row r="478" spans="1:12" ht="12.75" customHeight="1">
      <c r="A478" s="87"/>
      <c r="B478" s="93"/>
      <c r="C478" s="87"/>
      <c r="D478" s="87"/>
      <c r="E478" s="87"/>
      <c r="F478" s="217"/>
      <c r="G478" s="94"/>
      <c r="H478" s="87"/>
      <c r="I478" s="87"/>
      <c r="J478" s="87"/>
      <c r="K478" s="87"/>
      <c r="L478" s="87"/>
    </row>
    <row r="479" spans="1:12" ht="12.75" customHeight="1">
      <c r="A479" s="87"/>
      <c r="B479" s="93"/>
      <c r="C479" s="87"/>
      <c r="D479" s="87"/>
      <c r="E479" s="87"/>
      <c r="F479" s="217"/>
      <c r="G479" s="94"/>
      <c r="H479" s="87"/>
      <c r="I479" s="87"/>
      <c r="J479" s="87"/>
      <c r="K479" s="87"/>
      <c r="L479" s="87"/>
    </row>
    <row r="480" spans="1:12" ht="12.75" customHeight="1">
      <c r="A480" s="87"/>
      <c r="B480" s="93"/>
      <c r="C480" s="87"/>
      <c r="D480" s="87"/>
      <c r="E480" s="87"/>
      <c r="F480" s="217"/>
      <c r="G480" s="94"/>
      <c r="H480" s="87"/>
      <c r="I480" s="87"/>
      <c r="J480" s="87"/>
      <c r="K480" s="87"/>
      <c r="L480" s="87"/>
    </row>
    <row r="481" spans="1:12" ht="12.75" customHeight="1">
      <c r="A481" s="87"/>
      <c r="B481" s="93"/>
      <c r="C481" s="87"/>
      <c r="D481" s="87"/>
      <c r="E481" s="87"/>
      <c r="F481" s="217"/>
      <c r="G481" s="94"/>
      <c r="H481" s="87"/>
      <c r="I481" s="87"/>
      <c r="J481" s="87"/>
      <c r="K481" s="87"/>
      <c r="L481" s="87"/>
    </row>
    <row r="482" spans="1:12" ht="12.75" customHeight="1">
      <c r="A482" s="87"/>
      <c r="B482" s="93"/>
      <c r="C482" s="87"/>
      <c r="D482" s="87"/>
      <c r="E482" s="87"/>
      <c r="F482" s="217"/>
      <c r="G482" s="94"/>
      <c r="H482" s="87"/>
      <c r="I482" s="87"/>
      <c r="J482" s="87"/>
      <c r="K482" s="87"/>
      <c r="L482" s="87"/>
    </row>
    <row r="483" spans="1:12" ht="12.75" customHeight="1">
      <c r="A483" s="87"/>
      <c r="B483" s="93"/>
      <c r="C483" s="87"/>
      <c r="D483" s="87"/>
      <c r="E483" s="87"/>
      <c r="F483" s="217"/>
      <c r="G483" s="94"/>
      <c r="H483" s="87"/>
      <c r="I483" s="87"/>
      <c r="J483" s="87"/>
      <c r="K483" s="87"/>
      <c r="L483" s="87"/>
    </row>
    <row r="484" spans="1:12" ht="12.75" customHeight="1">
      <c r="A484" s="87"/>
      <c r="B484" s="93"/>
      <c r="C484" s="87"/>
      <c r="D484" s="87"/>
      <c r="E484" s="87"/>
      <c r="F484" s="217"/>
      <c r="G484" s="94"/>
      <c r="H484" s="87"/>
      <c r="I484" s="87"/>
      <c r="J484" s="87"/>
      <c r="K484" s="87"/>
      <c r="L484" s="87"/>
    </row>
    <row r="485" spans="1:12" ht="12.75" customHeight="1">
      <c r="A485" s="87"/>
      <c r="B485" s="93"/>
      <c r="C485" s="87"/>
      <c r="D485" s="87"/>
      <c r="E485" s="87"/>
      <c r="F485" s="217"/>
      <c r="G485" s="94"/>
      <c r="H485" s="87"/>
      <c r="I485" s="87"/>
      <c r="J485" s="87"/>
      <c r="K485" s="87"/>
      <c r="L485" s="87"/>
    </row>
    <row r="486" spans="1:12" ht="12.75" customHeight="1">
      <c r="A486" s="87"/>
      <c r="B486" s="93"/>
      <c r="C486" s="87"/>
      <c r="D486" s="87"/>
      <c r="E486" s="87"/>
      <c r="F486" s="217"/>
      <c r="G486" s="94"/>
      <c r="H486" s="87"/>
      <c r="I486" s="87"/>
      <c r="J486" s="87"/>
      <c r="K486" s="87"/>
      <c r="L486" s="87"/>
    </row>
    <row r="487" spans="1:12" ht="12.75" customHeight="1">
      <c r="A487" s="87"/>
      <c r="B487" s="93"/>
      <c r="C487" s="87"/>
      <c r="D487" s="87"/>
      <c r="E487" s="87"/>
      <c r="F487" s="217"/>
      <c r="G487" s="94"/>
      <c r="H487" s="87"/>
      <c r="I487" s="87"/>
      <c r="J487" s="87"/>
      <c r="K487" s="87"/>
      <c r="L487" s="87"/>
    </row>
    <row r="488" spans="1:12" ht="12.75" customHeight="1">
      <c r="A488" s="87"/>
      <c r="B488" s="93"/>
      <c r="C488" s="87"/>
      <c r="D488" s="87"/>
      <c r="E488" s="87"/>
      <c r="F488" s="217"/>
      <c r="G488" s="94"/>
      <c r="H488" s="87"/>
      <c r="I488" s="87"/>
      <c r="J488" s="87"/>
      <c r="K488" s="87"/>
      <c r="L488" s="87"/>
    </row>
    <row r="489" spans="1:12" ht="12.75" customHeight="1">
      <c r="A489" s="87"/>
      <c r="B489" s="93"/>
      <c r="C489" s="87"/>
      <c r="D489" s="87"/>
      <c r="E489" s="87"/>
      <c r="F489" s="217"/>
      <c r="G489" s="94"/>
      <c r="H489" s="87"/>
      <c r="I489" s="87"/>
      <c r="J489" s="87"/>
      <c r="K489" s="87"/>
      <c r="L489" s="87"/>
    </row>
    <row r="490" spans="1:12" ht="12.75" customHeight="1">
      <c r="A490" s="87"/>
      <c r="B490" s="93"/>
      <c r="C490" s="87"/>
      <c r="D490" s="87"/>
      <c r="E490" s="87"/>
      <c r="F490" s="217"/>
      <c r="G490" s="94"/>
      <c r="H490" s="87"/>
      <c r="I490" s="87"/>
      <c r="J490" s="87"/>
      <c r="K490" s="87"/>
      <c r="L490" s="87"/>
    </row>
    <row r="491" spans="1:12" ht="12.75" customHeight="1">
      <c r="A491" s="87"/>
      <c r="B491" s="93"/>
      <c r="C491" s="87"/>
      <c r="D491" s="87"/>
      <c r="E491" s="87"/>
      <c r="F491" s="217"/>
      <c r="G491" s="94"/>
      <c r="H491" s="87"/>
      <c r="I491" s="87"/>
      <c r="J491" s="87"/>
      <c r="K491" s="87"/>
      <c r="L491" s="87"/>
    </row>
    <row r="492" spans="1:12" ht="12.75" customHeight="1">
      <c r="A492" s="87"/>
      <c r="B492" s="93"/>
      <c r="C492" s="87"/>
      <c r="D492" s="87"/>
      <c r="E492" s="87"/>
      <c r="F492" s="217"/>
      <c r="G492" s="94"/>
      <c r="H492" s="87"/>
      <c r="I492" s="87"/>
      <c r="J492" s="87"/>
      <c r="K492" s="87"/>
      <c r="L492" s="87"/>
    </row>
    <row r="493" spans="1:12" ht="12.75" customHeight="1">
      <c r="A493" s="87"/>
      <c r="B493" s="93"/>
      <c r="C493" s="87"/>
      <c r="D493" s="87"/>
      <c r="E493" s="87"/>
      <c r="F493" s="217"/>
      <c r="G493" s="94"/>
      <c r="H493" s="87"/>
      <c r="I493" s="87"/>
      <c r="J493" s="87"/>
      <c r="K493" s="87"/>
      <c r="L493" s="87"/>
    </row>
    <row r="494" spans="1:12" ht="12.75" customHeight="1">
      <c r="A494" s="87"/>
      <c r="B494" s="93"/>
      <c r="C494" s="87"/>
      <c r="D494" s="87"/>
      <c r="E494" s="87"/>
      <c r="F494" s="217"/>
      <c r="G494" s="94"/>
      <c r="H494" s="87"/>
      <c r="I494" s="87"/>
      <c r="J494" s="87"/>
      <c r="K494" s="87"/>
      <c r="L494" s="87"/>
    </row>
    <row r="495" spans="1:12" ht="12.75" customHeight="1">
      <c r="A495" s="87"/>
      <c r="B495" s="93"/>
      <c r="C495" s="87"/>
      <c r="D495" s="87"/>
      <c r="E495" s="87"/>
      <c r="F495" s="217"/>
      <c r="G495" s="94"/>
      <c r="H495" s="87"/>
      <c r="I495" s="87"/>
      <c r="J495" s="87"/>
      <c r="K495" s="87"/>
      <c r="L495" s="87"/>
    </row>
    <row r="496" spans="1:12" ht="12.75" customHeight="1">
      <c r="A496" s="87"/>
      <c r="B496" s="93"/>
      <c r="C496" s="87"/>
      <c r="D496" s="87"/>
      <c r="E496" s="87"/>
      <c r="F496" s="217"/>
      <c r="G496" s="94"/>
      <c r="H496" s="87"/>
      <c r="I496" s="87"/>
      <c r="J496" s="87"/>
      <c r="K496" s="87"/>
      <c r="L496" s="87"/>
    </row>
    <row r="497" spans="1:12" ht="12.75" customHeight="1">
      <c r="A497" s="87"/>
      <c r="B497" s="93"/>
      <c r="C497" s="87"/>
      <c r="D497" s="87"/>
      <c r="E497" s="87"/>
      <c r="F497" s="217"/>
      <c r="G497" s="94"/>
      <c r="H497" s="87"/>
      <c r="I497" s="87"/>
      <c r="J497" s="87"/>
      <c r="K497" s="87"/>
      <c r="L497" s="87"/>
    </row>
    <row r="498" spans="1:12" ht="12.75" customHeight="1">
      <c r="A498" s="87"/>
      <c r="B498" s="93"/>
      <c r="C498" s="87"/>
      <c r="D498" s="87"/>
      <c r="E498" s="87"/>
      <c r="F498" s="217"/>
      <c r="G498" s="94"/>
      <c r="H498" s="87"/>
      <c r="I498" s="87"/>
      <c r="J498" s="87"/>
      <c r="K498" s="87"/>
      <c r="L498" s="87"/>
    </row>
    <row r="499" spans="1:12" ht="12.75" customHeight="1">
      <c r="A499" s="87"/>
      <c r="B499" s="93"/>
      <c r="C499" s="87"/>
      <c r="D499" s="87"/>
      <c r="E499" s="87"/>
      <c r="F499" s="217"/>
      <c r="G499" s="94"/>
      <c r="H499" s="87"/>
      <c r="I499" s="87"/>
      <c r="J499" s="87"/>
      <c r="K499" s="87"/>
      <c r="L499" s="87"/>
    </row>
    <row r="500" spans="1:12" ht="12.75" customHeight="1">
      <c r="A500" s="87"/>
      <c r="B500" s="93"/>
      <c r="C500" s="87"/>
      <c r="D500" s="87"/>
      <c r="E500" s="87"/>
      <c r="F500" s="217"/>
      <c r="G500" s="94"/>
      <c r="H500" s="87"/>
      <c r="I500" s="87"/>
      <c r="J500" s="87"/>
      <c r="K500" s="87"/>
      <c r="L500" s="87"/>
    </row>
    <row r="501" spans="1:12" ht="12.75" customHeight="1">
      <c r="A501" s="87"/>
      <c r="B501" s="93"/>
      <c r="C501" s="87"/>
      <c r="D501" s="87"/>
      <c r="E501" s="87"/>
      <c r="F501" s="217"/>
      <c r="G501" s="94"/>
      <c r="H501" s="87"/>
      <c r="I501" s="87"/>
      <c r="J501" s="87"/>
      <c r="K501" s="87"/>
      <c r="L501" s="87"/>
    </row>
    <row r="502" spans="1:12" ht="12.75" customHeight="1">
      <c r="A502" s="87"/>
      <c r="B502" s="93"/>
      <c r="C502" s="87"/>
      <c r="D502" s="87"/>
      <c r="E502" s="87"/>
      <c r="F502" s="217"/>
      <c r="G502" s="94"/>
      <c r="H502" s="87"/>
      <c r="I502" s="87"/>
      <c r="J502" s="87"/>
      <c r="K502" s="87"/>
      <c r="L502" s="87"/>
    </row>
    <row r="503" spans="1:12" ht="12.75" customHeight="1">
      <c r="A503" s="87"/>
      <c r="B503" s="93"/>
      <c r="C503" s="87"/>
      <c r="D503" s="87"/>
      <c r="E503" s="87"/>
      <c r="F503" s="217"/>
      <c r="G503" s="94"/>
      <c r="H503" s="87"/>
      <c r="I503" s="87"/>
      <c r="J503" s="87"/>
      <c r="K503" s="87"/>
      <c r="L503" s="87"/>
    </row>
    <row r="504" spans="1:12" ht="12.75" customHeight="1">
      <c r="A504" s="87"/>
      <c r="B504" s="93"/>
      <c r="C504" s="87"/>
      <c r="D504" s="87"/>
      <c r="E504" s="87"/>
      <c r="F504" s="217"/>
      <c r="G504" s="94"/>
      <c r="H504" s="87"/>
      <c r="I504" s="87"/>
      <c r="J504" s="87"/>
      <c r="K504" s="87"/>
      <c r="L504" s="87"/>
    </row>
    <row r="505" spans="1:12" ht="12.75" customHeight="1">
      <c r="A505" s="87"/>
      <c r="B505" s="93"/>
      <c r="C505" s="87"/>
      <c r="D505" s="87"/>
      <c r="E505" s="87"/>
      <c r="F505" s="217"/>
      <c r="G505" s="94"/>
      <c r="H505" s="87"/>
      <c r="I505" s="87"/>
      <c r="J505" s="87"/>
      <c r="K505" s="87"/>
      <c r="L505" s="87"/>
    </row>
    <row r="506" spans="1:12" ht="12.75" customHeight="1">
      <c r="A506" s="87"/>
      <c r="B506" s="93"/>
      <c r="C506" s="87"/>
      <c r="D506" s="87"/>
      <c r="E506" s="87"/>
      <c r="F506" s="217"/>
      <c r="G506" s="94"/>
      <c r="H506" s="87"/>
      <c r="I506" s="87"/>
      <c r="J506" s="87"/>
      <c r="K506" s="87"/>
      <c r="L506" s="87"/>
    </row>
    <row r="507" spans="1:12" ht="12.75" customHeight="1">
      <c r="A507" s="87"/>
      <c r="B507" s="93"/>
      <c r="C507" s="87"/>
      <c r="D507" s="87"/>
      <c r="E507" s="87"/>
      <c r="F507" s="217"/>
      <c r="G507" s="94"/>
      <c r="H507" s="87"/>
      <c r="I507" s="87"/>
      <c r="J507" s="87"/>
      <c r="K507" s="87"/>
      <c r="L507" s="87"/>
    </row>
    <row r="508" spans="1:12" ht="12.75" customHeight="1">
      <c r="A508" s="87"/>
      <c r="B508" s="93"/>
      <c r="C508" s="87"/>
      <c r="D508" s="87"/>
      <c r="E508" s="87"/>
      <c r="F508" s="217"/>
      <c r="G508" s="94"/>
      <c r="H508" s="87"/>
      <c r="I508" s="87"/>
      <c r="J508" s="87"/>
      <c r="K508" s="87"/>
      <c r="L508" s="87"/>
    </row>
    <row r="509" spans="1:12" ht="12.75" customHeight="1">
      <c r="A509" s="87"/>
      <c r="B509" s="93"/>
      <c r="C509" s="87"/>
      <c r="D509" s="87"/>
      <c r="E509" s="87"/>
      <c r="F509" s="217"/>
      <c r="G509" s="94"/>
      <c r="H509" s="87"/>
      <c r="I509" s="87"/>
      <c r="J509" s="87"/>
      <c r="K509" s="87"/>
      <c r="L509" s="87"/>
    </row>
    <row r="510" spans="1:12" ht="12.75" customHeight="1">
      <c r="A510" s="87"/>
      <c r="B510" s="93"/>
      <c r="C510" s="87"/>
      <c r="D510" s="87"/>
      <c r="E510" s="87"/>
      <c r="F510" s="217"/>
      <c r="G510" s="94"/>
      <c r="H510" s="87"/>
      <c r="I510" s="87"/>
      <c r="J510" s="87"/>
      <c r="K510" s="87"/>
      <c r="L510" s="87"/>
    </row>
    <row r="511" spans="1:12" ht="12.75" customHeight="1">
      <c r="A511" s="87"/>
      <c r="B511" s="93"/>
      <c r="C511" s="87"/>
      <c r="D511" s="87"/>
      <c r="E511" s="87"/>
      <c r="F511" s="217"/>
      <c r="G511" s="94"/>
      <c r="H511" s="87"/>
      <c r="I511" s="87"/>
      <c r="J511" s="87"/>
      <c r="K511" s="87"/>
      <c r="L511" s="87"/>
    </row>
    <row r="512" spans="1:12" ht="12.75" customHeight="1">
      <c r="A512" s="87"/>
      <c r="B512" s="93"/>
      <c r="C512" s="87"/>
      <c r="D512" s="87"/>
      <c r="E512" s="87"/>
      <c r="F512" s="217"/>
      <c r="G512" s="94"/>
      <c r="H512" s="87"/>
      <c r="I512" s="87"/>
      <c r="J512" s="87"/>
      <c r="K512" s="87"/>
      <c r="L512" s="87"/>
    </row>
    <row r="513" spans="1:12" ht="12.75" customHeight="1">
      <c r="A513" s="87"/>
      <c r="B513" s="93"/>
      <c r="C513" s="87"/>
      <c r="D513" s="87"/>
      <c r="E513" s="87"/>
      <c r="F513" s="217"/>
      <c r="G513" s="94"/>
      <c r="H513" s="87"/>
      <c r="I513" s="87"/>
      <c r="J513" s="87"/>
      <c r="K513" s="87"/>
      <c r="L513" s="87"/>
    </row>
    <row r="514" spans="1:12" ht="12.75" customHeight="1">
      <c r="A514" s="87"/>
      <c r="B514" s="93"/>
      <c r="C514" s="87"/>
      <c r="D514" s="87"/>
      <c r="E514" s="87"/>
      <c r="F514" s="217"/>
      <c r="G514" s="94"/>
      <c r="H514" s="87"/>
      <c r="I514" s="87"/>
      <c r="J514" s="87"/>
      <c r="K514" s="87"/>
      <c r="L514" s="87"/>
    </row>
    <row r="515" spans="1:12" ht="12.75" customHeight="1">
      <c r="A515" s="87"/>
      <c r="B515" s="93"/>
      <c r="C515" s="87"/>
      <c r="D515" s="87"/>
      <c r="E515" s="87"/>
      <c r="F515" s="217"/>
      <c r="G515" s="94"/>
      <c r="H515" s="87"/>
      <c r="I515" s="87"/>
      <c r="J515" s="87"/>
      <c r="K515" s="87"/>
      <c r="L515" s="87"/>
    </row>
    <row r="516" spans="1:12" ht="12.75" customHeight="1">
      <c r="A516" s="87"/>
      <c r="B516" s="93"/>
      <c r="C516" s="87"/>
      <c r="D516" s="87"/>
      <c r="E516" s="87"/>
      <c r="F516" s="217"/>
      <c r="G516" s="94"/>
      <c r="H516" s="87"/>
      <c r="I516" s="87"/>
      <c r="J516" s="87"/>
      <c r="K516" s="87"/>
      <c r="L516" s="87"/>
    </row>
    <row r="517" spans="1:12" ht="12.75" customHeight="1">
      <c r="A517" s="87"/>
      <c r="B517" s="93"/>
      <c r="C517" s="87"/>
      <c r="D517" s="87"/>
      <c r="E517" s="87"/>
      <c r="F517" s="217"/>
      <c r="G517" s="94"/>
      <c r="H517" s="87"/>
      <c r="I517" s="87"/>
      <c r="J517" s="87"/>
      <c r="K517" s="87"/>
      <c r="L517" s="87"/>
    </row>
    <row r="518" spans="1:12" ht="12.75" customHeight="1">
      <c r="A518" s="87"/>
      <c r="B518" s="93"/>
      <c r="C518" s="87"/>
      <c r="D518" s="87"/>
      <c r="E518" s="87"/>
      <c r="F518" s="217"/>
      <c r="G518" s="94"/>
      <c r="H518" s="87"/>
      <c r="I518" s="87"/>
      <c r="J518" s="87"/>
      <c r="K518" s="87"/>
      <c r="L518" s="87"/>
    </row>
    <row r="519" spans="1:12" ht="12.75" customHeight="1">
      <c r="A519" s="87"/>
      <c r="B519" s="93"/>
      <c r="C519" s="87"/>
      <c r="D519" s="87"/>
      <c r="E519" s="87"/>
      <c r="F519" s="217"/>
      <c r="G519" s="94"/>
      <c r="H519" s="87"/>
      <c r="I519" s="87"/>
      <c r="J519" s="87"/>
      <c r="K519" s="87"/>
      <c r="L519" s="87"/>
    </row>
    <row r="520" spans="1:12" ht="12.75" customHeight="1">
      <c r="A520" s="87"/>
      <c r="B520" s="93"/>
      <c r="C520" s="87"/>
      <c r="D520" s="87"/>
      <c r="E520" s="87"/>
      <c r="F520" s="217"/>
      <c r="G520" s="94"/>
      <c r="H520" s="87"/>
      <c r="I520" s="87"/>
      <c r="J520" s="87"/>
      <c r="K520" s="87"/>
      <c r="L520" s="87"/>
    </row>
    <row r="521" spans="1:12" ht="12.75" customHeight="1">
      <c r="A521" s="87"/>
      <c r="B521" s="93"/>
      <c r="C521" s="87"/>
      <c r="D521" s="87"/>
      <c r="E521" s="87"/>
      <c r="F521" s="217"/>
      <c r="G521" s="94"/>
      <c r="H521" s="87"/>
      <c r="I521" s="87"/>
      <c r="J521" s="87"/>
      <c r="K521" s="87"/>
      <c r="L521" s="87"/>
    </row>
    <row r="522" spans="1:12" ht="12.75" customHeight="1">
      <c r="A522" s="87"/>
      <c r="B522" s="93"/>
      <c r="C522" s="87"/>
      <c r="D522" s="87"/>
      <c r="E522" s="87"/>
      <c r="F522" s="217"/>
      <c r="G522" s="94"/>
      <c r="H522" s="87"/>
      <c r="I522" s="87"/>
      <c r="J522" s="87"/>
      <c r="K522" s="87"/>
      <c r="L522" s="87"/>
    </row>
    <row r="523" spans="1:12" ht="12.75" customHeight="1">
      <c r="A523" s="87"/>
      <c r="B523" s="93"/>
      <c r="C523" s="87"/>
      <c r="D523" s="87"/>
      <c r="E523" s="87"/>
      <c r="F523" s="217"/>
      <c r="G523" s="94"/>
      <c r="H523" s="87"/>
      <c r="I523" s="87"/>
      <c r="J523" s="87"/>
      <c r="K523" s="87"/>
      <c r="L523" s="87"/>
    </row>
    <row r="524" spans="1:12" ht="12.75" customHeight="1">
      <c r="A524" s="87"/>
      <c r="B524" s="93"/>
      <c r="C524" s="87"/>
      <c r="D524" s="87"/>
      <c r="E524" s="87"/>
      <c r="F524" s="217"/>
      <c r="G524" s="94"/>
      <c r="H524" s="87"/>
      <c r="I524" s="87"/>
      <c r="J524" s="87"/>
      <c r="K524" s="87"/>
      <c r="L524" s="87"/>
    </row>
    <row r="525" spans="1:12" ht="12.75" customHeight="1">
      <c r="A525" s="87"/>
      <c r="B525" s="93"/>
      <c r="C525" s="87"/>
      <c r="D525" s="87"/>
      <c r="E525" s="87"/>
      <c r="F525" s="217"/>
      <c r="G525" s="94"/>
      <c r="H525" s="87"/>
      <c r="I525" s="87"/>
      <c r="J525" s="87"/>
      <c r="K525" s="87"/>
      <c r="L525" s="87"/>
    </row>
    <row r="526" spans="1:12" ht="12.75" customHeight="1">
      <c r="A526" s="87"/>
      <c r="B526" s="93"/>
      <c r="C526" s="87"/>
      <c r="D526" s="87"/>
      <c r="E526" s="87"/>
      <c r="F526" s="217"/>
      <c r="G526" s="94"/>
      <c r="H526" s="87"/>
      <c r="I526" s="87"/>
      <c r="J526" s="87"/>
      <c r="K526" s="87"/>
      <c r="L526" s="87"/>
    </row>
    <row r="527" spans="1:12" ht="12.75" customHeight="1">
      <c r="A527" s="87"/>
      <c r="B527" s="93"/>
      <c r="C527" s="87"/>
      <c r="D527" s="87"/>
      <c r="E527" s="87"/>
      <c r="F527" s="217"/>
      <c r="G527" s="94"/>
      <c r="H527" s="87"/>
      <c r="I527" s="87"/>
      <c r="J527" s="87"/>
      <c r="K527" s="87"/>
      <c r="L527" s="87"/>
    </row>
    <row r="528" spans="1:12" ht="12.75" customHeight="1">
      <c r="A528" s="87"/>
      <c r="B528" s="93"/>
      <c r="C528" s="87"/>
      <c r="D528" s="87"/>
      <c r="E528" s="87"/>
      <c r="F528" s="217"/>
      <c r="G528" s="94"/>
      <c r="H528" s="87"/>
      <c r="I528" s="87"/>
      <c r="J528" s="87"/>
      <c r="K528" s="87"/>
      <c r="L528" s="87"/>
    </row>
    <row r="529" spans="1:12" ht="12.75" customHeight="1">
      <c r="A529" s="87"/>
      <c r="B529" s="93"/>
      <c r="C529" s="87"/>
      <c r="D529" s="87"/>
      <c r="E529" s="87"/>
      <c r="F529" s="217"/>
      <c r="G529" s="94"/>
      <c r="H529" s="87"/>
      <c r="I529" s="87"/>
      <c r="J529" s="87"/>
      <c r="K529" s="87"/>
      <c r="L529" s="87"/>
    </row>
    <row r="530" spans="1:12" ht="12.75" customHeight="1">
      <c r="A530" s="87"/>
      <c r="B530" s="93"/>
      <c r="C530" s="87"/>
      <c r="D530" s="87"/>
      <c r="E530" s="87"/>
      <c r="F530" s="217"/>
      <c r="G530" s="94"/>
      <c r="H530" s="87"/>
      <c r="I530" s="87"/>
      <c r="J530" s="87"/>
      <c r="K530" s="87"/>
      <c r="L530" s="87"/>
    </row>
    <row r="531" spans="1:12" ht="12.75" customHeight="1">
      <c r="A531" s="87"/>
      <c r="B531" s="93"/>
      <c r="C531" s="87"/>
      <c r="D531" s="87"/>
      <c r="E531" s="87"/>
      <c r="F531" s="217"/>
      <c r="G531" s="94"/>
      <c r="H531" s="87"/>
      <c r="I531" s="87"/>
      <c r="J531" s="87"/>
      <c r="K531" s="87"/>
      <c r="L531" s="87"/>
    </row>
    <row r="532" spans="1:12" ht="12.75" customHeight="1">
      <c r="A532" s="87"/>
      <c r="B532" s="93"/>
      <c r="C532" s="87"/>
      <c r="D532" s="87"/>
      <c r="E532" s="87"/>
      <c r="F532" s="217"/>
      <c r="G532" s="94"/>
      <c r="H532" s="87"/>
      <c r="I532" s="87"/>
      <c r="J532" s="87"/>
      <c r="K532" s="87"/>
      <c r="L532" s="87"/>
    </row>
    <row r="533" spans="1:12" ht="12.75" customHeight="1">
      <c r="A533" s="87"/>
      <c r="B533" s="93"/>
      <c r="C533" s="87"/>
      <c r="D533" s="87"/>
      <c r="E533" s="87"/>
      <c r="F533" s="217"/>
      <c r="G533" s="94"/>
      <c r="H533" s="87"/>
      <c r="I533" s="87"/>
      <c r="J533" s="87"/>
      <c r="K533" s="87"/>
      <c r="L533" s="87"/>
    </row>
    <row r="534" spans="1:12" ht="12.75" customHeight="1">
      <c r="A534" s="87"/>
      <c r="B534" s="93"/>
      <c r="C534" s="87"/>
      <c r="D534" s="87"/>
      <c r="E534" s="87"/>
      <c r="F534" s="217"/>
      <c r="G534" s="94"/>
      <c r="H534" s="87"/>
      <c r="I534" s="87"/>
      <c r="J534" s="87"/>
      <c r="K534" s="87"/>
      <c r="L534" s="87"/>
    </row>
    <row r="535" spans="1:12" ht="12.75" customHeight="1">
      <c r="A535" s="87"/>
      <c r="B535" s="93"/>
      <c r="C535" s="87"/>
      <c r="D535" s="87"/>
      <c r="E535" s="87"/>
      <c r="F535" s="217"/>
      <c r="G535" s="94"/>
      <c r="H535" s="87"/>
      <c r="I535" s="87"/>
      <c r="J535" s="87"/>
      <c r="K535" s="87"/>
      <c r="L535" s="87"/>
    </row>
    <row r="536" spans="1:12" ht="12.75" customHeight="1">
      <c r="A536" s="87"/>
      <c r="B536" s="93"/>
      <c r="C536" s="87"/>
      <c r="D536" s="87"/>
      <c r="E536" s="87"/>
      <c r="F536" s="217"/>
      <c r="G536" s="94"/>
      <c r="H536" s="87"/>
      <c r="I536" s="87"/>
      <c r="J536" s="87"/>
      <c r="K536" s="87"/>
      <c r="L536" s="87"/>
    </row>
    <row r="537" spans="1:12" ht="12.75" customHeight="1">
      <c r="A537" s="87"/>
      <c r="B537" s="93"/>
      <c r="C537" s="87"/>
      <c r="D537" s="87"/>
      <c r="E537" s="87"/>
      <c r="F537" s="217"/>
      <c r="G537" s="94"/>
      <c r="H537" s="87"/>
      <c r="I537" s="87"/>
      <c r="J537" s="87"/>
      <c r="K537" s="87"/>
      <c r="L537" s="87"/>
    </row>
    <row r="538" spans="1:12" ht="12.75" customHeight="1">
      <c r="A538" s="87"/>
      <c r="B538" s="93"/>
      <c r="C538" s="87"/>
      <c r="D538" s="87"/>
      <c r="E538" s="87"/>
      <c r="F538" s="217"/>
      <c r="G538" s="94"/>
      <c r="H538" s="87"/>
      <c r="I538" s="87"/>
      <c r="J538" s="87"/>
      <c r="K538" s="87"/>
      <c r="L538" s="87"/>
    </row>
    <row r="539" spans="1:12" ht="12.75" customHeight="1">
      <c r="A539" s="87"/>
      <c r="B539" s="93"/>
      <c r="C539" s="87"/>
      <c r="D539" s="87"/>
      <c r="E539" s="87"/>
      <c r="F539" s="217"/>
      <c r="G539" s="94"/>
      <c r="H539" s="87"/>
      <c r="I539" s="87"/>
      <c r="J539" s="87"/>
      <c r="K539" s="87"/>
      <c r="L539" s="87"/>
    </row>
    <row r="540" spans="1:12" ht="12.75" customHeight="1">
      <c r="A540" s="87"/>
      <c r="B540" s="93"/>
      <c r="C540" s="87"/>
      <c r="D540" s="87"/>
      <c r="E540" s="87"/>
      <c r="F540" s="217"/>
      <c r="G540" s="94"/>
      <c r="H540" s="87"/>
      <c r="I540" s="87"/>
      <c r="J540" s="87"/>
      <c r="K540" s="87"/>
      <c r="L540" s="87"/>
    </row>
    <row r="541" spans="1:12" ht="12.75" customHeight="1">
      <c r="A541" s="87"/>
      <c r="B541" s="93"/>
      <c r="C541" s="87"/>
      <c r="D541" s="87"/>
      <c r="E541" s="87"/>
      <c r="F541" s="217"/>
      <c r="G541" s="94"/>
      <c r="H541" s="87"/>
      <c r="I541" s="87"/>
      <c r="J541" s="87"/>
      <c r="K541" s="87"/>
      <c r="L541" s="87"/>
    </row>
    <row r="542" spans="1:12" ht="12.75" customHeight="1">
      <c r="A542" s="87"/>
      <c r="B542" s="93"/>
      <c r="C542" s="87"/>
      <c r="D542" s="87"/>
      <c r="E542" s="87"/>
      <c r="F542" s="217"/>
      <c r="G542" s="94"/>
      <c r="H542" s="87"/>
      <c r="I542" s="87"/>
      <c r="J542" s="87"/>
      <c r="K542" s="87"/>
      <c r="L542" s="87"/>
    </row>
    <row r="543" spans="1:12" ht="12.75" customHeight="1">
      <c r="A543" s="87"/>
      <c r="B543" s="93"/>
      <c r="C543" s="87"/>
      <c r="D543" s="87"/>
      <c r="E543" s="87"/>
      <c r="F543" s="217"/>
      <c r="G543" s="94"/>
      <c r="H543" s="87"/>
      <c r="I543" s="87"/>
      <c r="J543" s="87"/>
      <c r="K543" s="87"/>
      <c r="L543" s="87"/>
    </row>
    <row r="544" spans="1:12" ht="12.75" customHeight="1">
      <c r="A544" s="87"/>
      <c r="B544" s="93"/>
      <c r="C544" s="87"/>
      <c r="D544" s="87"/>
      <c r="E544" s="87"/>
      <c r="F544" s="217"/>
      <c r="G544" s="94"/>
      <c r="H544" s="87"/>
      <c r="I544" s="87"/>
      <c r="J544" s="87"/>
      <c r="K544" s="87"/>
      <c r="L544" s="87"/>
    </row>
    <row r="545" spans="1:12" ht="12.75" customHeight="1">
      <c r="A545" s="87"/>
      <c r="B545" s="93"/>
      <c r="C545" s="87"/>
      <c r="D545" s="87"/>
      <c r="E545" s="87"/>
      <c r="F545" s="217"/>
      <c r="G545" s="94"/>
      <c r="H545" s="87"/>
      <c r="I545" s="87"/>
      <c r="J545" s="87"/>
      <c r="K545" s="87"/>
      <c r="L545" s="87"/>
    </row>
    <row r="546" spans="1:12" ht="12.75" customHeight="1">
      <c r="A546" s="87"/>
      <c r="B546" s="93"/>
      <c r="C546" s="87"/>
      <c r="D546" s="87"/>
      <c r="E546" s="87"/>
      <c r="F546" s="217"/>
      <c r="G546" s="94"/>
      <c r="H546" s="87"/>
      <c r="I546" s="87"/>
      <c r="J546" s="87"/>
      <c r="K546" s="87"/>
      <c r="L546" s="87"/>
    </row>
    <row r="547" spans="1:12" ht="12.75" customHeight="1">
      <c r="A547" s="87"/>
      <c r="B547" s="93"/>
      <c r="C547" s="87"/>
      <c r="D547" s="87"/>
      <c r="E547" s="87"/>
      <c r="F547" s="217"/>
      <c r="G547" s="94"/>
      <c r="H547" s="87"/>
      <c r="I547" s="87"/>
      <c r="J547" s="87"/>
      <c r="K547" s="87"/>
      <c r="L547" s="87"/>
    </row>
    <row r="548" spans="1:12" ht="12.75" customHeight="1">
      <c r="A548" s="87"/>
      <c r="B548" s="93"/>
      <c r="C548" s="87"/>
      <c r="D548" s="87"/>
      <c r="E548" s="87"/>
      <c r="F548" s="217"/>
      <c r="G548" s="94"/>
      <c r="H548" s="87"/>
      <c r="I548" s="87"/>
      <c r="J548" s="87"/>
      <c r="K548" s="87"/>
      <c r="L548" s="87"/>
    </row>
    <row r="549" spans="1:12" ht="12.75" customHeight="1">
      <c r="A549" s="87"/>
      <c r="B549" s="93"/>
      <c r="C549" s="87"/>
      <c r="D549" s="87"/>
      <c r="E549" s="87"/>
      <c r="F549" s="217"/>
      <c r="G549" s="94"/>
      <c r="H549" s="87"/>
      <c r="I549" s="87"/>
      <c r="J549" s="87"/>
      <c r="K549" s="87"/>
      <c r="L549" s="87"/>
    </row>
    <row r="550" spans="1:12" ht="12.75" customHeight="1">
      <c r="A550" s="87"/>
      <c r="B550" s="93"/>
      <c r="C550" s="87"/>
      <c r="D550" s="87"/>
      <c r="E550" s="87"/>
      <c r="F550" s="217"/>
      <c r="G550" s="94"/>
      <c r="H550" s="87"/>
      <c r="I550" s="87"/>
      <c r="J550" s="87"/>
      <c r="K550" s="87"/>
      <c r="L550" s="87"/>
    </row>
    <row r="551" spans="1:12" ht="12.75" customHeight="1">
      <c r="A551" s="87"/>
      <c r="B551" s="93"/>
      <c r="C551" s="87"/>
      <c r="D551" s="87"/>
      <c r="E551" s="87"/>
      <c r="F551" s="217"/>
      <c r="G551" s="94"/>
      <c r="H551" s="87"/>
      <c r="I551" s="87"/>
      <c r="J551" s="87"/>
      <c r="K551" s="87"/>
      <c r="L551" s="87"/>
    </row>
    <row r="552" spans="1:12" ht="12.75" customHeight="1">
      <c r="A552" s="87"/>
      <c r="B552" s="93"/>
      <c r="C552" s="87"/>
      <c r="D552" s="87"/>
      <c r="E552" s="87"/>
      <c r="F552" s="217"/>
      <c r="G552" s="94"/>
      <c r="H552" s="87"/>
      <c r="I552" s="87"/>
      <c r="J552" s="87"/>
      <c r="K552" s="87"/>
      <c r="L552" s="87"/>
    </row>
    <row r="553" spans="1:12" ht="12.75" customHeight="1">
      <c r="A553" s="87"/>
      <c r="B553" s="93"/>
      <c r="C553" s="87"/>
      <c r="D553" s="87"/>
      <c r="E553" s="87"/>
      <c r="F553" s="217"/>
      <c r="G553" s="94"/>
      <c r="H553" s="87"/>
      <c r="I553" s="87"/>
      <c r="J553" s="87"/>
      <c r="K553" s="87"/>
      <c r="L553" s="87"/>
    </row>
    <row r="554" spans="1:12" ht="12.75" customHeight="1">
      <c r="A554" s="87"/>
      <c r="B554" s="93"/>
      <c r="C554" s="87"/>
      <c r="D554" s="87"/>
      <c r="E554" s="87"/>
      <c r="F554" s="217"/>
      <c r="G554" s="94"/>
      <c r="H554" s="87"/>
      <c r="I554" s="87"/>
      <c r="J554" s="87"/>
      <c r="K554" s="87"/>
      <c r="L554" s="87"/>
    </row>
    <row r="555" spans="1:12" ht="12.75" customHeight="1">
      <c r="A555" s="87"/>
      <c r="B555" s="93"/>
      <c r="C555" s="87"/>
      <c r="D555" s="87"/>
      <c r="E555" s="87"/>
      <c r="F555" s="217"/>
      <c r="G555" s="94"/>
      <c r="H555" s="87"/>
      <c r="I555" s="87"/>
      <c r="J555" s="87"/>
      <c r="K555" s="87"/>
      <c r="L555" s="87"/>
    </row>
    <row r="556" spans="1:12" ht="12.75" customHeight="1">
      <c r="A556" s="87"/>
      <c r="B556" s="93"/>
      <c r="C556" s="87"/>
      <c r="D556" s="87"/>
      <c r="E556" s="87"/>
      <c r="F556" s="217"/>
      <c r="G556" s="94"/>
      <c r="H556" s="87"/>
      <c r="I556" s="87"/>
      <c r="J556" s="87"/>
      <c r="K556" s="87"/>
      <c r="L556" s="87"/>
    </row>
    <row r="557" spans="1:12" ht="12.75" customHeight="1">
      <c r="A557" s="87"/>
      <c r="B557" s="93"/>
      <c r="C557" s="87"/>
      <c r="D557" s="87"/>
      <c r="E557" s="87"/>
      <c r="F557" s="217"/>
      <c r="G557" s="94"/>
      <c r="H557" s="87"/>
      <c r="I557" s="87"/>
      <c r="J557" s="87"/>
      <c r="K557" s="87"/>
      <c r="L557" s="87"/>
    </row>
    <row r="558" spans="1:12" ht="12.75" customHeight="1">
      <c r="A558" s="87"/>
      <c r="B558" s="93"/>
      <c r="C558" s="87"/>
      <c r="D558" s="87"/>
      <c r="E558" s="87"/>
      <c r="F558" s="217"/>
      <c r="G558" s="94"/>
      <c r="H558" s="87"/>
      <c r="I558" s="87"/>
      <c r="J558" s="87"/>
      <c r="K558" s="87"/>
      <c r="L558" s="87"/>
    </row>
    <row r="559" spans="1:12" ht="12.75" customHeight="1">
      <c r="A559" s="87"/>
      <c r="B559" s="93"/>
      <c r="C559" s="87"/>
      <c r="D559" s="87"/>
      <c r="E559" s="87"/>
      <c r="F559" s="217"/>
      <c r="G559" s="94"/>
      <c r="H559" s="87"/>
      <c r="I559" s="87"/>
      <c r="J559" s="87"/>
      <c r="K559" s="87"/>
      <c r="L559" s="87"/>
    </row>
    <row r="560" spans="1:12" ht="12.75" customHeight="1">
      <c r="A560" s="87"/>
      <c r="B560" s="93"/>
      <c r="C560" s="87"/>
      <c r="D560" s="87"/>
      <c r="E560" s="87"/>
      <c r="F560" s="217"/>
      <c r="G560" s="94"/>
      <c r="H560" s="87"/>
      <c r="I560" s="87"/>
      <c r="J560" s="87"/>
      <c r="K560" s="87"/>
      <c r="L560" s="87"/>
    </row>
    <row r="561" spans="1:12" ht="12.75" customHeight="1">
      <c r="A561" s="87"/>
      <c r="B561" s="93"/>
      <c r="C561" s="87"/>
      <c r="D561" s="87"/>
      <c r="E561" s="87"/>
      <c r="F561" s="217"/>
      <c r="G561" s="94"/>
      <c r="H561" s="87"/>
      <c r="I561" s="87"/>
      <c r="J561" s="87"/>
      <c r="K561" s="87"/>
      <c r="L561" s="87"/>
    </row>
    <row r="562" spans="1:12" ht="12.75" customHeight="1">
      <c r="A562" s="87"/>
      <c r="B562" s="93"/>
      <c r="C562" s="87"/>
      <c r="D562" s="87"/>
      <c r="E562" s="87"/>
      <c r="F562" s="217"/>
      <c r="G562" s="94"/>
      <c r="H562" s="87"/>
      <c r="I562" s="87"/>
      <c r="J562" s="87"/>
      <c r="K562" s="87"/>
      <c r="L562" s="87"/>
    </row>
    <row r="563" spans="1:12" ht="12.75" customHeight="1">
      <c r="A563" s="87"/>
      <c r="B563" s="93"/>
      <c r="C563" s="87"/>
      <c r="D563" s="87"/>
      <c r="E563" s="87"/>
      <c r="F563" s="217"/>
      <c r="G563" s="94"/>
      <c r="H563" s="87"/>
      <c r="I563" s="87"/>
      <c r="J563" s="87"/>
      <c r="K563" s="87"/>
      <c r="L563" s="87"/>
    </row>
    <row r="564" spans="1:12" ht="12.75" customHeight="1">
      <c r="A564" s="87"/>
      <c r="B564" s="93"/>
      <c r="C564" s="87"/>
      <c r="D564" s="87"/>
      <c r="E564" s="87"/>
      <c r="F564" s="217"/>
      <c r="G564" s="94"/>
      <c r="H564" s="87"/>
      <c r="I564" s="87"/>
      <c r="J564" s="87"/>
      <c r="K564" s="87"/>
      <c r="L564" s="87"/>
    </row>
    <row r="565" spans="1:12" ht="12.75" customHeight="1">
      <c r="A565" s="87"/>
      <c r="B565" s="93"/>
      <c r="C565" s="87"/>
      <c r="D565" s="87"/>
      <c r="E565" s="87"/>
      <c r="F565" s="217"/>
      <c r="G565" s="94"/>
      <c r="H565" s="87"/>
      <c r="I565" s="87"/>
      <c r="J565" s="87"/>
      <c r="K565" s="87"/>
      <c r="L565" s="87"/>
    </row>
    <row r="566" spans="1:12" ht="12.75" customHeight="1">
      <c r="A566" s="87"/>
      <c r="B566" s="93"/>
      <c r="C566" s="87"/>
      <c r="D566" s="87"/>
      <c r="E566" s="87"/>
      <c r="F566" s="217"/>
      <c r="G566" s="94"/>
      <c r="H566" s="87"/>
      <c r="I566" s="87"/>
      <c r="J566" s="87"/>
      <c r="K566" s="87"/>
      <c r="L566" s="87"/>
    </row>
    <row r="567" spans="1:12" ht="12.75" customHeight="1">
      <c r="A567" s="87"/>
      <c r="B567" s="93"/>
      <c r="C567" s="87"/>
      <c r="D567" s="87"/>
      <c r="E567" s="87"/>
      <c r="F567" s="217"/>
      <c r="G567" s="94"/>
      <c r="H567" s="87"/>
      <c r="I567" s="87"/>
      <c r="J567" s="87"/>
      <c r="K567" s="87"/>
      <c r="L567" s="87"/>
    </row>
    <row r="568" spans="1:12" ht="12.75" customHeight="1">
      <c r="A568" s="87"/>
      <c r="B568" s="93"/>
      <c r="C568" s="87"/>
      <c r="D568" s="87"/>
      <c r="E568" s="87"/>
      <c r="F568" s="217"/>
      <c r="G568" s="94"/>
      <c r="H568" s="87"/>
      <c r="I568" s="87"/>
      <c r="J568" s="87"/>
      <c r="K568" s="87"/>
      <c r="L568" s="87"/>
    </row>
    <row r="569" spans="1:12" ht="12.75" customHeight="1">
      <c r="A569" s="87"/>
      <c r="B569" s="93"/>
      <c r="C569" s="87"/>
      <c r="D569" s="87"/>
      <c r="E569" s="87"/>
      <c r="F569" s="217"/>
      <c r="G569" s="94"/>
      <c r="H569" s="87"/>
      <c r="I569" s="87"/>
      <c r="J569" s="87"/>
      <c r="K569" s="87"/>
      <c r="L569" s="87"/>
    </row>
    <row r="570" spans="1:12" ht="12.75" customHeight="1">
      <c r="A570" s="87"/>
      <c r="B570" s="93"/>
      <c r="C570" s="87"/>
      <c r="D570" s="87"/>
      <c r="E570" s="87"/>
      <c r="F570" s="217"/>
      <c r="G570" s="94"/>
      <c r="H570" s="87"/>
      <c r="I570" s="87"/>
      <c r="J570" s="87"/>
      <c r="K570" s="87"/>
      <c r="L570" s="87"/>
    </row>
    <row r="571" spans="1:12" ht="12.75" customHeight="1">
      <c r="A571" s="87"/>
      <c r="B571" s="93"/>
      <c r="C571" s="87"/>
      <c r="D571" s="87"/>
      <c r="E571" s="87"/>
      <c r="F571" s="217"/>
      <c r="G571" s="94"/>
      <c r="H571" s="87"/>
      <c r="I571" s="87"/>
      <c r="J571" s="87"/>
      <c r="K571" s="87"/>
      <c r="L571" s="87"/>
    </row>
    <row r="572" spans="1:12" ht="12.75" customHeight="1">
      <c r="A572" s="87"/>
      <c r="B572" s="93"/>
      <c r="C572" s="87"/>
      <c r="D572" s="87"/>
      <c r="E572" s="87"/>
      <c r="F572" s="217"/>
      <c r="G572" s="94"/>
      <c r="H572" s="87"/>
      <c r="I572" s="87"/>
      <c r="J572" s="87"/>
      <c r="K572" s="87"/>
      <c r="L572" s="87"/>
    </row>
    <row r="573" spans="1:12" ht="12.75" customHeight="1">
      <c r="A573" s="87"/>
      <c r="B573" s="93"/>
      <c r="C573" s="87"/>
      <c r="D573" s="87"/>
      <c r="E573" s="87"/>
      <c r="F573" s="217"/>
      <c r="G573" s="94"/>
      <c r="H573" s="87"/>
      <c r="I573" s="87"/>
      <c r="J573" s="87"/>
      <c r="K573" s="87"/>
      <c r="L573" s="87"/>
    </row>
    <row r="574" spans="1:12" ht="12.75" customHeight="1">
      <c r="A574" s="87"/>
      <c r="B574" s="93"/>
      <c r="C574" s="87"/>
      <c r="D574" s="87"/>
      <c r="E574" s="87"/>
      <c r="F574" s="217"/>
      <c r="G574" s="94"/>
      <c r="H574" s="87"/>
      <c r="I574" s="87"/>
      <c r="J574" s="87"/>
      <c r="K574" s="87"/>
      <c r="L574" s="87"/>
    </row>
    <row r="575" spans="1:12" ht="12.75" customHeight="1">
      <c r="A575" s="87"/>
      <c r="B575" s="93"/>
      <c r="C575" s="87"/>
      <c r="D575" s="87"/>
      <c r="E575" s="87"/>
      <c r="F575" s="217"/>
      <c r="G575" s="94"/>
      <c r="H575" s="87"/>
      <c r="I575" s="87"/>
      <c r="J575" s="87"/>
      <c r="K575" s="87"/>
      <c r="L575" s="87"/>
    </row>
    <row r="576" spans="1:12" ht="12.75" customHeight="1">
      <c r="A576" s="87"/>
      <c r="B576" s="93"/>
      <c r="C576" s="87"/>
      <c r="D576" s="87"/>
      <c r="E576" s="87"/>
      <c r="F576" s="217"/>
      <c r="G576" s="94"/>
      <c r="H576" s="87"/>
      <c r="I576" s="87"/>
      <c r="J576" s="87"/>
      <c r="K576" s="87"/>
      <c r="L576" s="87"/>
    </row>
    <row r="577" spans="1:12" ht="12.75" customHeight="1">
      <c r="A577" s="87"/>
      <c r="B577" s="93"/>
      <c r="C577" s="87"/>
      <c r="D577" s="87"/>
      <c r="E577" s="87"/>
      <c r="F577" s="217"/>
      <c r="G577" s="94"/>
      <c r="H577" s="87"/>
      <c r="I577" s="87"/>
      <c r="J577" s="87"/>
      <c r="K577" s="87"/>
      <c r="L577" s="87"/>
    </row>
    <row r="578" spans="1:12" ht="12.75" customHeight="1">
      <c r="A578" s="87"/>
      <c r="B578" s="93"/>
      <c r="C578" s="87"/>
      <c r="D578" s="87"/>
      <c r="E578" s="87"/>
      <c r="F578" s="217"/>
      <c r="G578" s="94"/>
      <c r="H578" s="87"/>
      <c r="I578" s="87"/>
      <c r="J578" s="87"/>
      <c r="K578" s="87"/>
      <c r="L578" s="87"/>
    </row>
    <row r="579" spans="1:12" ht="12.75" customHeight="1">
      <c r="A579" s="87"/>
      <c r="B579" s="93"/>
      <c r="C579" s="87"/>
      <c r="D579" s="87"/>
      <c r="E579" s="87"/>
      <c r="F579" s="217"/>
      <c r="G579" s="94"/>
      <c r="H579" s="87"/>
      <c r="I579" s="87"/>
      <c r="J579" s="87"/>
      <c r="K579" s="87"/>
      <c r="L579" s="87"/>
    </row>
    <row r="580" spans="1:12" ht="12.75" customHeight="1">
      <c r="A580" s="87"/>
      <c r="B580" s="93"/>
      <c r="C580" s="87"/>
      <c r="D580" s="87"/>
      <c r="E580" s="87"/>
      <c r="F580" s="217"/>
      <c r="G580" s="94"/>
      <c r="H580" s="87"/>
      <c r="I580" s="87"/>
      <c r="J580" s="87"/>
      <c r="K580" s="87"/>
      <c r="L580" s="87"/>
    </row>
    <row r="581" spans="1:12" ht="12.75" customHeight="1">
      <c r="A581" s="87"/>
      <c r="B581" s="93"/>
      <c r="C581" s="87"/>
      <c r="D581" s="87"/>
      <c r="E581" s="87"/>
      <c r="F581" s="217"/>
      <c r="G581" s="94"/>
      <c r="H581" s="87"/>
      <c r="I581" s="87"/>
      <c r="J581" s="87"/>
      <c r="K581" s="87"/>
      <c r="L581" s="87"/>
    </row>
    <row r="582" spans="1:12" ht="12.75" customHeight="1">
      <c r="A582" s="87"/>
      <c r="B582" s="93"/>
      <c r="C582" s="87"/>
      <c r="D582" s="87"/>
      <c r="E582" s="87"/>
      <c r="F582" s="217"/>
      <c r="G582" s="94"/>
      <c r="H582" s="87"/>
      <c r="I582" s="87"/>
      <c r="J582" s="87"/>
      <c r="K582" s="87"/>
      <c r="L582" s="87"/>
    </row>
    <row r="583" spans="1:12" ht="12.75" customHeight="1">
      <c r="A583" s="87"/>
      <c r="B583" s="93"/>
      <c r="C583" s="87"/>
      <c r="D583" s="87"/>
      <c r="E583" s="87"/>
      <c r="F583" s="217"/>
      <c r="G583" s="94"/>
      <c r="H583" s="87"/>
      <c r="I583" s="87"/>
      <c r="J583" s="87"/>
      <c r="K583" s="87"/>
      <c r="L583" s="87"/>
    </row>
    <row r="584" spans="1:12" ht="12.75" customHeight="1">
      <c r="A584" s="87"/>
      <c r="B584" s="93"/>
      <c r="C584" s="87"/>
      <c r="D584" s="87"/>
      <c r="E584" s="87"/>
      <c r="F584" s="217"/>
      <c r="G584" s="94"/>
      <c r="H584" s="87"/>
      <c r="I584" s="87"/>
      <c r="J584" s="87"/>
      <c r="K584" s="87"/>
      <c r="L584" s="87"/>
    </row>
    <row r="585" spans="1:12" ht="12.75" customHeight="1">
      <c r="A585" s="87"/>
      <c r="B585" s="93"/>
      <c r="C585" s="87"/>
      <c r="D585" s="87"/>
      <c r="E585" s="87"/>
      <c r="F585" s="217"/>
      <c r="G585" s="94"/>
      <c r="H585" s="87"/>
      <c r="I585" s="87"/>
      <c r="J585" s="87"/>
      <c r="K585" s="87"/>
      <c r="L585" s="87"/>
    </row>
    <row r="586" spans="1:12" ht="12.75" customHeight="1">
      <c r="A586" s="87"/>
      <c r="B586" s="93"/>
      <c r="C586" s="87"/>
      <c r="D586" s="87"/>
      <c r="E586" s="87"/>
      <c r="F586" s="217"/>
      <c r="G586" s="94"/>
      <c r="H586" s="87"/>
      <c r="I586" s="87"/>
      <c r="J586" s="87"/>
      <c r="K586" s="87"/>
      <c r="L586" s="87"/>
    </row>
    <row r="587" spans="1:12" ht="12.75" customHeight="1">
      <c r="A587" s="87"/>
      <c r="B587" s="93"/>
      <c r="C587" s="87"/>
      <c r="D587" s="87"/>
      <c r="E587" s="87"/>
      <c r="F587" s="217"/>
      <c r="G587" s="94"/>
      <c r="H587" s="87"/>
      <c r="I587" s="87"/>
      <c r="J587" s="87"/>
      <c r="K587" s="87"/>
      <c r="L587" s="87"/>
    </row>
    <row r="588" spans="1:12" ht="12.75" customHeight="1">
      <c r="A588" s="87"/>
      <c r="B588" s="93"/>
      <c r="C588" s="87"/>
      <c r="D588" s="87"/>
      <c r="E588" s="87"/>
      <c r="F588" s="217"/>
      <c r="G588" s="94"/>
      <c r="H588" s="87"/>
      <c r="I588" s="87"/>
      <c r="J588" s="87"/>
      <c r="K588" s="87"/>
      <c r="L588" s="87"/>
    </row>
    <row r="589" spans="1:12" ht="12.75" customHeight="1">
      <c r="A589" s="87"/>
      <c r="B589" s="93"/>
      <c r="C589" s="87"/>
      <c r="D589" s="87"/>
      <c r="E589" s="87"/>
      <c r="F589" s="217"/>
      <c r="G589" s="94"/>
      <c r="H589" s="87"/>
      <c r="I589" s="87"/>
      <c r="J589" s="87"/>
      <c r="K589" s="87"/>
      <c r="L589" s="87"/>
    </row>
    <row r="590" spans="1:12" ht="12.75" customHeight="1">
      <c r="A590" s="87"/>
      <c r="B590" s="93"/>
      <c r="C590" s="87"/>
      <c r="D590" s="87"/>
      <c r="E590" s="87"/>
      <c r="F590" s="217"/>
      <c r="G590" s="94"/>
      <c r="H590" s="87"/>
      <c r="I590" s="87"/>
      <c r="J590" s="87"/>
      <c r="K590" s="87"/>
      <c r="L590" s="87"/>
    </row>
    <row r="591" spans="1:12" ht="12.75" customHeight="1">
      <c r="A591" s="87"/>
      <c r="B591" s="93"/>
      <c r="C591" s="87"/>
      <c r="D591" s="87"/>
      <c r="E591" s="87"/>
      <c r="F591" s="217"/>
      <c r="G591" s="94"/>
      <c r="H591" s="87"/>
      <c r="I591" s="87"/>
      <c r="J591" s="87"/>
      <c r="K591" s="87"/>
      <c r="L591" s="87"/>
    </row>
    <row r="592" spans="1:12" ht="12.75" customHeight="1">
      <c r="A592" s="87"/>
      <c r="B592" s="93"/>
      <c r="C592" s="87"/>
      <c r="D592" s="87"/>
      <c r="E592" s="87"/>
      <c r="F592" s="217"/>
      <c r="G592" s="94"/>
      <c r="H592" s="87"/>
      <c r="I592" s="87"/>
      <c r="J592" s="87"/>
      <c r="K592" s="87"/>
      <c r="L592" s="87"/>
    </row>
    <row r="593" spans="1:12" ht="12.75" customHeight="1">
      <c r="A593" s="87"/>
      <c r="B593" s="93"/>
      <c r="C593" s="87"/>
      <c r="D593" s="87"/>
      <c r="E593" s="87"/>
      <c r="F593" s="217"/>
      <c r="G593" s="94"/>
      <c r="H593" s="87"/>
      <c r="I593" s="87"/>
      <c r="J593" s="87"/>
      <c r="K593" s="87"/>
      <c r="L593" s="87"/>
    </row>
    <row r="594" spans="1:12" ht="12.75" customHeight="1">
      <c r="A594" s="87"/>
      <c r="B594" s="93"/>
      <c r="C594" s="87"/>
      <c r="D594" s="87"/>
      <c r="E594" s="87"/>
      <c r="F594" s="217"/>
      <c r="G594" s="94"/>
      <c r="H594" s="87"/>
      <c r="I594" s="87"/>
      <c r="J594" s="87"/>
      <c r="K594" s="87"/>
      <c r="L594" s="87"/>
    </row>
    <row r="595" spans="1:12" ht="12.75" customHeight="1">
      <c r="A595" s="87"/>
      <c r="B595" s="93"/>
      <c r="C595" s="87"/>
      <c r="D595" s="87"/>
      <c r="E595" s="87"/>
      <c r="F595" s="217"/>
      <c r="G595" s="94"/>
      <c r="H595" s="87"/>
      <c r="I595" s="87"/>
      <c r="J595" s="87"/>
      <c r="K595" s="87"/>
      <c r="L595" s="87"/>
    </row>
    <row r="596" spans="1:12" ht="12.75" customHeight="1">
      <c r="A596" s="87"/>
      <c r="B596" s="93"/>
      <c r="C596" s="87"/>
      <c r="D596" s="87"/>
      <c r="E596" s="87"/>
      <c r="F596" s="217"/>
      <c r="G596" s="94"/>
      <c r="H596" s="87"/>
      <c r="I596" s="87"/>
      <c r="J596" s="87"/>
      <c r="K596" s="87"/>
      <c r="L596" s="87"/>
    </row>
    <row r="597" spans="1:12" ht="12.75" customHeight="1">
      <c r="A597" s="87"/>
      <c r="B597" s="93"/>
      <c r="C597" s="87"/>
      <c r="D597" s="87"/>
      <c r="E597" s="87"/>
      <c r="F597" s="217"/>
      <c r="G597" s="94"/>
      <c r="H597" s="87"/>
      <c r="I597" s="87"/>
      <c r="J597" s="87"/>
      <c r="K597" s="87"/>
      <c r="L597" s="87"/>
    </row>
    <row r="598" spans="1:12" ht="12.75" customHeight="1">
      <c r="A598" s="87"/>
      <c r="B598" s="93"/>
      <c r="C598" s="87"/>
      <c r="D598" s="87"/>
      <c r="E598" s="87"/>
      <c r="F598" s="217"/>
      <c r="G598" s="94"/>
      <c r="H598" s="87"/>
      <c r="I598" s="87"/>
      <c r="J598" s="87"/>
      <c r="K598" s="87"/>
      <c r="L598" s="87"/>
    </row>
    <row r="599" spans="1:12" ht="12.75" customHeight="1">
      <c r="A599" s="87"/>
      <c r="B599" s="93"/>
      <c r="C599" s="87"/>
      <c r="D599" s="87"/>
      <c r="E599" s="87"/>
      <c r="F599" s="217"/>
      <c r="G599" s="94"/>
      <c r="H599" s="87"/>
      <c r="I599" s="87"/>
      <c r="J599" s="87"/>
      <c r="K599" s="87"/>
      <c r="L599" s="87"/>
    </row>
    <row r="600" spans="1:12" ht="12.75" customHeight="1">
      <c r="A600" s="87"/>
      <c r="B600" s="93"/>
      <c r="C600" s="87"/>
      <c r="D600" s="87"/>
      <c r="E600" s="87"/>
      <c r="F600" s="217"/>
      <c r="G600" s="94"/>
      <c r="H600" s="87"/>
      <c r="I600" s="87"/>
      <c r="J600" s="87"/>
      <c r="K600" s="87"/>
      <c r="L600" s="87"/>
    </row>
    <row r="601" spans="1:12" ht="12.75" customHeight="1">
      <c r="A601" s="87"/>
      <c r="B601" s="93"/>
      <c r="C601" s="87"/>
      <c r="D601" s="87"/>
      <c r="E601" s="87"/>
      <c r="F601" s="217"/>
      <c r="G601" s="94"/>
      <c r="H601" s="87"/>
      <c r="I601" s="87"/>
      <c r="J601" s="87"/>
      <c r="K601" s="87"/>
      <c r="L601" s="87"/>
    </row>
    <row r="602" spans="1:12" ht="12.75" customHeight="1">
      <c r="A602" s="87"/>
      <c r="B602" s="93"/>
      <c r="C602" s="87"/>
      <c r="D602" s="87"/>
      <c r="E602" s="87"/>
      <c r="F602" s="217"/>
      <c r="G602" s="94"/>
      <c r="H602" s="87"/>
      <c r="I602" s="87"/>
      <c r="J602" s="87"/>
      <c r="K602" s="87"/>
      <c r="L602" s="87"/>
    </row>
    <row r="603" spans="1:12" ht="12.75" customHeight="1">
      <c r="A603" s="87"/>
      <c r="B603" s="93"/>
      <c r="C603" s="87"/>
      <c r="D603" s="87"/>
      <c r="E603" s="87"/>
      <c r="F603" s="217"/>
      <c r="G603" s="94"/>
      <c r="H603" s="87"/>
      <c r="I603" s="87"/>
      <c r="J603" s="87"/>
      <c r="K603" s="87"/>
      <c r="L603" s="87"/>
    </row>
    <row r="604" spans="1:12" ht="12.75" customHeight="1">
      <c r="A604" s="87"/>
      <c r="B604" s="93"/>
      <c r="C604" s="87"/>
      <c r="D604" s="87"/>
      <c r="E604" s="87"/>
      <c r="F604" s="217"/>
      <c r="G604" s="94"/>
      <c r="H604" s="87"/>
      <c r="I604" s="87"/>
      <c r="J604" s="87"/>
      <c r="K604" s="87"/>
      <c r="L604" s="87"/>
    </row>
    <row r="605" spans="1:12" ht="12.75" customHeight="1">
      <c r="A605" s="87"/>
      <c r="B605" s="93"/>
      <c r="C605" s="87"/>
      <c r="D605" s="87"/>
      <c r="E605" s="87"/>
      <c r="F605" s="217"/>
      <c r="G605" s="94"/>
      <c r="H605" s="87"/>
      <c r="I605" s="87"/>
      <c r="J605" s="87"/>
      <c r="K605" s="87"/>
      <c r="L605" s="87"/>
    </row>
    <row r="606" spans="1:12" ht="12.75" customHeight="1">
      <c r="A606" s="87"/>
      <c r="B606" s="93"/>
      <c r="C606" s="87"/>
      <c r="D606" s="87"/>
      <c r="E606" s="87"/>
      <c r="F606" s="217"/>
      <c r="G606" s="94"/>
      <c r="H606" s="87"/>
      <c r="I606" s="87"/>
      <c r="J606" s="87"/>
      <c r="K606" s="87"/>
      <c r="L606" s="87"/>
    </row>
    <row r="607" spans="1:12" ht="12.75" customHeight="1">
      <c r="A607" s="87"/>
      <c r="B607" s="93"/>
      <c r="C607" s="87"/>
      <c r="D607" s="87"/>
      <c r="E607" s="87"/>
      <c r="F607" s="217"/>
      <c r="G607" s="94"/>
      <c r="H607" s="87"/>
      <c r="I607" s="87"/>
      <c r="J607" s="87"/>
      <c r="K607" s="87"/>
      <c r="L607" s="87"/>
    </row>
    <row r="608" spans="1:12" ht="12.75" customHeight="1">
      <c r="A608" s="87"/>
      <c r="B608" s="93"/>
      <c r="C608" s="87"/>
      <c r="D608" s="87"/>
      <c r="E608" s="87"/>
      <c r="F608" s="217"/>
      <c r="G608" s="94"/>
      <c r="H608" s="87"/>
      <c r="I608" s="87"/>
      <c r="J608" s="87"/>
      <c r="K608" s="87"/>
      <c r="L608" s="87"/>
    </row>
    <row r="609" spans="1:12" ht="12.75" customHeight="1">
      <c r="A609" s="87"/>
      <c r="B609" s="93"/>
      <c r="C609" s="87"/>
      <c r="D609" s="87"/>
      <c r="E609" s="87"/>
      <c r="F609" s="217"/>
      <c r="G609" s="94"/>
      <c r="H609" s="87"/>
      <c r="I609" s="87"/>
      <c r="J609" s="87"/>
      <c r="K609" s="87"/>
      <c r="L609" s="87"/>
    </row>
    <row r="610" spans="1:12" ht="12.75" customHeight="1">
      <c r="A610" s="87"/>
      <c r="B610" s="93"/>
      <c r="C610" s="87"/>
      <c r="D610" s="87"/>
      <c r="E610" s="87"/>
      <c r="F610" s="217"/>
      <c r="G610" s="94"/>
      <c r="H610" s="87"/>
      <c r="I610" s="87"/>
      <c r="J610" s="87"/>
      <c r="K610" s="87"/>
      <c r="L610" s="87"/>
    </row>
    <row r="611" spans="1:12" ht="12.75" customHeight="1">
      <c r="A611" s="87"/>
      <c r="B611" s="93"/>
      <c r="C611" s="87"/>
      <c r="D611" s="87"/>
      <c r="E611" s="87"/>
      <c r="F611" s="217"/>
      <c r="G611" s="94"/>
      <c r="H611" s="87"/>
      <c r="I611" s="87"/>
      <c r="J611" s="87"/>
      <c r="K611" s="87"/>
      <c r="L611" s="87"/>
    </row>
    <row r="612" spans="1:12" ht="12.75" customHeight="1">
      <c r="A612" s="87"/>
      <c r="B612" s="93"/>
      <c r="C612" s="87"/>
      <c r="D612" s="87"/>
      <c r="E612" s="87"/>
      <c r="F612" s="217"/>
      <c r="G612" s="94"/>
      <c r="H612" s="87"/>
      <c r="I612" s="87"/>
      <c r="J612" s="87"/>
      <c r="K612" s="87"/>
      <c r="L612" s="87"/>
    </row>
    <row r="613" spans="1:12" ht="12.75" customHeight="1">
      <c r="A613" s="87"/>
      <c r="B613" s="93"/>
      <c r="C613" s="87"/>
      <c r="D613" s="87"/>
      <c r="E613" s="87"/>
      <c r="F613" s="217"/>
      <c r="G613" s="94"/>
      <c r="H613" s="87"/>
      <c r="I613" s="87"/>
      <c r="J613" s="87"/>
      <c r="K613" s="87"/>
      <c r="L613" s="87"/>
    </row>
    <row r="614" spans="1:12" ht="12.75" customHeight="1">
      <c r="A614" s="87"/>
      <c r="B614" s="93"/>
      <c r="C614" s="87"/>
      <c r="D614" s="87"/>
      <c r="E614" s="87"/>
      <c r="F614" s="217"/>
      <c r="G614" s="94"/>
      <c r="H614" s="87"/>
      <c r="I614" s="87"/>
      <c r="J614" s="87"/>
      <c r="K614" s="87"/>
      <c r="L614" s="87"/>
    </row>
    <row r="615" spans="1:12" ht="12.75" customHeight="1">
      <c r="A615" s="87"/>
      <c r="B615" s="93"/>
      <c r="C615" s="87"/>
      <c r="D615" s="87"/>
      <c r="E615" s="87"/>
      <c r="F615" s="217"/>
      <c r="G615" s="94"/>
      <c r="H615" s="87"/>
      <c r="I615" s="87"/>
      <c r="J615" s="87"/>
      <c r="K615" s="87"/>
      <c r="L615" s="87"/>
    </row>
    <row r="616" spans="1:12" ht="12.75" customHeight="1">
      <c r="A616" s="87"/>
      <c r="B616" s="93"/>
      <c r="C616" s="87"/>
      <c r="D616" s="87"/>
      <c r="E616" s="87"/>
      <c r="F616" s="217"/>
      <c r="G616" s="94"/>
      <c r="H616" s="87"/>
      <c r="I616" s="87"/>
      <c r="J616" s="87"/>
      <c r="K616" s="87"/>
      <c r="L616" s="87"/>
    </row>
    <row r="617" spans="1:12" ht="12.75" customHeight="1">
      <c r="A617" s="87"/>
      <c r="B617" s="93"/>
      <c r="C617" s="87"/>
      <c r="D617" s="87"/>
      <c r="E617" s="87"/>
      <c r="F617" s="217"/>
      <c r="G617" s="94"/>
      <c r="H617" s="87"/>
      <c r="I617" s="87"/>
      <c r="J617" s="87"/>
      <c r="K617" s="87"/>
      <c r="L617" s="87"/>
    </row>
    <row r="618" spans="1:12" ht="12.75" customHeight="1">
      <c r="A618" s="87"/>
      <c r="B618" s="93"/>
      <c r="C618" s="87"/>
      <c r="D618" s="87"/>
      <c r="E618" s="87"/>
      <c r="F618" s="217"/>
      <c r="G618" s="94"/>
      <c r="H618" s="87"/>
      <c r="I618" s="87"/>
      <c r="J618" s="87"/>
      <c r="K618" s="87"/>
      <c r="L618" s="87"/>
    </row>
    <row r="619" spans="1:12" ht="12.75" customHeight="1">
      <c r="A619" s="87"/>
      <c r="B619" s="93"/>
      <c r="C619" s="87"/>
      <c r="D619" s="87"/>
      <c r="E619" s="87"/>
      <c r="F619" s="217"/>
      <c r="G619" s="94"/>
      <c r="H619" s="87"/>
      <c r="I619" s="87"/>
      <c r="J619" s="87"/>
      <c r="K619" s="87"/>
      <c r="L619" s="87"/>
    </row>
    <row r="620" spans="1:12" ht="12.75" customHeight="1">
      <c r="A620" s="87"/>
      <c r="B620" s="93"/>
      <c r="C620" s="87"/>
      <c r="D620" s="87"/>
      <c r="E620" s="87"/>
      <c r="F620" s="217"/>
      <c r="G620" s="94"/>
      <c r="H620" s="87"/>
      <c r="I620" s="87"/>
      <c r="J620" s="87"/>
      <c r="K620" s="87"/>
      <c r="L620" s="87"/>
    </row>
    <row r="621" spans="1:12" ht="12.75" customHeight="1">
      <c r="A621" s="87"/>
      <c r="B621" s="93"/>
      <c r="C621" s="87"/>
      <c r="D621" s="87"/>
      <c r="E621" s="87"/>
      <c r="F621" s="217"/>
      <c r="G621" s="94"/>
      <c r="H621" s="87"/>
      <c r="I621" s="87"/>
      <c r="J621" s="87"/>
      <c r="K621" s="87"/>
      <c r="L621" s="87"/>
    </row>
    <row r="622" spans="1:12" ht="12.75" customHeight="1">
      <c r="A622" s="87"/>
      <c r="B622" s="93"/>
      <c r="C622" s="87"/>
      <c r="D622" s="87"/>
      <c r="E622" s="87"/>
      <c r="F622" s="217"/>
      <c r="G622" s="94"/>
      <c r="H622" s="87"/>
      <c r="I622" s="87"/>
      <c r="J622" s="87"/>
      <c r="K622" s="87"/>
      <c r="L622" s="87"/>
    </row>
    <row r="623" spans="1:12" ht="12.75" customHeight="1">
      <c r="A623" s="87"/>
      <c r="B623" s="93"/>
      <c r="C623" s="87"/>
      <c r="D623" s="87"/>
      <c r="E623" s="87"/>
      <c r="F623" s="217"/>
      <c r="G623" s="94"/>
      <c r="H623" s="87"/>
      <c r="I623" s="87"/>
      <c r="J623" s="87"/>
      <c r="K623" s="87"/>
      <c r="L623" s="87"/>
    </row>
    <row r="624" spans="1:12" ht="12.75" customHeight="1">
      <c r="A624" s="87"/>
      <c r="B624" s="93"/>
      <c r="C624" s="87"/>
      <c r="D624" s="87"/>
      <c r="E624" s="87"/>
      <c r="F624" s="217"/>
      <c r="G624" s="94"/>
      <c r="H624" s="87"/>
      <c r="I624" s="87"/>
      <c r="J624" s="87"/>
      <c r="K624" s="87"/>
      <c r="L624" s="87"/>
    </row>
    <row r="625" spans="1:12" ht="12.75" customHeight="1">
      <c r="A625" s="87"/>
      <c r="B625" s="93"/>
      <c r="C625" s="87"/>
      <c r="D625" s="87"/>
      <c r="E625" s="87"/>
      <c r="F625" s="217"/>
      <c r="G625" s="94"/>
      <c r="H625" s="87"/>
      <c r="I625" s="87"/>
      <c r="J625" s="87"/>
      <c r="K625" s="87"/>
      <c r="L625" s="87"/>
    </row>
    <row r="626" spans="1:12" ht="12.75" customHeight="1">
      <c r="A626" s="87"/>
      <c r="B626" s="93"/>
      <c r="C626" s="87"/>
      <c r="D626" s="87"/>
      <c r="E626" s="87"/>
      <c r="F626" s="217"/>
      <c r="G626" s="94"/>
      <c r="H626" s="87"/>
      <c r="I626" s="87"/>
      <c r="J626" s="87"/>
      <c r="K626" s="87"/>
      <c r="L626" s="87"/>
    </row>
    <row r="627" spans="1:12" ht="12.75" customHeight="1">
      <c r="A627" s="87"/>
      <c r="B627" s="93"/>
      <c r="C627" s="87"/>
      <c r="D627" s="87"/>
      <c r="E627" s="87"/>
      <c r="F627" s="217"/>
      <c r="G627" s="94"/>
      <c r="H627" s="87"/>
      <c r="I627" s="87"/>
      <c r="J627" s="87"/>
      <c r="K627" s="87"/>
      <c r="L627" s="87"/>
    </row>
    <row r="628" spans="1:12" ht="12.75" customHeight="1">
      <c r="A628" s="87"/>
      <c r="B628" s="93"/>
      <c r="C628" s="87"/>
      <c r="D628" s="87"/>
      <c r="E628" s="87"/>
      <c r="F628" s="217"/>
      <c r="G628" s="94"/>
      <c r="H628" s="87"/>
      <c r="I628" s="87"/>
      <c r="J628" s="87"/>
      <c r="K628" s="87"/>
      <c r="L628" s="87"/>
    </row>
    <row r="629" spans="1:12" ht="12.75" customHeight="1">
      <c r="A629" s="87"/>
      <c r="B629" s="93"/>
      <c r="C629" s="87"/>
      <c r="D629" s="87"/>
      <c r="E629" s="87"/>
      <c r="F629" s="217"/>
      <c r="G629" s="94"/>
      <c r="H629" s="87"/>
      <c r="I629" s="87"/>
      <c r="J629" s="87"/>
      <c r="K629" s="87"/>
      <c r="L629" s="87"/>
    </row>
    <row r="630" spans="1:12" ht="12.75" customHeight="1">
      <c r="A630" s="87"/>
      <c r="B630" s="93"/>
      <c r="C630" s="87"/>
      <c r="D630" s="87"/>
      <c r="E630" s="87"/>
      <c r="F630" s="217"/>
      <c r="G630" s="94"/>
      <c r="H630" s="87"/>
      <c r="I630" s="87"/>
      <c r="J630" s="87"/>
      <c r="K630" s="87"/>
      <c r="L630" s="87"/>
    </row>
    <row r="631" spans="1:12" ht="12.75" customHeight="1">
      <c r="A631" s="87"/>
      <c r="B631" s="93"/>
      <c r="C631" s="87"/>
      <c r="D631" s="87"/>
      <c r="E631" s="87"/>
      <c r="F631" s="217"/>
      <c r="G631" s="94"/>
      <c r="H631" s="87"/>
      <c r="I631" s="87"/>
      <c r="J631" s="87"/>
      <c r="K631" s="87"/>
      <c r="L631" s="87"/>
    </row>
    <row r="632" spans="1:12" ht="12.75" customHeight="1">
      <c r="A632" s="87"/>
      <c r="B632" s="93"/>
      <c r="C632" s="87"/>
      <c r="D632" s="87"/>
      <c r="E632" s="87"/>
      <c r="F632" s="217"/>
      <c r="G632" s="94"/>
      <c r="H632" s="87"/>
      <c r="I632" s="87"/>
      <c r="J632" s="87"/>
      <c r="K632" s="87"/>
      <c r="L632" s="87"/>
    </row>
    <row r="633" spans="1:12" ht="12.75" customHeight="1">
      <c r="A633" s="87"/>
      <c r="B633" s="93"/>
      <c r="C633" s="87"/>
      <c r="D633" s="87"/>
      <c r="E633" s="87"/>
      <c r="F633" s="217"/>
      <c r="G633" s="94"/>
      <c r="H633" s="87"/>
      <c r="I633" s="87"/>
      <c r="J633" s="87"/>
      <c r="K633" s="87"/>
      <c r="L633" s="87"/>
    </row>
    <row r="634" spans="1:12" ht="12.75" customHeight="1">
      <c r="A634" s="87"/>
      <c r="B634" s="93"/>
      <c r="C634" s="87"/>
      <c r="D634" s="87"/>
      <c r="E634" s="87"/>
      <c r="F634" s="217"/>
      <c r="G634" s="94"/>
      <c r="H634" s="87"/>
      <c r="I634" s="87"/>
      <c r="J634" s="87"/>
      <c r="K634" s="87"/>
      <c r="L634" s="87"/>
    </row>
    <row r="635" spans="1:12" ht="12.75" customHeight="1">
      <c r="A635" s="87"/>
      <c r="B635" s="93"/>
      <c r="C635" s="87"/>
      <c r="D635" s="87"/>
      <c r="E635" s="87"/>
      <c r="F635" s="217"/>
      <c r="G635" s="94"/>
      <c r="H635" s="87"/>
      <c r="I635" s="87"/>
      <c r="J635" s="87"/>
      <c r="K635" s="87"/>
      <c r="L635" s="87"/>
    </row>
    <row r="636" spans="1:12" ht="12.75" customHeight="1">
      <c r="A636" s="87"/>
      <c r="B636" s="93"/>
      <c r="C636" s="87"/>
      <c r="D636" s="87"/>
      <c r="E636" s="87"/>
      <c r="F636" s="217"/>
      <c r="G636" s="94"/>
      <c r="H636" s="87"/>
      <c r="I636" s="87"/>
      <c r="J636" s="87"/>
      <c r="K636" s="87"/>
      <c r="L636" s="87"/>
    </row>
    <row r="637" spans="1:12" ht="12.75" customHeight="1">
      <c r="A637" s="87"/>
      <c r="B637" s="93"/>
      <c r="C637" s="87"/>
      <c r="D637" s="87"/>
      <c r="E637" s="87"/>
      <c r="F637" s="217"/>
      <c r="G637" s="94"/>
      <c r="H637" s="87"/>
      <c r="I637" s="87"/>
      <c r="J637" s="87"/>
      <c r="K637" s="87"/>
      <c r="L637" s="87"/>
    </row>
    <row r="638" spans="1:12" ht="12.75" customHeight="1">
      <c r="A638" s="87"/>
      <c r="B638" s="93"/>
      <c r="C638" s="87"/>
      <c r="D638" s="87"/>
      <c r="E638" s="87"/>
      <c r="F638" s="217"/>
      <c r="G638" s="94"/>
      <c r="H638" s="87"/>
      <c r="I638" s="87"/>
      <c r="J638" s="87"/>
      <c r="K638" s="87"/>
      <c r="L638" s="87"/>
    </row>
    <row r="639" spans="1:12" ht="12.75" customHeight="1">
      <c r="A639" s="87"/>
      <c r="B639" s="93"/>
      <c r="C639" s="87"/>
      <c r="D639" s="87"/>
      <c r="E639" s="87"/>
      <c r="F639" s="217"/>
      <c r="G639" s="94"/>
      <c r="H639" s="87"/>
      <c r="I639" s="87"/>
      <c r="J639" s="87"/>
      <c r="K639" s="87"/>
      <c r="L639" s="87"/>
    </row>
    <row r="640" spans="1:12" ht="12.75" customHeight="1">
      <c r="A640" s="87"/>
      <c r="B640" s="93"/>
      <c r="C640" s="87"/>
      <c r="D640" s="87"/>
      <c r="E640" s="87"/>
      <c r="F640" s="217"/>
      <c r="G640" s="94"/>
      <c r="H640" s="87"/>
      <c r="I640" s="87"/>
      <c r="J640" s="87"/>
      <c r="K640" s="87"/>
      <c r="L640" s="87"/>
    </row>
    <row r="641" spans="1:12" ht="12.75" customHeight="1">
      <c r="A641" s="87"/>
      <c r="B641" s="93"/>
      <c r="C641" s="87"/>
      <c r="D641" s="87"/>
      <c r="E641" s="87"/>
      <c r="F641" s="217"/>
      <c r="G641" s="94"/>
      <c r="H641" s="87"/>
      <c r="I641" s="87"/>
      <c r="J641" s="87"/>
      <c r="K641" s="87"/>
      <c r="L641" s="87"/>
    </row>
    <row r="642" spans="1:12" ht="12.75" customHeight="1">
      <c r="A642" s="87"/>
      <c r="B642" s="93"/>
      <c r="C642" s="87"/>
      <c r="D642" s="87"/>
      <c r="E642" s="87"/>
      <c r="F642" s="217"/>
      <c r="G642" s="94"/>
      <c r="H642" s="87"/>
      <c r="I642" s="87"/>
      <c r="J642" s="87"/>
      <c r="K642" s="87"/>
      <c r="L642" s="87"/>
    </row>
    <row r="643" spans="1:12" ht="12.75" customHeight="1">
      <c r="A643" s="87"/>
      <c r="B643" s="93"/>
      <c r="C643" s="87"/>
      <c r="D643" s="87"/>
      <c r="E643" s="87"/>
      <c r="F643" s="217"/>
      <c r="G643" s="94"/>
      <c r="H643" s="87"/>
      <c r="I643" s="87"/>
      <c r="J643" s="87"/>
      <c r="K643" s="87"/>
      <c r="L643" s="87"/>
    </row>
    <row r="644" spans="1:12" ht="12.75" customHeight="1">
      <c r="A644" s="87"/>
      <c r="B644" s="93"/>
      <c r="C644" s="87"/>
      <c r="D644" s="87"/>
      <c r="E644" s="87"/>
      <c r="F644" s="217"/>
      <c r="G644" s="94"/>
      <c r="H644" s="87"/>
      <c r="I644" s="87"/>
      <c r="J644" s="87"/>
      <c r="K644" s="87"/>
      <c r="L644" s="87"/>
    </row>
    <row r="645" spans="1:12" ht="12.75" customHeight="1">
      <c r="A645" s="87"/>
      <c r="B645" s="93"/>
      <c r="C645" s="87"/>
      <c r="D645" s="87"/>
      <c r="E645" s="87"/>
      <c r="F645" s="217"/>
      <c r="G645" s="94"/>
      <c r="H645" s="87"/>
      <c r="I645" s="87"/>
      <c r="J645" s="87"/>
      <c r="K645" s="87"/>
      <c r="L645" s="87"/>
    </row>
    <row r="646" spans="1:12" ht="12.75" customHeight="1">
      <c r="A646" s="87"/>
      <c r="B646" s="93"/>
      <c r="C646" s="87"/>
      <c r="D646" s="87"/>
      <c r="E646" s="87"/>
      <c r="F646" s="217"/>
      <c r="G646" s="94"/>
      <c r="H646" s="87"/>
      <c r="I646" s="87"/>
      <c r="J646" s="87"/>
      <c r="K646" s="87"/>
      <c r="L646" s="87"/>
    </row>
    <row r="647" spans="1:12" ht="12.75" customHeight="1">
      <c r="A647" s="87"/>
      <c r="B647" s="93"/>
      <c r="C647" s="87"/>
      <c r="D647" s="87"/>
      <c r="E647" s="87"/>
      <c r="F647" s="217"/>
      <c r="G647" s="94"/>
      <c r="H647" s="87"/>
      <c r="I647" s="87"/>
      <c r="J647" s="87"/>
      <c r="K647" s="87"/>
      <c r="L647" s="87"/>
    </row>
    <row r="648" spans="1:12" ht="12.75" customHeight="1">
      <c r="A648" s="87"/>
      <c r="B648" s="93"/>
      <c r="C648" s="87"/>
      <c r="D648" s="87"/>
      <c r="E648" s="87"/>
      <c r="F648" s="217"/>
      <c r="G648" s="94"/>
      <c r="H648" s="87"/>
      <c r="I648" s="87"/>
      <c r="J648" s="87"/>
      <c r="K648" s="87"/>
      <c r="L648" s="87"/>
    </row>
    <row r="649" spans="1:12" ht="12.75" customHeight="1">
      <c r="A649" s="87"/>
      <c r="B649" s="93"/>
      <c r="C649" s="87"/>
      <c r="D649" s="87"/>
      <c r="E649" s="87"/>
      <c r="F649" s="217"/>
      <c r="G649" s="94"/>
      <c r="H649" s="87"/>
      <c r="I649" s="87"/>
      <c r="J649" s="87"/>
      <c r="K649" s="87"/>
      <c r="L649" s="87"/>
    </row>
    <row r="650" spans="1:12" ht="12.75" customHeight="1">
      <c r="A650" s="87"/>
      <c r="B650" s="93"/>
      <c r="C650" s="87"/>
      <c r="D650" s="87"/>
      <c r="E650" s="87"/>
      <c r="F650" s="217"/>
      <c r="G650" s="94"/>
      <c r="H650" s="87"/>
      <c r="I650" s="87"/>
      <c r="J650" s="87"/>
      <c r="K650" s="87"/>
      <c r="L650" s="87"/>
    </row>
    <row r="651" spans="1:12" ht="12.75" customHeight="1">
      <c r="A651" s="87"/>
      <c r="B651" s="93"/>
      <c r="C651" s="87"/>
      <c r="D651" s="87"/>
      <c r="E651" s="87"/>
      <c r="F651" s="217"/>
      <c r="G651" s="94"/>
      <c r="H651" s="87"/>
      <c r="I651" s="87"/>
      <c r="J651" s="87"/>
      <c r="K651" s="87"/>
      <c r="L651" s="87"/>
    </row>
    <row r="652" spans="1:12" ht="12.75" customHeight="1">
      <c r="A652" s="87"/>
      <c r="B652" s="93"/>
      <c r="C652" s="87"/>
      <c r="D652" s="87"/>
      <c r="E652" s="87"/>
      <c r="F652" s="217"/>
      <c r="G652" s="94"/>
      <c r="H652" s="87"/>
      <c r="I652" s="87"/>
      <c r="J652" s="87"/>
      <c r="K652" s="87"/>
      <c r="L652" s="87"/>
    </row>
    <row r="653" spans="1:12" ht="12.75" customHeight="1">
      <c r="A653" s="87"/>
      <c r="B653" s="93"/>
      <c r="C653" s="87"/>
      <c r="D653" s="87"/>
      <c r="E653" s="87"/>
      <c r="F653" s="217"/>
      <c r="G653" s="94"/>
      <c r="H653" s="87"/>
      <c r="I653" s="87"/>
      <c r="J653" s="87"/>
      <c r="K653" s="87"/>
      <c r="L653" s="87"/>
    </row>
    <row r="654" spans="1:12" ht="12.75" customHeight="1">
      <c r="A654" s="87"/>
      <c r="B654" s="93"/>
      <c r="C654" s="87"/>
      <c r="D654" s="87"/>
      <c r="E654" s="87"/>
      <c r="F654" s="217"/>
      <c r="G654" s="94"/>
      <c r="H654" s="87"/>
      <c r="I654" s="87"/>
      <c r="J654" s="87"/>
      <c r="K654" s="87"/>
      <c r="L654" s="87"/>
    </row>
    <row r="655" spans="1:12" ht="12.75" customHeight="1">
      <c r="A655" s="87"/>
      <c r="B655" s="93"/>
      <c r="C655" s="87"/>
      <c r="D655" s="87"/>
      <c r="E655" s="87"/>
      <c r="F655" s="217"/>
      <c r="G655" s="94"/>
      <c r="H655" s="87"/>
      <c r="I655" s="87"/>
      <c r="J655" s="87"/>
      <c r="K655" s="87"/>
      <c r="L655" s="87"/>
    </row>
    <row r="656" spans="1:12" ht="12.75" customHeight="1">
      <c r="A656" s="87"/>
      <c r="B656" s="93"/>
      <c r="C656" s="87"/>
      <c r="D656" s="87"/>
      <c r="E656" s="87"/>
      <c r="F656" s="217"/>
      <c r="G656" s="94"/>
      <c r="H656" s="87"/>
      <c r="I656" s="87"/>
      <c r="J656" s="87"/>
      <c r="K656" s="87"/>
      <c r="L656" s="87"/>
    </row>
    <row r="657" spans="1:12" ht="12.75" customHeight="1">
      <c r="A657" s="87"/>
      <c r="B657" s="93"/>
      <c r="C657" s="87"/>
      <c r="D657" s="87"/>
      <c r="E657" s="87"/>
      <c r="F657" s="217"/>
      <c r="G657" s="94"/>
      <c r="H657" s="87"/>
      <c r="I657" s="87"/>
      <c r="J657" s="87"/>
      <c r="K657" s="87"/>
      <c r="L657" s="87"/>
    </row>
    <row r="658" spans="1:12" ht="12.75" customHeight="1">
      <c r="A658" s="87"/>
      <c r="B658" s="93"/>
      <c r="C658" s="87"/>
      <c r="D658" s="87"/>
      <c r="E658" s="87"/>
      <c r="F658" s="217"/>
      <c r="G658" s="94"/>
      <c r="H658" s="87"/>
      <c r="I658" s="87"/>
      <c r="J658" s="87"/>
      <c r="K658" s="87"/>
      <c r="L658" s="87"/>
    </row>
    <row r="659" spans="1:12" ht="12.75" customHeight="1">
      <c r="A659" s="87"/>
      <c r="B659" s="93"/>
      <c r="C659" s="87"/>
      <c r="D659" s="87"/>
      <c r="E659" s="87"/>
      <c r="F659" s="217"/>
      <c r="G659" s="94"/>
      <c r="H659" s="87"/>
      <c r="I659" s="87"/>
      <c r="J659" s="87"/>
      <c r="K659" s="87"/>
      <c r="L659" s="87"/>
    </row>
    <row r="660" spans="1:12" ht="12.75" customHeight="1">
      <c r="A660" s="87"/>
      <c r="B660" s="93"/>
      <c r="C660" s="87"/>
      <c r="D660" s="87"/>
      <c r="E660" s="87"/>
      <c r="F660" s="217"/>
      <c r="G660" s="94"/>
      <c r="H660" s="87"/>
      <c r="I660" s="87"/>
      <c r="J660" s="87"/>
      <c r="K660" s="87"/>
      <c r="L660" s="87"/>
    </row>
    <row r="661" spans="1:12" ht="12.75" customHeight="1">
      <c r="A661" s="87"/>
      <c r="B661" s="93"/>
      <c r="C661" s="87"/>
      <c r="D661" s="87"/>
      <c r="E661" s="87"/>
      <c r="F661" s="217"/>
      <c r="G661" s="94"/>
      <c r="H661" s="87"/>
      <c r="I661" s="87"/>
      <c r="J661" s="87"/>
      <c r="K661" s="87"/>
      <c r="L661" s="87"/>
    </row>
    <row r="662" spans="1:12" ht="12.75" customHeight="1">
      <c r="A662" s="87"/>
      <c r="B662" s="93"/>
      <c r="C662" s="87"/>
      <c r="D662" s="87"/>
      <c r="E662" s="87"/>
      <c r="F662" s="217"/>
      <c r="G662" s="94"/>
      <c r="H662" s="87"/>
      <c r="I662" s="87"/>
      <c r="J662" s="87"/>
      <c r="K662" s="87"/>
      <c r="L662" s="87"/>
    </row>
    <row r="663" spans="1:12" ht="12.75" customHeight="1">
      <c r="A663" s="87"/>
      <c r="B663" s="93"/>
      <c r="C663" s="87"/>
      <c r="D663" s="87"/>
      <c r="E663" s="87"/>
      <c r="F663" s="217"/>
      <c r="G663" s="94"/>
      <c r="H663" s="87"/>
      <c r="I663" s="87"/>
      <c r="J663" s="87"/>
      <c r="K663" s="87"/>
      <c r="L663" s="87"/>
    </row>
    <row r="664" spans="1:12" ht="12.75" customHeight="1">
      <c r="A664" s="87"/>
      <c r="B664" s="93"/>
      <c r="C664" s="87"/>
      <c r="D664" s="87"/>
      <c r="E664" s="87"/>
      <c r="F664" s="217"/>
      <c r="G664" s="94"/>
      <c r="H664" s="87"/>
      <c r="I664" s="87"/>
      <c r="J664" s="87"/>
      <c r="K664" s="87"/>
      <c r="L664" s="87"/>
    </row>
    <row r="665" spans="1:12" ht="12.75" customHeight="1">
      <c r="A665" s="87"/>
      <c r="B665" s="93"/>
      <c r="C665" s="87"/>
      <c r="D665" s="87"/>
      <c r="E665" s="87"/>
      <c r="F665" s="217"/>
      <c r="G665" s="94"/>
      <c r="H665" s="87"/>
      <c r="I665" s="87"/>
      <c r="J665" s="87"/>
      <c r="K665" s="87"/>
      <c r="L665" s="87"/>
    </row>
    <row r="666" spans="1:12" ht="12.75" customHeight="1">
      <c r="A666" s="87"/>
      <c r="B666" s="93"/>
      <c r="C666" s="87"/>
      <c r="D666" s="87"/>
      <c r="E666" s="87"/>
      <c r="F666" s="217"/>
      <c r="G666" s="94"/>
      <c r="H666" s="87"/>
      <c r="I666" s="87"/>
      <c r="J666" s="87"/>
      <c r="K666" s="87"/>
      <c r="L666" s="87"/>
    </row>
    <row r="667" spans="1:12" ht="12.75" customHeight="1">
      <c r="A667" s="87"/>
      <c r="B667" s="93"/>
      <c r="C667" s="87"/>
      <c r="D667" s="87"/>
      <c r="E667" s="87"/>
      <c r="F667" s="217"/>
      <c r="G667" s="94"/>
      <c r="H667" s="87"/>
      <c r="I667" s="87"/>
      <c r="J667" s="87"/>
      <c r="K667" s="87"/>
      <c r="L667" s="87"/>
    </row>
    <row r="668" spans="1:12" ht="12.75" customHeight="1">
      <c r="A668" s="87"/>
      <c r="B668" s="93"/>
      <c r="C668" s="87"/>
      <c r="D668" s="87"/>
      <c r="E668" s="87"/>
      <c r="F668" s="217"/>
      <c r="G668" s="94"/>
      <c r="H668" s="87"/>
      <c r="I668" s="87"/>
      <c r="J668" s="87"/>
      <c r="K668" s="87"/>
      <c r="L668" s="87"/>
    </row>
    <row r="669" spans="1:12" ht="12.75" customHeight="1">
      <c r="A669" s="87"/>
      <c r="B669" s="93"/>
      <c r="C669" s="87"/>
      <c r="D669" s="87"/>
      <c r="E669" s="87"/>
      <c r="F669" s="217"/>
      <c r="G669" s="94"/>
      <c r="H669" s="87"/>
      <c r="I669" s="87"/>
      <c r="J669" s="87"/>
      <c r="K669" s="87"/>
      <c r="L669" s="87"/>
    </row>
    <row r="670" spans="1:12" ht="12.75" customHeight="1">
      <c r="A670" s="87"/>
      <c r="B670" s="93"/>
      <c r="C670" s="87"/>
      <c r="D670" s="87"/>
      <c r="E670" s="87"/>
      <c r="F670" s="217"/>
      <c r="G670" s="94"/>
      <c r="H670" s="87"/>
      <c r="I670" s="87"/>
      <c r="J670" s="87"/>
      <c r="K670" s="87"/>
      <c r="L670" s="87"/>
    </row>
    <row r="671" spans="1:12" ht="12.75" customHeight="1">
      <c r="A671" s="87"/>
      <c r="B671" s="93"/>
      <c r="C671" s="87"/>
      <c r="D671" s="87"/>
      <c r="E671" s="87"/>
      <c r="F671" s="217"/>
      <c r="G671" s="94"/>
      <c r="H671" s="87"/>
      <c r="I671" s="87"/>
      <c r="J671" s="87"/>
      <c r="K671" s="87"/>
      <c r="L671" s="87"/>
    </row>
    <row r="672" spans="1:12" ht="12.75" customHeight="1">
      <c r="A672" s="87"/>
      <c r="B672" s="93"/>
      <c r="C672" s="87"/>
      <c r="D672" s="87"/>
      <c r="E672" s="87"/>
      <c r="F672" s="217"/>
      <c r="G672" s="94"/>
      <c r="H672" s="87"/>
      <c r="I672" s="87"/>
      <c r="J672" s="87"/>
      <c r="K672" s="87"/>
      <c r="L672" s="87"/>
    </row>
    <row r="673" spans="1:12" ht="12.75" customHeight="1">
      <c r="A673" s="87"/>
      <c r="B673" s="93"/>
      <c r="C673" s="87"/>
      <c r="D673" s="87"/>
      <c r="E673" s="87"/>
      <c r="F673" s="217"/>
      <c r="G673" s="94"/>
      <c r="H673" s="87"/>
      <c r="I673" s="87"/>
      <c r="J673" s="87"/>
      <c r="K673" s="87"/>
      <c r="L673" s="87"/>
    </row>
    <row r="674" spans="1:12" ht="12.75" customHeight="1">
      <c r="A674" s="87"/>
      <c r="B674" s="93"/>
      <c r="C674" s="87"/>
      <c r="D674" s="87"/>
      <c r="E674" s="87"/>
      <c r="F674" s="217"/>
      <c r="G674" s="94"/>
      <c r="H674" s="87"/>
      <c r="I674" s="87"/>
      <c r="J674" s="87"/>
      <c r="K674" s="87"/>
      <c r="L674" s="87"/>
    </row>
    <row r="675" spans="1:12" ht="12.75" customHeight="1">
      <c r="A675" s="87"/>
      <c r="B675" s="93"/>
      <c r="C675" s="87"/>
      <c r="D675" s="87"/>
      <c r="E675" s="87"/>
      <c r="F675" s="217"/>
      <c r="G675" s="94"/>
      <c r="H675" s="87"/>
      <c r="I675" s="87"/>
      <c r="J675" s="87"/>
      <c r="K675" s="87"/>
      <c r="L675" s="87"/>
    </row>
    <row r="676" spans="1:12" ht="12.75" customHeight="1">
      <c r="A676" s="87"/>
      <c r="B676" s="93"/>
      <c r="C676" s="87"/>
      <c r="D676" s="87"/>
      <c r="E676" s="87"/>
      <c r="F676" s="217"/>
      <c r="G676" s="94"/>
      <c r="H676" s="87"/>
      <c r="I676" s="87"/>
      <c r="J676" s="87"/>
      <c r="K676" s="87"/>
      <c r="L676" s="87"/>
    </row>
    <row r="677" spans="1:12" ht="12.75" customHeight="1">
      <c r="A677" s="87"/>
      <c r="B677" s="93"/>
      <c r="C677" s="87"/>
      <c r="D677" s="87"/>
      <c r="E677" s="87"/>
      <c r="F677" s="217"/>
      <c r="G677" s="94"/>
      <c r="H677" s="87"/>
      <c r="I677" s="87"/>
      <c r="J677" s="87"/>
      <c r="K677" s="87"/>
      <c r="L677" s="87"/>
    </row>
    <row r="678" spans="1:12" ht="12.75" customHeight="1">
      <c r="A678" s="87"/>
      <c r="B678" s="93"/>
      <c r="C678" s="87"/>
      <c r="D678" s="87"/>
      <c r="E678" s="87"/>
      <c r="F678" s="217"/>
      <c r="G678" s="94"/>
      <c r="H678" s="87"/>
      <c r="I678" s="87"/>
      <c r="J678" s="87"/>
      <c r="K678" s="87"/>
      <c r="L678" s="87"/>
    </row>
    <row r="679" spans="1:12" ht="12.75" customHeight="1">
      <c r="A679" s="87"/>
      <c r="B679" s="93"/>
      <c r="C679" s="87"/>
      <c r="D679" s="87"/>
      <c r="E679" s="87"/>
      <c r="F679" s="217"/>
      <c r="G679" s="94"/>
      <c r="H679" s="87"/>
      <c r="I679" s="87"/>
      <c r="J679" s="87"/>
      <c r="K679" s="87"/>
      <c r="L679" s="87"/>
    </row>
    <row r="680" spans="1:12" ht="12.75" customHeight="1">
      <c r="A680" s="87"/>
      <c r="B680" s="93"/>
      <c r="C680" s="87"/>
      <c r="D680" s="87"/>
      <c r="E680" s="87"/>
      <c r="F680" s="217"/>
      <c r="G680" s="94"/>
      <c r="H680" s="87"/>
      <c r="I680" s="87"/>
      <c r="J680" s="87"/>
      <c r="K680" s="87"/>
      <c r="L680" s="87"/>
    </row>
    <row r="681" spans="1:12" ht="12.75" customHeight="1">
      <c r="A681" s="87"/>
      <c r="B681" s="93"/>
      <c r="C681" s="87"/>
      <c r="D681" s="87"/>
      <c r="E681" s="87"/>
      <c r="F681" s="217"/>
      <c r="G681" s="94"/>
      <c r="H681" s="87"/>
      <c r="I681" s="87"/>
      <c r="J681" s="87"/>
      <c r="K681" s="87"/>
      <c r="L681" s="87"/>
    </row>
    <row r="682" spans="1:12" ht="12.75" customHeight="1">
      <c r="A682" s="87"/>
      <c r="B682" s="93"/>
      <c r="C682" s="87"/>
      <c r="D682" s="87"/>
      <c r="E682" s="87"/>
      <c r="F682" s="217"/>
      <c r="G682" s="94"/>
      <c r="H682" s="87"/>
      <c r="I682" s="87"/>
      <c r="J682" s="87"/>
      <c r="K682" s="87"/>
      <c r="L682" s="87"/>
    </row>
    <row r="683" spans="1:12" ht="12.75" customHeight="1">
      <c r="A683" s="87"/>
      <c r="B683" s="93"/>
      <c r="C683" s="87"/>
      <c r="D683" s="87"/>
      <c r="E683" s="87"/>
      <c r="F683" s="217"/>
      <c r="G683" s="94"/>
      <c r="H683" s="87"/>
      <c r="I683" s="87"/>
      <c r="J683" s="87"/>
      <c r="K683" s="87"/>
      <c r="L683" s="87"/>
    </row>
    <row r="684" spans="1:12" ht="12.75" customHeight="1">
      <c r="A684" s="87"/>
      <c r="B684" s="93"/>
      <c r="C684" s="87"/>
      <c r="D684" s="87"/>
      <c r="E684" s="87"/>
      <c r="F684" s="217"/>
      <c r="G684" s="94"/>
      <c r="H684" s="87"/>
      <c r="I684" s="87"/>
      <c r="J684" s="87"/>
      <c r="K684" s="87"/>
      <c r="L684" s="87"/>
    </row>
    <row r="685" spans="1:12" ht="12.75" customHeight="1">
      <c r="A685" s="87"/>
      <c r="B685" s="93"/>
      <c r="C685" s="87"/>
      <c r="D685" s="87"/>
      <c r="E685" s="87"/>
      <c r="F685" s="217"/>
      <c r="G685" s="94"/>
      <c r="H685" s="87"/>
      <c r="I685" s="87"/>
      <c r="J685" s="87"/>
      <c r="K685" s="87"/>
      <c r="L685" s="87"/>
    </row>
    <row r="686" spans="1:12" ht="12.75" customHeight="1">
      <c r="A686" s="87"/>
      <c r="B686" s="93"/>
      <c r="C686" s="87"/>
      <c r="D686" s="87"/>
      <c r="E686" s="87"/>
      <c r="F686" s="217"/>
      <c r="G686" s="94"/>
      <c r="H686" s="87"/>
      <c r="I686" s="87"/>
      <c r="J686" s="87"/>
      <c r="K686" s="87"/>
      <c r="L686" s="87"/>
    </row>
    <row r="687" spans="1:12" ht="12.75" customHeight="1">
      <c r="A687" s="87"/>
      <c r="B687" s="93"/>
      <c r="C687" s="87"/>
      <c r="D687" s="87"/>
      <c r="E687" s="87"/>
      <c r="F687" s="217"/>
      <c r="G687" s="94"/>
      <c r="H687" s="87"/>
      <c r="I687" s="87"/>
      <c r="J687" s="87"/>
      <c r="K687" s="87"/>
      <c r="L687" s="87"/>
    </row>
    <row r="688" spans="1:12" ht="12.75" customHeight="1">
      <c r="A688" s="87"/>
      <c r="B688" s="93"/>
      <c r="C688" s="87"/>
      <c r="D688" s="87"/>
      <c r="E688" s="87"/>
      <c r="F688" s="217"/>
      <c r="G688" s="94"/>
      <c r="H688" s="87"/>
      <c r="I688" s="87"/>
      <c r="J688" s="87"/>
      <c r="K688" s="87"/>
      <c r="L688" s="87"/>
    </row>
    <row r="689" spans="1:12" ht="12.75" customHeight="1">
      <c r="A689" s="87"/>
      <c r="B689" s="93"/>
      <c r="C689" s="87"/>
      <c r="D689" s="87"/>
      <c r="E689" s="87"/>
      <c r="F689" s="217"/>
      <c r="G689" s="94"/>
      <c r="H689" s="87"/>
      <c r="I689" s="87"/>
      <c r="J689" s="87"/>
      <c r="K689" s="87"/>
      <c r="L689" s="87"/>
    </row>
    <row r="690" spans="1:12" ht="12.75" customHeight="1">
      <c r="A690" s="87"/>
      <c r="B690" s="93"/>
      <c r="C690" s="87"/>
      <c r="D690" s="87"/>
      <c r="E690" s="87"/>
      <c r="F690" s="217"/>
      <c r="G690" s="94"/>
      <c r="H690" s="87"/>
      <c r="I690" s="87"/>
      <c r="J690" s="87"/>
      <c r="K690" s="87"/>
      <c r="L690" s="87"/>
    </row>
    <row r="691" spans="1:12" ht="12.75" customHeight="1">
      <c r="A691" s="87"/>
      <c r="B691" s="93"/>
      <c r="C691" s="87"/>
      <c r="D691" s="87"/>
      <c r="E691" s="87"/>
      <c r="F691" s="217"/>
      <c r="G691" s="94"/>
      <c r="H691" s="87"/>
      <c r="I691" s="87"/>
      <c r="J691" s="87"/>
      <c r="K691" s="87"/>
      <c r="L691" s="87"/>
    </row>
    <row r="692" spans="1:12" ht="12.75" customHeight="1">
      <c r="A692" s="87"/>
      <c r="B692" s="93"/>
      <c r="C692" s="87"/>
      <c r="D692" s="87"/>
      <c r="E692" s="87"/>
      <c r="F692" s="217"/>
      <c r="G692" s="94"/>
      <c r="H692" s="87"/>
      <c r="I692" s="87"/>
      <c r="J692" s="87"/>
      <c r="K692" s="87"/>
      <c r="L692" s="87"/>
    </row>
    <row r="693" spans="1:12" ht="12.75" customHeight="1">
      <c r="A693" s="87"/>
      <c r="B693" s="93"/>
      <c r="C693" s="87"/>
      <c r="D693" s="87"/>
      <c r="E693" s="87"/>
      <c r="F693" s="217"/>
      <c r="G693" s="94"/>
      <c r="H693" s="87"/>
      <c r="I693" s="87"/>
      <c r="J693" s="87"/>
      <c r="K693" s="87"/>
      <c r="L693" s="87"/>
    </row>
    <row r="694" spans="1:12" ht="12.75" customHeight="1">
      <c r="A694" s="87"/>
      <c r="B694" s="93"/>
      <c r="C694" s="87"/>
      <c r="D694" s="87"/>
      <c r="E694" s="87"/>
      <c r="F694" s="217"/>
      <c r="G694" s="94"/>
      <c r="H694" s="87"/>
      <c r="I694" s="87"/>
      <c r="J694" s="87"/>
      <c r="K694" s="87"/>
      <c r="L694" s="87"/>
    </row>
    <row r="695" spans="1:12" ht="12.75" customHeight="1">
      <c r="A695" s="87"/>
      <c r="B695" s="93"/>
      <c r="C695" s="87"/>
      <c r="D695" s="87"/>
      <c r="E695" s="87"/>
      <c r="F695" s="217"/>
      <c r="G695" s="94"/>
      <c r="H695" s="87"/>
      <c r="I695" s="87"/>
      <c r="J695" s="87"/>
      <c r="K695" s="87"/>
      <c r="L695" s="87"/>
    </row>
    <row r="696" spans="1:12" ht="12.75" customHeight="1">
      <c r="A696" s="87"/>
      <c r="B696" s="93"/>
      <c r="C696" s="87"/>
      <c r="D696" s="87"/>
      <c r="E696" s="87"/>
      <c r="F696" s="217"/>
      <c r="G696" s="94"/>
      <c r="H696" s="87"/>
      <c r="I696" s="87"/>
      <c r="J696" s="87"/>
      <c r="K696" s="87"/>
      <c r="L696" s="87"/>
    </row>
    <row r="697" spans="1:12" ht="12.75" customHeight="1">
      <c r="A697" s="87"/>
      <c r="B697" s="93"/>
      <c r="C697" s="87"/>
      <c r="D697" s="87"/>
      <c r="E697" s="87"/>
      <c r="F697" s="217"/>
      <c r="G697" s="94"/>
      <c r="H697" s="87"/>
      <c r="I697" s="87"/>
      <c r="J697" s="87"/>
      <c r="K697" s="87"/>
      <c r="L697" s="87"/>
    </row>
    <row r="698" spans="1:12" ht="12.75" customHeight="1">
      <c r="A698" s="87"/>
      <c r="B698" s="93"/>
      <c r="C698" s="87"/>
      <c r="D698" s="87"/>
      <c r="E698" s="87"/>
      <c r="F698" s="217"/>
      <c r="G698" s="94"/>
      <c r="H698" s="87"/>
      <c r="I698" s="87"/>
      <c r="J698" s="87"/>
      <c r="K698" s="87"/>
      <c r="L698" s="87"/>
    </row>
    <row r="699" spans="1:12" ht="12.75" customHeight="1">
      <c r="A699" s="87"/>
      <c r="B699" s="93"/>
      <c r="C699" s="87"/>
      <c r="D699" s="87"/>
      <c r="E699" s="87"/>
      <c r="F699" s="217"/>
      <c r="G699" s="94"/>
      <c r="H699" s="87"/>
      <c r="I699" s="87"/>
      <c r="J699" s="87"/>
      <c r="K699" s="87"/>
      <c r="L699" s="87"/>
    </row>
    <row r="700" spans="1:12" ht="12.75" customHeight="1">
      <c r="A700" s="87"/>
      <c r="B700" s="93"/>
      <c r="C700" s="87"/>
      <c r="D700" s="87"/>
      <c r="E700" s="87"/>
      <c r="F700" s="217"/>
      <c r="G700" s="94"/>
      <c r="H700" s="87"/>
      <c r="I700" s="87"/>
      <c r="J700" s="87"/>
      <c r="K700" s="87"/>
      <c r="L700" s="87"/>
    </row>
    <row r="701" spans="1:12" ht="12.75" customHeight="1">
      <c r="A701" s="87"/>
      <c r="B701" s="93"/>
      <c r="C701" s="87"/>
      <c r="D701" s="87"/>
      <c r="E701" s="87"/>
      <c r="F701" s="217"/>
      <c r="G701" s="94"/>
      <c r="H701" s="87"/>
      <c r="I701" s="87"/>
      <c r="J701" s="87"/>
      <c r="K701" s="87"/>
      <c r="L701" s="87"/>
    </row>
    <row r="702" spans="1:12" ht="12.75" customHeight="1">
      <c r="A702" s="87"/>
      <c r="B702" s="93"/>
      <c r="C702" s="87"/>
      <c r="D702" s="87"/>
      <c r="E702" s="87"/>
      <c r="F702" s="217"/>
      <c r="G702" s="94"/>
      <c r="H702" s="87"/>
      <c r="I702" s="87"/>
      <c r="J702" s="87"/>
      <c r="K702" s="87"/>
      <c r="L702" s="87"/>
    </row>
    <row r="703" spans="1:12" ht="12.75" customHeight="1">
      <c r="A703" s="87"/>
      <c r="B703" s="93"/>
      <c r="C703" s="87"/>
      <c r="D703" s="87"/>
      <c r="E703" s="87"/>
      <c r="F703" s="217"/>
      <c r="G703" s="94"/>
      <c r="H703" s="87"/>
      <c r="I703" s="87"/>
      <c r="J703" s="87"/>
      <c r="K703" s="87"/>
      <c r="L703" s="87"/>
    </row>
    <row r="704" spans="1:12" ht="12.75" customHeight="1">
      <c r="A704" s="87"/>
      <c r="B704" s="93"/>
      <c r="C704" s="87"/>
      <c r="D704" s="87"/>
      <c r="E704" s="87"/>
      <c r="F704" s="217"/>
      <c r="G704" s="94"/>
      <c r="H704" s="87"/>
      <c r="I704" s="87"/>
      <c r="J704" s="87"/>
      <c r="K704" s="87"/>
      <c r="L704" s="87"/>
    </row>
    <row r="705" spans="1:12" ht="12.75" customHeight="1">
      <c r="A705" s="87"/>
      <c r="B705" s="93"/>
      <c r="C705" s="87"/>
      <c r="D705" s="87"/>
      <c r="E705" s="87"/>
      <c r="F705" s="217"/>
      <c r="G705" s="94"/>
      <c r="H705" s="87"/>
      <c r="I705" s="87"/>
      <c r="J705" s="87"/>
      <c r="K705" s="87"/>
      <c r="L705" s="87"/>
    </row>
    <row r="706" spans="1:12" ht="12.75" customHeight="1">
      <c r="A706" s="87"/>
      <c r="B706" s="93"/>
      <c r="C706" s="87"/>
      <c r="D706" s="87"/>
      <c r="E706" s="87"/>
      <c r="F706" s="217"/>
      <c r="G706" s="94"/>
      <c r="H706" s="87"/>
      <c r="I706" s="87"/>
      <c r="J706" s="87"/>
      <c r="K706" s="87"/>
      <c r="L706" s="87"/>
    </row>
    <row r="707" spans="1:12" ht="12.75" customHeight="1">
      <c r="A707" s="87"/>
      <c r="B707" s="93"/>
      <c r="C707" s="87"/>
      <c r="D707" s="87"/>
      <c r="E707" s="87"/>
      <c r="F707" s="217"/>
      <c r="G707" s="94"/>
      <c r="H707" s="87"/>
      <c r="I707" s="87"/>
      <c r="J707" s="87"/>
      <c r="K707" s="87"/>
      <c r="L707" s="87"/>
    </row>
    <row r="708" spans="1:12" ht="12.75" customHeight="1">
      <c r="A708" s="87"/>
      <c r="B708" s="93"/>
      <c r="C708" s="87"/>
      <c r="D708" s="87"/>
      <c r="E708" s="87"/>
      <c r="F708" s="217"/>
      <c r="G708" s="94"/>
      <c r="H708" s="87"/>
      <c r="I708" s="87"/>
      <c r="J708" s="87"/>
      <c r="K708" s="87"/>
      <c r="L708" s="87"/>
    </row>
    <row r="709" spans="1:12" ht="12.75" customHeight="1">
      <c r="A709" s="87"/>
      <c r="B709" s="93"/>
      <c r="C709" s="87"/>
      <c r="D709" s="87"/>
      <c r="E709" s="87"/>
      <c r="F709" s="217"/>
      <c r="G709" s="94"/>
      <c r="H709" s="87"/>
      <c r="I709" s="87"/>
      <c r="J709" s="87"/>
      <c r="K709" s="87"/>
      <c r="L709" s="87"/>
    </row>
    <row r="710" spans="1:12" ht="12.75" customHeight="1">
      <c r="A710" s="87"/>
      <c r="B710" s="93"/>
      <c r="C710" s="87"/>
      <c r="D710" s="87"/>
      <c r="E710" s="87"/>
      <c r="F710" s="217"/>
      <c r="G710" s="94"/>
      <c r="H710" s="87"/>
      <c r="I710" s="87"/>
      <c r="J710" s="87"/>
      <c r="K710" s="87"/>
      <c r="L710" s="87"/>
    </row>
    <row r="711" spans="1:12" ht="12.75" customHeight="1">
      <c r="A711" s="87"/>
      <c r="B711" s="93"/>
      <c r="C711" s="87"/>
      <c r="D711" s="87"/>
      <c r="E711" s="87"/>
      <c r="F711" s="217"/>
      <c r="G711" s="94"/>
      <c r="H711" s="87"/>
      <c r="I711" s="87"/>
      <c r="J711" s="87"/>
      <c r="K711" s="87"/>
      <c r="L711" s="87"/>
    </row>
    <row r="712" spans="1:12" ht="12.75" customHeight="1">
      <c r="A712" s="87"/>
      <c r="B712" s="93"/>
      <c r="C712" s="87"/>
      <c r="D712" s="87"/>
      <c r="E712" s="87"/>
      <c r="F712" s="217"/>
      <c r="G712" s="94"/>
      <c r="H712" s="87"/>
      <c r="I712" s="87"/>
      <c r="J712" s="87"/>
      <c r="K712" s="87"/>
      <c r="L712" s="87"/>
    </row>
    <row r="713" spans="1:12" ht="12.75" customHeight="1">
      <c r="A713" s="87"/>
      <c r="B713" s="93"/>
      <c r="C713" s="87"/>
      <c r="D713" s="87"/>
      <c r="E713" s="87"/>
      <c r="F713" s="217"/>
      <c r="G713" s="94"/>
      <c r="H713" s="87"/>
      <c r="I713" s="87"/>
      <c r="J713" s="87"/>
      <c r="K713" s="87"/>
      <c r="L713" s="87"/>
    </row>
    <row r="714" spans="1:12" ht="12.75" customHeight="1">
      <c r="A714" s="87"/>
      <c r="B714" s="93"/>
      <c r="C714" s="87"/>
      <c r="D714" s="87"/>
      <c r="E714" s="87"/>
      <c r="F714" s="217"/>
      <c r="G714" s="94"/>
      <c r="H714" s="87"/>
      <c r="I714" s="87"/>
      <c r="J714" s="87"/>
      <c r="K714" s="87"/>
      <c r="L714" s="87"/>
    </row>
    <row r="715" spans="1:12" ht="12.75" customHeight="1">
      <c r="A715" s="87"/>
      <c r="B715" s="93"/>
      <c r="C715" s="87"/>
      <c r="D715" s="87"/>
      <c r="E715" s="87"/>
      <c r="F715" s="217"/>
      <c r="G715" s="94"/>
      <c r="H715" s="87"/>
      <c r="I715" s="87"/>
      <c r="J715" s="87"/>
      <c r="K715" s="87"/>
      <c r="L715" s="87"/>
    </row>
    <row r="716" spans="1:12" ht="12.75" customHeight="1">
      <c r="A716" s="87"/>
      <c r="B716" s="93"/>
      <c r="C716" s="87"/>
      <c r="D716" s="87"/>
      <c r="E716" s="87"/>
      <c r="F716" s="217"/>
      <c r="G716" s="94"/>
      <c r="H716" s="87"/>
      <c r="I716" s="87"/>
      <c r="J716" s="87"/>
      <c r="K716" s="87"/>
      <c r="L716" s="87"/>
    </row>
    <row r="717" spans="1:12" ht="12.75" customHeight="1">
      <c r="A717" s="87"/>
      <c r="B717" s="93"/>
      <c r="C717" s="87"/>
      <c r="D717" s="87"/>
      <c r="E717" s="87"/>
      <c r="F717" s="217"/>
      <c r="G717" s="94"/>
      <c r="H717" s="87"/>
      <c r="I717" s="87"/>
      <c r="J717" s="87"/>
      <c r="K717" s="87"/>
      <c r="L717" s="87"/>
    </row>
    <row r="718" spans="1:12" ht="12.75" customHeight="1">
      <c r="A718" s="87"/>
      <c r="B718" s="93"/>
      <c r="C718" s="87"/>
      <c r="D718" s="87"/>
      <c r="E718" s="87"/>
      <c r="F718" s="217"/>
      <c r="G718" s="94"/>
      <c r="H718" s="87"/>
      <c r="I718" s="87"/>
      <c r="J718" s="87"/>
      <c r="K718" s="87"/>
      <c r="L718" s="87"/>
    </row>
    <row r="719" spans="1:12" ht="12.75" customHeight="1">
      <c r="A719" s="87"/>
      <c r="B719" s="93"/>
      <c r="C719" s="87"/>
      <c r="D719" s="87"/>
      <c r="E719" s="87"/>
      <c r="F719" s="217"/>
      <c r="G719" s="94"/>
      <c r="H719" s="87"/>
      <c r="I719" s="87"/>
      <c r="J719" s="87"/>
      <c r="K719" s="87"/>
      <c r="L719" s="87"/>
    </row>
    <row r="720" spans="1:12" ht="12.75" customHeight="1">
      <c r="A720" s="87"/>
      <c r="B720" s="93"/>
      <c r="C720" s="87"/>
      <c r="D720" s="87"/>
      <c r="E720" s="87"/>
      <c r="F720" s="217"/>
      <c r="G720" s="94"/>
      <c r="H720" s="87"/>
      <c r="I720" s="87"/>
      <c r="J720" s="87"/>
      <c r="K720" s="87"/>
      <c r="L720" s="87"/>
    </row>
    <row r="721" spans="1:12" ht="12.75" customHeight="1">
      <c r="A721" s="87"/>
      <c r="B721" s="93"/>
      <c r="C721" s="87"/>
      <c r="D721" s="87"/>
      <c r="E721" s="87"/>
      <c r="F721" s="217"/>
      <c r="G721" s="94"/>
      <c r="H721" s="87"/>
      <c r="I721" s="87"/>
      <c r="J721" s="87"/>
      <c r="K721" s="87"/>
      <c r="L721" s="87"/>
    </row>
    <row r="722" spans="1:12" ht="12.75" customHeight="1">
      <c r="A722" s="87"/>
      <c r="B722" s="93"/>
      <c r="C722" s="87"/>
      <c r="D722" s="87"/>
      <c r="E722" s="87"/>
      <c r="F722" s="217"/>
      <c r="G722" s="94"/>
      <c r="H722" s="87"/>
      <c r="I722" s="87"/>
      <c r="J722" s="87"/>
      <c r="K722" s="87"/>
      <c r="L722" s="87"/>
    </row>
    <row r="723" spans="1:12" ht="12.75" customHeight="1">
      <c r="A723" s="87"/>
      <c r="B723" s="93"/>
      <c r="C723" s="87"/>
      <c r="D723" s="87"/>
      <c r="E723" s="87"/>
      <c r="F723" s="217"/>
      <c r="G723" s="94"/>
      <c r="H723" s="87"/>
      <c r="I723" s="87"/>
      <c r="J723" s="87"/>
      <c r="K723" s="87"/>
      <c r="L723" s="87"/>
    </row>
    <row r="724" spans="1:12" ht="12.75" customHeight="1">
      <c r="A724" s="87"/>
      <c r="B724" s="93"/>
      <c r="C724" s="87"/>
      <c r="D724" s="87"/>
      <c r="E724" s="87"/>
      <c r="F724" s="217"/>
      <c r="G724" s="94"/>
      <c r="H724" s="87"/>
      <c r="I724" s="87"/>
      <c r="J724" s="87"/>
      <c r="K724" s="87"/>
      <c r="L724" s="87"/>
    </row>
    <row r="725" spans="1:12" ht="12.75" customHeight="1">
      <c r="A725" s="87"/>
      <c r="B725" s="93"/>
      <c r="C725" s="87"/>
      <c r="D725" s="87"/>
      <c r="E725" s="87"/>
      <c r="F725" s="217"/>
      <c r="G725" s="94"/>
      <c r="H725" s="87"/>
      <c r="I725" s="87"/>
      <c r="J725" s="87"/>
      <c r="K725" s="87"/>
      <c r="L725" s="87"/>
    </row>
    <row r="726" spans="1:12" ht="12.75" customHeight="1">
      <c r="A726" s="87"/>
      <c r="B726" s="93"/>
      <c r="C726" s="87"/>
      <c r="D726" s="87"/>
      <c r="E726" s="87"/>
      <c r="F726" s="217"/>
      <c r="G726" s="94"/>
      <c r="H726" s="87"/>
      <c r="I726" s="87"/>
      <c r="J726" s="87"/>
      <c r="K726" s="87"/>
      <c r="L726" s="87"/>
    </row>
    <row r="727" spans="1:12" ht="12.75" customHeight="1">
      <c r="A727" s="87"/>
      <c r="B727" s="93"/>
      <c r="C727" s="87"/>
      <c r="D727" s="87"/>
      <c r="E727" s="87"/>
      <c r="F727" s="217"/>
      <c r="G727" s="94"/>
      <c r="H727" s="87"/>
      <c r="I727" s="87"/>
      <c r="J727" s="87"/>
      <c r="K727" s="87"/>
      <c r="L727" s="87"/>
    </row>
    <row r="728" spans="1:12" ht="12.75" customHeight="1">
      <c r="A728" s="87"/>
      <c r="B728" s="93"/>
      <c r="C728" s="87"/>
      <c r="D728" s="87"/>
      <c r="E728" s="87"/>
      <c r="F728" s="217"/>
      <c r="G728" s="94"/>
      <c r="H728" s="87"/>
      <c r="I728" s="87"/>
      <c r="J728" s="87"/>
      <c r="K728" s="87"/>
      <c r="L728" s="87"/>
    </row>
    <row r="729" spans="1:12" ht="12.75" customHeight="1">
      <c r="A729" s="87"/>
      <c r="B729" s="93"/>
      <c r="C729" s="87"/>
      <c r="D729" s="87"/>
      <c r="E729" s="87"/>
      <c r="F729" s="217"/>
      <c r="G729" s="94"/>
      <c r="H729" s="87"/>
      <c r="I729" s="87"/>
      <c r="J729" s="87"/>
      <c r="K729" s="87"/>
      <c r="L729" s="87"/>
    </row>
    <row r="730" spans="1:12" ht="12.75" customHeight="1">
      <c r="A730" s="87"/>
      <c r="B730" s="93"/>
      <c r="C730" s="87"/>
      <c r="D730" s="87"/>
      <c r="E730" s="87"/>
      <c r="F730" s="217"/>
      <c r="G730" s="94"/>
      <c r="H730" s="87"/>
      <c r="I730" s="87"/>
      <c r="J730" s="87"/>
      <c r="K730" s="87"/>
      <c r="L730" s="87"/>
    </row>
    <row r="731" spans="1:12" ht="12.75" customHeight="1">
      <c r="A731" s="87"/>
      <c r="B731" s="93"/>
      <c r="C731" s="87"/>
      <c r="D731" s="87"/>
      <c r="E731" s="87"/>
      <c r="F731" s="217"/>
      <c r="G731" s="94"/>
      <c r="H731" s="87"/>
      <c r="I731" s="87"/>
      <c r="J731" s="87"/>
      <c r="K731" s="87"/>
      <c r="L731" s="87"/>
    </row>
    <row r="732" spans="1:12" ht="12.75" customHeight="1">
      <c r="A732" s="87"/>
      <c r="B732" s="93"/>
      <c r="C732" s="87"/>
      <c r="D732" s="87"/>
      <c r="E732" s="87"/>
      <c r="F732" s="217"/>
      <c r="G732" s="94"/>
      <c r="H732" s="87"/>
      <c r="I732" s="87"/>
      <c r="J732" s="87"/>
      <c r="K732" s="87"/>
      <c r="L732" s="87"/>
    </row>
    <row r="733" spans="1:12" ht="12.75" customHeight="1">
      <c r="A733" s="87"/>
      <c r="B733" s="93"/>
      <c r="C733" s="87"/>
      <c r="D733" s="87"/>
      <c r="E733" s="87"/>
      <c r="F733" s="217"/>
      <c r="G733" s="94"/>
      <c r="H733" s="87"/>
      <c r="I733" s="87"/>
      <c r="J733" s="87"/>
      <c r="K733" s="87"/>
      <c r="L733" s="87"/>
    </row>
    <row r="734" spans="1:12" ht="12.75" customHeight="1">
      <c r="A734" s="87"/>
      <c r="B734" s="93"/>
      <c r="C734" s="87"/>
      <c r="D734" s="87"/>
      <c r="E734" s="87"/>
      <c r="F734" s="217"/>
      <c r="G734" s="94"/>
      <c r="H734" s="87"/>
      <c r="I734" s="87"/>
      <c r="J734" s="87"/>
      <c r="K734" s="87"/>
      <c r="L734" s="87"/>
    </row>
    <row r="735" spans="1:12" ht="12.75" customHeight="1">
      <c r="A735" s="87"/>
      <c r="B735" s="93"/>
      <c r="C735" s="87"/>
      <c r="D735" s="87"/>
      <c r="E735" s="87"/>
      <c r="F735" s="217"/>
      <c r="G735" s="94"/>
      <c r="H735" s="87"/>
      <c r="I735" s="87"/>
      <c r="J735" s="87"/>
      <c r="K735" s="87"/>
      <c r="L735" s="87"/>
    </row>
    <row r="736" spans="1:12" ht="12.75" customHeight="1">
      <c r="A736" s="87"/>
      <c r="B736" s="93"/>
      <c r="C736" s="87"/>
      <c r="D736" s="87"/>
      <c r="E736" s="87"/>
      <c r="F736" s="217"/>
      <c r="G736" s="94"/>
      <c r="H736" s="87"/>
      <c r="I736" s="87"/>
      <c r="J736" s="87"/>
      <c r="K736" s="87"/>
      <c r="L736" s="87"/>
    </row>
    <row r="737" spans="1:12" ht="12.75" customHeight="1">
      <c r="A737" s="87"/>
      <c r="B737" s="93"/>
      <c r="C737" s="87"/>
      <c r="D737" s="87"/>
      <c r="E737" s="87"/>
      <c r="F737" s="217"/>
      <c r="G737" s="94"/>
      <c r="H737" s="87"/>
      <c r="I737" s="87"/>
      <c r="J737" s="87"/>
      <c r="K737" s="87"/>
      <c r="L737" s="87"/>
    </row>
    <row r="738" spans="1:12" ht="12.75" customHeight="1">
      <c r="A738" s="87"/>
      <c r="B738" s="93"/>
      <c r="C738" s="87"/>
      <c r="D738" s="87"/>
      <c r="E738" s="87"/>
      <c r="F738" s="217"/>
      <c r="G738" s="94"/>
      <c r="H738" s="87"/>
      <c r="I738" s="87"/>
      <c r="J738" s="87"/>
      <c r="K738" s="87"/>
      <c r="L738" s="87"/>
    </row>
    <row r="739" spans="1:12" ht="12.75" customHeight="1">
      <c r="A739" s="87"/>
      <c r="B739" s="93"/>
      <c r="C739" s="87"/>
      <c r="D739" s="87"/>
      <c r="E739" s="87"/>
      <c r="F739" s="217"/>
      <c r="G739" s="94"/>
      <c r="H739" s="87"/>
      <c r="I739" s="87"/>
      <c r="J739" s="87"/>
      <c r="K739" s="87"/>
      <c r="L739" s="87"/>
    </row>
    <row r="740" spans="1:12" ht="12.75" customHeight="1">
      <c r="A740" s="87"/>
      <c r="B740" s="93"/>
      <c r="C740" s="87"/>
      <c r="D740" s="87"/>
      <c r="E740" s="87"/>
      <c r="F740" s="217"/>
      <c r="G740" s="94"/>
      <c r="H740" s="87"/>
      <c r="I740" s="87"/>
      <c r="J740" s="87"/>
      <c r="K740" s="87"/>
      <c r="L740" s="87"/>
    </row>
    <row r="741" spans="1:12" ht="12.75" customHeight="1">
      <c r="A741" s="87"/>
      <c r="B741" s="93"/>
      <c r="C741" s="87"/>
      <c r="D741" s="87"/>
      <c r="E741" s="87"/>
      <c r="F741" s="217"/>
      <c r="G741" s="94"/>
      <c r="H741" s="87"/>
      <c r="I741" s="87"/>
      <c r="J741" s="87"/>
      <c r="K741" s="87"/>
      <c r="L741" s="87"/>
    </row>
    <row r="742" spans="1:12" ht="12.75" customHeight="1">
      <c r="A742" s="87"/>
      <c r="B742" s="93"/>
      <c r="C742" s="87"/>
      <c r="D742" s="87"/>
      <c r="E742" s="87"/>
      <c r="F742" s="217"/>
      <c r="G742" s="94"/>
      <c r="H742" s="87"/>
      <c r="I742" s="87"/>
      <c r="J742" s="87"/>
      <c r="K742" s="87"/>
      <c r="L742" s="87"/>
    </row>
    <row r="743" spans="1:12" ht="12.75" customHeight="1">
      <c r="A743" s="87"/>
      <c r="B743" s="93"/>
      <c r="C743" s="87"/>
      <c r="D743" s="87"/>
      <c r="E743" s="87"/>
      <c r="F743" s="217"/>
      <c r="G743" s="94"/>
      <c r="H743" s="87"/>
      <c r="I743" s="87"/>
      <c r="J743" s="87"/>
      <c r="K743" s="87"/>
      <c r="L743" s="87"/>
    </row>
    <row r="744" spans="1:12" ht="12.75" customHeight="1">
      <c r="A744" s="87"/>
      <c r="B744" s="93"/>
      <c r="C744" s="87"/>
      <c r="D744" s="87"/>
      <c r="E744" s="87"/>
      <c r="F744" s="217"/>
      <c r="G744" s="94"/>
      <c r="H744" s="87"/>
      <c r="I744" s="87"/>
      <c r="J744" s="87"/>
      <c r="K744" s="87"/>
      <c r="L744" s="87"/>
    </row>
    <row r="745" spans="1:12" ht="12.75" customHeight="1">
      <c r="A745" s="87"/>
      <c r="B745" s="93"/>
      <c r="C745" s="87"/>
      <c r="D745" s="87"/>
      <c r="E745" s="87"/>
      <c r="F745" s="217"/>
      <c r="G745" s="94"/>
      <c r="H745" s="87"/>
      <c r="I745" s="87"/>
      <c r="J745" s="87"/>
      <c r="K745" s="87"/>
      <c r="L745" s="87"/>
    </row>
    <row r="746" spans="1:12" ht="12.75" customHeight="1">
      <c r="A746" s="87"/>
      <c r="B746" s="93"/>
      <c r="C746" s="87"/>
      <c r="D746" s="87"/>
      <c r="E746" s="87"/>
      <c r="F746" s="217"/>
      <c r="G746" s="94"/>
      <c r="H746" s="87"/>
      <c r="I746" s="87"/>
      <c r="J746" s="87"/>
      <c r="K746" s="87"/>
      <c r="L746" s="87"/>
    </row>
    <row r="747" spans="1:12" ht="12.75" customHeight="1">
      <c r="A747" s="87"/>
      <c r="B747" s="93"/>
      <c r="C747" s="87"/>
      <c r="D747" s="87"/>
      <c r="E747" s="87"/>
      <c r="F747" s="217"/>
      <c r="G747" s="94"/>
      <c r="H747" s="87"/>
      <c r="I747" s="87"/>
      <c r="J747" s="87"/>
      <c r="K747" s="87"/>
      <c r="L747" s="87"/>
    </row>
    <row r="748" spans="1:12" ht="12.75" customHeight="1">
      <c r="A748" s="87"/>
      <c r="B748" s="93"/>
      <c r="C748" s="87"/>
      <c r="D748" s="87"/>
      <c r="E748" s="87"/>
      <c r="F748" s="217"/>
      <c r="G748" s="94"/>
      <c r="H748" s="87"/>
      <c r="I748" s="87"/>
      <c r="J748" s="87"/>
      <c r="K748" s="87"/>
      <c r="L748" s="87"/>
    </row>
    <row r="749" spans="1:12" ht="12.75" customHeight="1">
      <c r="A749" s="87"/>
      <c r="B749" s="93"/>
      <c r="C749" s="87"/>
      <c r="D749" s="87"/>
      <c r="E749" s="87"/>
      <c r="F749" s="217"/>
      <c r="G749" s="94"/>
      <c r="H749" s="87"/>
      <c r="I749" s="87"/>
      <c r="J749" s="87"/>
      <c r="K749" s="87"/>
      <c r="L749" s="87"/>
    </row>
    <row r="750" spans="1:12" ht="12.75" customHeight="1">
      <c r="A750" s="87"/>
      <c r="B750" s="93"/>
      <c r="C750" s="87"/>
      <c r="D750" s="87"/>
      <c r="E750" s="87"/>
      <c r="F750" s="217"/>
      <c r="G750" s="94"/>
      <c r="H750" s="87"/>
      <c r="I750" s="87"/>
      <c r="J750" s="87"/>
      <c r="K750" s="87"/>
      <c r="L750" s="87"/>
    </row>
    <row r="751" spans="1:12" ht="12.75" customHeight="1">
      <c r="A751" s="87"/>
      <c r="B751" s="93"/>
      <c r="C751" s="87"/>
      <c r="D751" s="87"/>
      <c r="E751" s="87"/>
      <c r="F751" s="217"/>
      <c r="G751" s="94"/>
      <c r="H751" s="87"/>
      <c r="I751" s="87"/>
      <c r="J751" s="87"/>
      <c r="K751" s="87"/>
      <c r="L751" s="87"/>
    </row>
    <row r="752" spans="1:12" ht="12.75" customHeight="1">
      <c r="A752" s="87"/>
      <c r="B752" s="93"/>
      <c r="C752" s="87"/>
      <c r="D752" s="87"/>
      <c r="E752" s="87"/>
      <c r="F752" s="217"/>
      <c r="G752" s="94"/>
      <c r="H752" s="87"/>
      <c r="I752" s="87"/>
      <c r="J752" s="87"/>
      <c r="K752" s="87"/>
      <c r="L752" s="87"/>
    </row>
    <row r="753" spans="1:12" ht="12.75" customHeight="1">
      <c r="A753" s="87"/>
      <c r="B753" s="93"/>
      <c r="C753" s="87"/>
      <c r="D753" s="87"/>
      <c r="E753" s="87"/>
      <c r="F753" s="217"/>
      <c r="G753" s="94"/>
      <c r="H753" s="87"/>
      <c r="I753" s="87"/>
      <c r="J753" s="87"/>
      <c r="K753" s="87"/>
      <c r="L753" s="87"/>
    </row>
    <row r="754" spans="1:12" ht="12.75" customHeight="1">
      <c r="A754" s="87"/>
      <c r="B754" s="93"/>
      <c r="C754" s="87"/>
      <c r="D754" s="87"/>
      <c r="E754" s="87"/>
      <c r="F754" s="217"/>
      <c r="G754" s="94"/>
      <c r="H754" s="87"/>
      <c r="I754" s="87"/>
      <c r="J754" s="87"/>
      <c r="K754" s="87"/>
      <c r="L754" s="87"/>
    </row>
    <row r="755" spans="1:12" ht="12.75" customHeight="1">
      <c r="A755" s="87"/>
      <c r="B755" s="93"/>
      <c r="C755" s="87"/>
      <c r="D755" s="87"/>
      <c r="E755" s="87"/>
      <c r="F755" s="217"/>
      <c r="G755" s="94"/>
      <c r="H755" s="87"/>
      <c r="I755" s="87"/>
      <c r="J755" s="87"/>
      <c r="K755" s="87"/>
      <c r="L755" s="87"/>
    </row>
    <row r="756" spans="1:12" ht="12.75" customHeight="1">
      <c r="A756" s="87"/>
      <c r="B756" s="93"/>
      <c r="C756" s="87"/>
      <c r="D756" s="87"/>
      <c r="E756" s="87"/>
      <c r="F756" s="217"/>
      <c r="G756" s="94"/>
      <c r="H756" s="87"/>
      <c r="I756" s="87"/>
      <c r="J756" s="87"/>
      <c r="K756" s="87"/>
      <c r="L756" s="87"/>
    </row>
    <row r="757" spans="1:12" ht="12.75" customHeight="1">
      <c r="A757" s="87"/>
      <c r="B757" s="93"/>
      <c r="C757" s="87"/>
      <c r="D757" s="87"/>
      <c r="E757" s="87"/>
      <c r="F757" s="217"/>
      <c r="G757" s="94"/>
      <c r="H757" s="87"/>
      <c r="I757" s="87"/>
      <c r="J757" s="87"/>
      <c r="K757" s="87"/>
      <c r="L757" s="87"/>
    </row>
    <row r="758" spans="1:12" ht="12.75" customHeight="1">
      <c r="A758" s="87"/>
      <c r="B758" s="93"/>
      <c r="C758" s="87"/>
      <c r="D758" s="87"/>
      <c r="E758" s="87"/>
      <c r="F758" s="217"/>
      <c r="G758" s="94"/>
      <c r="H758" s="87"/>
      <c r="I758" s="87"/>
      <c r="J758" s="87"/>
      <c r="K758" s="87"/>
      <c r="L758" s="87"/>
    </row>
    <row r="759" spans="1:12" ht="12.75" customHeight="1">
      <c r="A759" s="87"/>
      <c r="B759" s="93"/>
      <c r="C759" s="87"/>
      <c r="D759" s="87"/>
      <c r="E759" s="87"/>
      <c r="F759" s="217"/>
      <c r="G759" s="94"/>
      <c r="H759" s="87"/>
      <c r="I759" s="87"/>
      <c r="J759" s="87"/>
      <c r="K759" s="87"/>
      <c r="L759" s="87"/>
    </row>
    <row r="760" spans="1:12" ht="12.75" customHeight="1">
      <c r="A760" s="87"/>
      <c r="B760" s="93"/>
      <c r="C760" s="87"/>
      <c r="D760" s="87"/>
      <c r="E760" s="87"/>
      <c r="F760" s="217"/>
      <c r="G760" s="94"/>
      <c r="H760" s="87"/>
      <c r="I760" s="87"/>
      <c r="J760" s="87"/>
      <c r="K760" s="87"/>
      <c r="L760" s="87"/>
    </row>
    <row r="761" spans="1:12" ht="12.75" customHeight="1">
      <c r="A761" s="87"/>
      <c r="B761" s="93"/>
      <c r="C761" s="87"/>
      <c r="D761" s="87"/>
      <c r="E761" s="87"/>
      <c r="F761" s="217"/>
      <c r="G761" s="94"/>
      <c r="H761" s="87"/>
      <c r="I761" s="87"/>
      <c r="J761" s="87"/>
      <c r="K761" s="87"/>
      <c r="L761" s="87"/>
    </row>
    <row r="762" spans="1:12" ht="12.75" customHeight="1">
      <c r="A762" s="87"/>
      <c r="B762" s="93"/>
      <c r="C762" s="87"/>
      <c r="D762" s="87"/>
      <c r="E762" s="87"/>
      <c r="F762" s="217"/>
      <c r="G762" s="94"/>
      <c r="H762" s="87"/>
      <c r="I762" s="87"/>
      <c r="J762" s="87"/>
      <c r="K762" s="87"/>
      <c r="L762" s="87"/>
    </row>
    <row r="763" spans="1:12" ht="12.75" customHeight="1">
      <c r="A763" s="87"/>
      <c r="B763" s="93"/>
      <c r="C763" s="87"/>
      <c r="D763" s="87"/>
      <c r="E763" s="87"/>
      <c r="F763" s="217"/>
      <c r="G763" s="94"/>
      <c r="H763" s="87"/>
      <c r="I763" s="87"/>
      <c r="J763" s="87"/>
      <c r="K763" s="87"/>
      <c r="L763" s="87"/>
    </row>
    <row r="764" spans="1:12" ht="12.75" customHeight="1">
      <c r="A764" s="87"/>
      <c r="B764" s="93"/>
      <c r="C764" s="87"/>
      <c r="D764" s="87"/>
      <c r="E764" s="87"/>
      <c r="F764" s="217"/>
      <c r="G764" s="94"/>
      <c r="H764" s="87"/>
      <c r="I764" s="87"/>
      <c r="J764" s="87"/>
      <c r="K764" s="87"/>
      <c r="L764" s="87"/>
    </row>
    <row r="765" spans="1:12" ht="12.75" customHeight="1">
      <c r="A765" s="87"/>
      <c r="B765" s="93"/>
      <c r="C765" s="87"/>
      <c r="D765" s="87"/>
      <c r="E765" s="87"/>
      <c r="F765" s="217"/>
      <c r="G765" s="94"/>
      <c r="H765" s="87"/>
      <c r="I765" s="87"/>
      <c r="J765" s="87"/>
      <c r="K765" s="87"/>
      <c r="L765" s="87"/>
    </row>
    <row r="766" spans="1:12" ht="12.75" customHeight="1">
      <c r="A766" s="87"/>
      <c r="B766" s="93"/>
      <c r="C766" s="87"/>
      <c r="D766" s="87"/>
      <c r="E766" s="87"/>
      <c r="F766" s="217"/>
      <c r="G766" s="94"/>
      <c r="H766" s="87"/>
      <c r="I766" s="87"/>
      <c r="J766" s="87"/>
      <c r="K766" s="87"/>
      <c r="L766" s="87"/>
    </row>
    <row r="767" spans="1:12" ht="12.75" customHeight="1">
      <c r="A767" s="87"/>
      <c r="B767" s="93"/>
      <c r="C767" s="87"/>
      <c r="D767" s="87"/>
      <c r="E767" s="87"/>
      <c r="F767" s="217"/>
      <c r="G767" s="94"/>
      <c r="H767" s="87"/>
      <c r="I767" s="87"/>
      <c r="J767" s="87"/>
      <c r="K767" s="87"/>
      <c r="L767" s="87"/>
    </row>
    <row r="768" spans="1:12" ht="12.75" customHeight="1">
      <c r="A768" s="87"/>
      <c r="B768" s="93"/>
      <c r="C768" s="87"/>
      <c r="D768" s="87"/>
      <c r="E768" s="87"/>
      <c r="F768" s="217"/>
      <c r="G768" s="94"/>
      <c r="H768" s="87"/>
      <c r="I768" s="87"/>
      <c r="J768" s="87"/>
      <c r="K768" s="87"/>
      <c r="L768" s="87"/>
    </row>
    <row r="769" spans="1:12" ht="12.75" customHeight="1">
      <c r="A769" s="87"/>
      <c r="B769" s="93"/>
      <c r="C769" s="87"/>
      <c r="D769" s="87"/>
      <c r="E769" s="87"/>
      <c r="F769" s="217"/>
      <c r="G769" s="94"/>
      <c r="H769" s="87"/>
      <c r="I769" s="87"/>
      <c r="J769" s="87"/>
      <c r="K769" s="87"/>
      <c r="L769" s="87"/>
    </row>
    <row r="770" spans="1:12" ht="12.75" customHeight="1">
      <c r="A770" s="87"/>
      <c r="B770" s="93"/>
      <c r="C770" s="87"/>
      <c r="D770" s="87"/>
      <c r="E770" s="87"/>
      <c r="F770" s="217"/>
      <c r="G770" s="94"/>
      <c r="H770" s="87"/>
      <c r="I770" s="87"/>
      <c r="J770" s="87"/>
      <c r="K770" s="87"/>
      <c r="L770" s="87"/>
    </row>
    <row r="771" spans="1:12" ht="12.75" customHeight="1">
      <c r="A771" s="87"/>
      <c r="B771" s="93"/>
      <c r="C771" s="87"/>
      <c r="D771" s="87"/>
      <c r="E771" s="87"/>
      <c r="F771" s="217"/>
      <c r="G771" s="94"/>
      <c r="H771" s="87"/>
      <c r="I771" s="87"/>
      <c r="J771" s="87"/>
      <c r="K771" s="87"/>
      <c r="L771" s="87"/>
    </row>
    <row r="772" spans="1:12" ht="12.75" customHeight="1">
      <c r="A772" s="87"/>
      <c r="B772" s="93"/>
      <c r="C772" s="87"/>
      <c r="D772" s="87"/>
      <c r="E772" s="87"/>
      <c r="F772" s="217"/>
      <c r="G772" s="94"/>
      <c r="H772" s="87"/>
      <c r="I772" s="87"/>
      <c r="J772" s="87"/>
      <c r="K772" s="87"/>
      <c r="L772" s="87"/>
    </row>
    <row r="773" spans="1:12" ht="12.75" customHeight="1">
      <c r="A773" s="87"/>
      <c r="B773" s="93"/>
      <c r="C773" s="87"/>
      <c r="D773" s="87"/>
      <c r="E773" s="87"/>
      <c r="F773" s="217"/>
      <c r="G773" s="94"/>
      <c r="H773" s="87"/>
      <c r="I773" s="87"/>
      <c r="J773" s="87"/>
      <c r="K773" s="87"/>
      <c r="L773" s="87"/>
    </row>
    <row r="774" spans="1:12" ht="12.75" customHeight="1">
      <c r="A774" s="87"/>
      <c r="B774" s="93"/>
      <c r="C774" s="87"/>
      <c r="D774" s="87"/>
      <c r="E774" s="87"/>
      <c r="F774" s="217"/>
      <c r="G774" s="94"/>
      <c r="H774" s="87"/>
      <c r="I774" s="87"/>
      <c r="J774" s="87"/>
      <c r="K774" s="87"/>
      <c r="L774" s="87"/>
    </row>
    <row r="775" spans="1:12" ht="12.75" customHeight="1">
      <c r="A775" s="87"/>
      <c r="B775" s="93"/>
      <c r="C775" s="87"/>
      <c r="D775" s="87"/>
      <c r="E775" s="87"/>
      <c r="F775" s="217"/>
      <c r="G775" s="94"/>
      <c r="H775" s="87"/>
      <c r="I775" s="87"/>
      <c r="J775" s="87"/>
      <c r="K775" s="87"/>
      <c r="L775" s="87"/>
    </row>
    <row r="776" spans="1:12" ht="12.75" customHeight="1">
      <c r="A776" s="87"/>
      <c r="B776" s="93"/>
      <c r="C776" s="87"/>
      <c r="D776" s="87"/>
      <c r="E776" s="87"/>
      <c r="F776" s="217"/>
      <c r="G776" s="94"/>
      <c r="H776" s="87"/>
      <c r="I776" s="87"/>
      <c r="J776" s="87"/>
      <c r="K776" s="87"/>
      <c r="L776" s="87"/>
    </row>
    <row r="777" spans="1:12" ht="12.75" customHeight="1">
      <c r="A777" s="87"/>
      <c r="B777" s="93"/>
      <c r="C777" s="87"/>
      <c r="D777" s="87"/>
      <c r="E777" s="87"/>
      <c r="F777" s="217"/>
      <c r="G777" s="94"/>
      <c r="H777" s="87"/>
      <c r="I777" s="87"/>
      <c r="J777" s="87"/>
      <c r="K777" s="87"/>
      <c r="L777" s="87"/>
    </row>
    <row r="778" spans="1:12" ht="12.75" customHeight="1">
      <c r="A778" s="87"/>
      <c r="B778" s="93"/>
      <c r="C778" s="87"/>
      <c r="D778" s="87"/>
      <c r="E778" s="87"/>
      <c r="F778" s="217"/>
      <c r="G778" s="94"/>
      <c r="H778" s="87"/>
      <c r="I778" s="87"/>
      <c r="J778" s="87"/>
      <c r="K778" s="87"/>
      <c r="L778" s="87"/>
    </row>
    <row r="779" spans="1:12" ht="12.75" customHeight="1">
      <c r="A779" s="87"/>
      <c r="B779" s="93"/>
      <c r="C779" s="87"/>
      <c r="D779" s="87"/>
      <c r="E779" s="87"/>
      <c r="F779" s="217"/>
      <c r="G779" s="94"/>
      <c r="H779" s="87"/>
      <c r="I779" s="87"/>
      <c r="J779" s="87"/>
      <c r="K779" s="87"/>
      <c r="L779" s="87"/>
    </row>
    <row r="780" spans="1:12" ht="12.75" customHeight="1">
      <c r="A780" s="87"/>
      <c r="B780" s="93"/>
      <c r="C780" s="87"/>
      <c r="D780" s="87"/>
      <c r="E780" s="87"/>
      <c r="F780" s="217"/>
      <c r="G780" s="94"/>
      <c r="H780" s="87"/>
      <c r="I780" s="87"/>
      <c r="J780" s="87"/>
      <c r="K780" s="87"/>
      <c r="L780" s="87"/>
    </row>
    <row r="781" spans="1:12" ht="12.75" customHeight="1">
      <c r="A781" s="87"/>
      <c r="B781" s="93"/>
      <c r="C781" s="87"/>
      <c r="D781" s="87"/>
      <c r="E781" s="87"/>
      <c r="F781" s="217"/>
      <c r="G781" s="94"/>
      <c r="H781" s="87"/>
      <c r="I781" s="87"/>
      <c r="J781" s="87"/>
      <c r="K781" s="87"/>
      <c r="L781" s="87"/>
    </row>
    <row r="782" spans="1:12" ht="12.75" customHeight="1">
      <c r="A782" s="87"/>
      <c r="B782" s="93"/>
      <c r="C782" s="87"/>
      <c r="D782" s="87"/>
      <c r="E782" s="87"/>
      <c r="F782" s="217"/>
      <c r="G782" s="94"/>
      <c r="H782" s="87"/>
      <c r="I782" s="87"/>
      <c r="J782" s="87"/>
      <c r="K782" s="87"/>
      <c r="L782" s="87"/>
    </row>
    <row r="783" spans="1:12" ht="12.75" customHeight="1">
      <c r="A783" s="87"/>
      <c r="B783" s="93"/>
      <c r="C783" s="87"/>
      <c r="D783" s="87"/>
      <c r="E783" s="87"/>
      <c r="F783" s="217"/>
      <c r="G783" s="94"/>
      <c r="H783" s="87"/>
      <c r="I783" s="87"/>
      <c r="J783" s="87"/>
      <c r="K783" s="87"/>
      <c r="L783" s="87"/>
    </row>
    <row r="784" spans="1:12" ht="12.75" customHeight="1">
      <c r="A784" s="87"/>
      <c r="B784" s="93"/>
      <c r="C784" s="87"/>
      <c r="D784" s="87"/>
      <c r="E784" s="87"/>
      <c r="F784" s="217"/>
      <c r="G784" s="94"/>
      <c r="H784" s="87"/>
      <c r="I784" s="87"/>
      <c r="J784" s="87"/>
      <c r="K784" s="87"/>
      <c r="L784" s="87"/>
    </row>
    <row r="785" spans="1:12" ht="12.75" customHeight="1">
      <c r="A785" s="87"/>
      <c r="B785" s="93"/>
      <c r="C785" s="87"/>
      <c r="D785" s="87"/>
      <c r="E785" s="87"/>
      <c r="F785" s="217"/>
      <c r="G785" s="94"/>
      <c r="H785" s="87"/>
      <c r="I785" s="87"/>
      <c r="J785" s="87"/>
      <c r="K785" s="87"/>
      <c r="L785" s="87"/>
    </row>
    <row r="786" spans="1:12" ht="12.75" customHeight="1">
      <c r="A786" s="87"/>
      <c r="B786" s="93"/>
      <c r="C786" s="87"/>
      <c r="D786" s="87"/>
      <c r="E786" s="87"/>
      <c r="F786" s="217"/>
      <c r="G786" s="94"/>
      <c r="H786" s="87"/>
      <c r="I786" s="87"/>
      <c r="J786" s="87"/>
      <c r="K786" s="87"/>
      <c r="L786" s="87"/>
    </row>
    <row r="787" spans="1:12" ht="12.75" customHeight="1">
      <c r="A787" s="87"/>
      <c r="B787" s="93"/>
      <c r="C787" s="87"/>
      <c r="D787" s="87"/>
      <c r="E787" s="87"/>
      <c r="F787" s="217"/>
      <c r="G787" s="94"/>
      <c r="H787" s="87"/>
      <c r="I787" s="87"/>
      <c r="J787" s="87"/>
      <c r="K787" s="87"/>
      <c r="L787" s="87"/>
    </row>
    <row r="788" spans="1:12" ht="12.75" customHeight="1">
      <c r="A788" s="87"/>
      <c r="B788" s="93"/>
      <c r="C788" s="87"/>
      <c r="D788" s="87"/>
      <c r="E788" s="87"/>
      <c r="F788" s="217"/>
      <c r="G788" s="94"/>
      <c r="H788" s="87"/>
      <c r="I788" s="87"/>
      <c r="J788" s="87"/>
      <c r="K788" s="87"/>
      <c r="L788" s="87"/>
    </row>
    <row r="789" spans="1:12" ht="12.75" customHeight="1">
      <c r="A789" s="87"/>
      <c r="B789" s="93"/>
      <c r="C789" s="87"/>
      <c r="D789" s="87"/>
      <c r="E789" s="87"/>
      <c r="F789" s="217"/>
      <c r="G789" s="94"/>
      <c r="H789" s="87"/>
      <c r="I789" s="87"/>
      <c r="J789" s="87"/>
      <c r="K789" s="87"/>
      <c r="L789" s="87"/>
    </row>
    <row r="790" spans="1:12" ht="12.75" customHeight="1">
      <c r="A790" s="87"/>
      <c r="B790" s="93"/>
      <c r="C790" s="87"/>
      <c r="D790" s="87"/>
      <c r="E790" s="87"/>
      <c r="F790" s="217"/>
      <c r="G790" s="94"/>
      <c r="H790" s="87"/>
      <c r="I790" s="87"/>
      <c r="J790" s="87"/>
      <c r="K790" s="87"/>
      <c r="L790" s="87"/>
    </row>
    <row r="791" spans="1:12" ht="12.75" customHeight="1">
      <c r="A791" s="87"/>
      <c r="B791" s="93"/>
      <c r="C791" s="87"/>
      <c r="D791" s="87"/>
      <c r="E791" s="87"/>
      <c r="F791" s="217"/>
      <c r="G791" s="94"/>
      <c r="H791" s="87"/>
      <c r="I791" s="87"/>
      <c r="J791" s="87"/>
      <c r="K791" s="87"/>
      <c r="L791" s="87"/>
    </row>
    <row r="792" spans="1:12" ht="12.75" customHeight="1">
      <c r="A792" s="87"/>
      <c r="B792" s="93"/>
      <c r="C792" s="87"/>
      <c r="D792" s="87"/>
      <c r="E792" s="87"/>
      <c r="F792" s="217"/>
      <c r="G792" s="94"/>
      <c r="H792" s="87"/>
      <c r="I792" s="87"/>
      <c r="J792" s="87"/>
      <c r="K792" s="87"/>
      <c r="L792" s="87"/>
    </row>
    <row r="793" spans="1:12" ht="12.75" customHeight="1">
      <c r="A793" s="87"/>
      <c r="B793" s="93"/>
      <c r="C793" s="87"/>
      <c r="D793" s="87"/>
      <c r="E793" s="87"/>
      <c r="F793" s="217"/>
      <c r="G793" s="94"/>
      <c r="H793" s="87"/>
      <c r="I793" s="87"/>
      <c r="J793" s="87"/>
      <c r="K793" s="87"/>
      <c r="L793" s="87"/>
    </row>
    <row r="794" spans="1:12" ht="12.75" customHeight="1">
      <c r="A794" s="87"/>
      <c r="B794" s="93"/>
      <c r="C794" s="87"/>
      <c r="D794" s="87"/>
      <c r="E794" s="87"/>
      <c r="F794" s="217"/>
      <c r="G794" s="94"/>
      <c r="H794" s="87"/>
      <c r="I794" s="87"/>
      <c r="J794" s="87"/>
      <c r="K794" s="87"/>
      <c r="L794" s="87"/>
    </row>
    <row r="795" spans="1:12" ht="12.75" customHeight="1">
      <c r="A795" s="87"/>
      <c r="B795" s="93"/>
      <c r="C795" s="87"/>
      <c r="D795" s="87"/>
      <c r="E795" s="87"/>
      <c r="F795" s="217"/>
      <c r="G795" s="94"/>
      <c r="H795" s="87"/>
      <c r="I795" s="87"/>
      <c r="J795" s="87"/>
      <c r="K795" s="87"/>
      <c r="L795" s="87"/>
    </row>
    <row r="796" spans="1:12" ht="12.75" customHeight="1">
      <c r="A796" s="87"/>
      <c r="B796" s="93"/>
      <c r="C796" s="87"/>
      <c r="D796" s="87"/>
      <c r="E796" s="87"/>
      <c r="F796" s="217"/>
      <c r="G796" s="94"/>
      <c r="H796" s="87"/>
      <c r="I796" s="87"/>
      <c r="J796" s="87"/>
      <c r="K796" s="87"/>
      <c r="L796" s="87"/>
    </row>
    <row r="797" spans="1:12" ht="12.75" customHeight="1">
      <c r="A797" s="87"/>
      <c r="B797" s="93"/>
      <c r="C797" s="87"/>
      <c r="D797" s="87"/>
      <c r="E797" s="87"/>
      <c r="F797" s="217"/>
      <c r="G797" s="94"/>
      <c r="H797" s="87"/>
      <c r="I797" s="87"/>
      <c r="J797" s="87"/>
      <c r="K797" s="87"/>
      <c r="L797" s="87"/>
    </row>
    <row r="798" spans="1:12" ht="12.75" customHeight="1">
      <c r="A798" s="87"/>
      <c r="B798" s="93"/>
      <c r="C798" s="87"/>
      <c r="D798" s="87"/>
      <c r="E798" s="87"/>
      <c r="F798" s="217"/>
      <c r="G798" s="94"/>
      <c r="H798" s="87"/>
      <c r="I798" s="87"/>
      <c r="J798" s="87"/>
      <c r="K798" s="87"/>
      <c r="L798" s="87"/>
    </row>
    <row r="799" spans="1:12" ht="12.75" customHeight="1">
      <c r="A799" s="87"/>
      <c r="B799" s="93"/>
      <c r="C799" s="87"/>
      <c r="D799" s="87"/>
      <c r="E799" s="87"/>
      <c r="F799" s="217"/>
      <c r="G799" s="94"/>
      <c r="H799" s="87"/>
      <c r="I799" s="87"/>
      <c r="J799" s="87"/>
      <c r="K799" s="87"/>
      <c r="L799" s="87"/>
    </row>
    <row r="800" spans="1:12" ht="12.75" customHeight="1">
      <c r="A800" s="87"/>
      <c r="B800" s="93"/>
      <c r="C800" s="87"/>
      <c r="D800" s="87"/>
      <c r="E800" s="87"/>
      <c r="F800" s="217"/>
      <c r="G800" s="94"/>
      <c r="H800" s="87"/>
      <c r="I800" s="87"/>
      <c r="J800" s="87"/>
      <c r="K800" s="87"/>
      <c r="L800" s="87"/>
    </row>
    <row r="801" spans="1:12" ht="12.75" customHeight="1">
      <c r="A801" s="87"/>
      <c r="B801" s="93"/>
      <c r="C801" s="87"/>
      <c r="D801" s="87"/>
      <c r="E801" s="87"/>
      <c r="F801" s="217"/>
      <c r="G801" s="94"/>
      <c r="H801" s="87"/>
      <c r="I801" s="87"/>
      <c r="J801" s="87"/>
      <c r="K801" s="87"/>
      <c r="L801" s="87"/>
    </row>
    <row r="802" spans="1:12" ht="12.75" customHeight="1">
      <c r="A802" s="87"/>
      <c r="B802" s="93"/>
      <c r="C802" s="87"/>
      <c r="D802" s="87"/>
      <c r="E802" s="87"/>
      <c r="F802" s="217"/>
      <c r="G802" s="94"/>
      <c r="H802" s="87"/>
      <c r="I802" s="87"/>
      <c r="J802" s="87"/>
      <c r="K802" s="87"/>
      <c r="L802" s="87"/>
    </row>
    <row r="803" spans="1:12" ht="12.75" customHeight="1">
      <c r="A803" s="87"/>
      <c r="B803" s="93"/>
      <c r="C803" s="87"/>
      <c r="D803" s="87"/>
      <c r="E803" s="87"/>
      <c r="F803" s="217"/>
      <c r="G803" s="94"/>
      <c r="H803" s="87"/>
      <c r="I803" s="87"/>
      <c r="J803" s="87"/>
      <c r="K803" s="87"/>
      <c r="L803" s="87"/>
    </row>
    <row r="804" spans="1:12" ht="12.75" customHeight="1">
      <c r="A804" s="87"/>
      <c r="B804" s="93"/>
      <c r="C804" s="87"/>
      <c r="D804" s="87"/>
      <c r="E804" s="87"/>
      <c r="F804" s="217"/>
      <c r="G804" s="94"/>
      <c r="H804" s="87"/>
      <c r="I804" s="87"/>
      <c r="J804" s="87"/>
      <c r="K804" s="87"/>
      <c r="L804" s="87"/>
    </row>
    <row r="805" spans="1:12" ht="12.75" customHeight="1">
      <c r="A805" s="87"/>
      <c r="B805" s="93"/>
      <c r="C805" s="87"/>
      <c r="D805" s="87"/>
      <c r="E805" s="87"/>
      <c r="F805" s="217"/>
      <c r="G805" s="94"/>
      <c r="H805" s="87"/>
      <c r="I805" s="87"/>
      <c r="J805" s="87"/>
      <c r="K805" s="87"/>
      <c r="L805" s="87"/>
    </row>
    <row r="806" spans="1:12" ht="12.75" customHeight="1">
      <c r="A806" s="87"/>
      <c r="B806" s="93"/>
      <c r="C806" s="87"/>
      <c r="D806" s="87"/>
      <c r="E806" s="87"/>
      <c r="F806" s="217"/>
      <c r="G806" s="94"/>
      <c r="H806" s="87"/>
      <c r="I806" s="87"/>
      <c r="J806" s="87"/>
      <c r="K806" s="87"/>
      <c r="L806" s="87"/>
    </row>
    <row r="807" spans="1:12" ht="12.75" customHeight="1">
      <c r="A807" s="87"/>
      <c r="B807" s="93"/>
      <c r="C807" s="87"/>
      <c r="D807" s="87"/>
      <c r="E807" s="87"/>
      <c r="F807" s="217"/>
      <c r="G807" s="94"/>
      <c r="H807" s="87"/>
      <c r="I807" s="87"/>
      <c r="J807" s="87"/>
      <c r="K807" s="87"/>
      <c r="L807" s="87"/>
    </row>
    <row r="808" spans="1:12" ht="12.75" customHeight="1">
      <c r="A808" s="87"/>
      <c r="B808" s="93"/>
      <c r="C808" s="87"/>
      <c r="D808" s="87"/>
      <c r="E808" s="87"/>
      <c r="F808" s="217"/>
      <c r="G808" s="94"/>
      <c r="H808" s="87"/>
      <c r="I808" s="87"/>
      <c r="J808" s="87"/>
      <c r="K808" s="87"/>
      <c r="L808" s="87"/>
    </row>
    <row r="809" spans="1:12" ht="12.75" customHeight="1">
      <c r="A809" s="87"/>
      <c r="B809" s="93"/>
      <c r="C809" s="87"/>
      <c r="D809" s="87"/>
      <c r="E809" s="87"/>
      <c r="F809" s="217"/>
      <c r="G809" s="94"/>
      <c r="H809" s="87"/>
      <c r="I809" s="87"/>
      <c r="J809" s="87"/>
      <c r="K809" s="87"/>
      <c r="L809" s="87"/>
    </row>
    <row r="810" spans="1:12" ht="12.75" customHeight="1">
      <c r="A810" s="87"/>
      <c r="B810" s="93"/>
      <c r="C810" s="87"/>
      <c r="D810" s="87"/>
      <c r="E810" s="87"/>
      <c r="F810" s="217"/>
      <c r="G810" s="94"/>
      <c r="H810" s="87"/>
      <c r="I810" s="87"/>
      <c r="J810" s="87"/>
      <c r="K810" s="87"/>
      <c r="L810" s="87"/>
    </row>
    <row r="811" spans="1:12" ht="12.75" customHeight="1">
      <c r="A811" s="87"/>
      <c r="B811" s="93"/>
      <c r="C811" s="87"/>
      <c r="D811" s="87"/>
      <c r="E811" s="87"/>
      <c r="F811" s="217"/>
      <c r="G811" s="94"/>
      <c r="H811" s="87"/>
      <c r="I811" s="87"/>
      <c r="J811" s="87"/>
      <c r="K811" s="87"/>
      <c r="L811" s="87"/>
    </row>
    <row r="812" spans="1:12" ht="12.75" customHeight="1">
      <c r="A812" s="87"/>
      <c r="B812" s="93"/>
      <c r="C812" s="87"/>
      <c r="D812" s="87"/>
      <c r="E812" s="87"/>
      <c r="F812" s="217"/>
      <c r="G812" s="94"/>
      <c r="H812" s="87"/>
      <c r="I812" s="87"/>
      <c r="J812" s="87"/>
      <c r="K812" s="87"/>
      <c r="L812" s="87"/>
    </row>
    <row r="813" spans="1:12" ht="12.75" customHeight="1">
      <c r="A813" s="87"/>
      <c r="B813" s="93"/>
      <c r="C813" s="87"/>
      <c r="D813" s="87"/>
      <c r="E813" s="87"/>
      <c r="F813" s="217"/>
      <c r="G813" s="94"/>
      <c r="H813" s="87"/>
      <c r="I813" s="87"/>
      <c r="J813" s="87"/>
      <c r="K813" s="87"/>
      <c r="L813" s="87"/>
    </row>
    <row r="814" spans="1:12" ht="12.75" customHeight="1">
      <c r="A814" s="87"/>
      <c r="B814" s="93"/>
      <c r="C814" s="87"/>
      <c r="D814" s="87"/>
      <c r="E814" s="87"/>
      <c r="F814" s="217"/>
      <c r="G814" s="94"/>
      <c r="H814" s="87"/>
      <c r="I814" s="87"/>
      <c r="J814" s="87"/>
      <c r="K814" s="87"/>
      <c r="L814" s="87"/>
    </row>
    <row r="815" spans="1:12" ht="12.75" customHeight="1">
      <c r="A815" s="87"/>
      <c r="B815" s="93"/>
      <c r="C815" s="87"/>
      <c r="D815" s="87"/>
      <c r="E815" s="87"/>
      <c r="F815" s="217"/>
      <c r="G815" s="94"/>
      <c r="H815" s="87"/>
      <c r="I815" s="87"/>
      <c r="J815" s="87"/>
      <c r="K815" s="87"/>
      <c r="L815" s="87"/>
    </row>
    <row r="816" spans="1:12" ht="12.75" customHeight="1">
      <c r="A816" s="87"/>
      <c r="B816" s="93"/>
      <c r="C816" s="87"/>
      <c r="D816" s="87"/>
      <c r="E816" s="87"/>
      <c r="F816" s="217"/>
      <c r="G816" s="94"/>
      <c r="H816" s="87"/>
      <c r="I816" s="87"/>
      <c r="J816" s="87"/>
      <c r="K816" s="87"/>
      <c r="L816" s="87"/>
    </row>
    <row r="817" spans="1:12" ht="12.75" customHeight="1">
      <c r="A817" s="87"/>
      <c r="B817" s="93"/>
      <c r="C817" s="87"/>
      <c r="D817" s="87"/>
      <c r="E817" s="87"/>
      <c r="F817" s="217"/>
      <c r="G817" s="94"/>
      <c r="H817" s="87"/>
      <c r="I817" s="87"/>
      <c r="J817" s="87"/>
      <c r="K817" s="87"/>
      <c r="L817" s="87"/>
    </row>
    <row r="818" spans="1:12" ht="12.75" customHeight="1">
      <c r="A818" s="87"/>
      <c r="B818" s="93"/>
      <c r="C818" s="87"/>
      <c r="D818" s="87"/>
      <c r="E818" s="87"/>
      <c r="F818" s="217"/>
      <c r="G818" s="94"/>
      <c r="H818" s="87"/>
      <c r="I818" s="87"/>
      <c r="J818" s="87"/>
      <c r="K818" s="87"/>
      <c r="L818" s="87"/>
    </row>
    <row r="819" spans="1:12" ht="12.75" customHeight="1">
      <c r="A819" s="87"/>
      <c r="B819" s="93"/>
      <c r="C819" s="87"/>
      <c r="D819" s="87"/>
      <c r="E819" s="87"/>
      <c r="F819" s="217"/>
      <c r="G819" s="94"/>
      <c r="H819" s="87"/>
      <c r="I819" s="87"/>
      <c r="J819" s="87"/>
      <c r="K819" s="87"/>
      <c r="L819" s="87"/>
    </row>
    <row r="820" spans="1:12" ht="12.75" customHeight="1">
      <c r="A820" s="87"/>
      <c r="B820" s="93"/>
      <c r="C820" s="87"/>
      <c r="D820" s="87"/>
      <c r="E820" s="87"/>
      <c r="F820" s="217"/>
      <c r="G820" s="94"/>
      <c r="H820" s="87"/>
      <c r="I820" s="87"/>
      <c r="J820" s="87"/>
      <c r="K820" s="87"/>
      <c r="L820" s="87"/>
    </row>
    <row r="821" spans="1:12" ht="12.75" customHeight="1">
      <c r="A821" s="87"/>
      <c r="B821" s="93"/>
      <c r="C821" s="87"/>
      <c r="D821" s="87"/>
      <c r="E821" s="87"/>
      <c r="F821" s="217"/>
      <c r="G821" s="94"/>
      <c r="H821" s="87"/>
      <c r="I821" s="87"/>
      <c r="J821" s="87"/>
      <c r="K821" s="87"/>
      <c r="L821" s="87"/>
    </row>
    <row r="822" spans="1:12" ht="12.75" customHeight="1">
      <c r="A822" s="87"/>
      <c r="B822" s="93"/>
      <c r="C822" s="87"/>
      <c r="D822" s="87"/>
      <c r="E822" s="87"/>
      <c r="F822" s="217"/>
      <c r="G822" s="94"/>
      <c r="H822" s="87"/>
      <c r="I822" s="87"/>
      <c r="J822" s="87"/>
      <c r="K822" s="87"/>
      <c r="L822" s="87"/>
    </row>
    <row r="823" spans="1:12" ht="12.75" customHeight="1">
      <c r="A823" s="87"/>
      <c r="B823" s="93"/>
      <c r="C823" s="87"/>
      <c r="D823" s="87"/>
      <c r="E823" s="87"/>
      <c r="F823" s="217"/>
      <c r="G823" s="94"/>
      <c r="H823" s="87"/>
      <c r="I823" s="87"/>
      <c r="J823" s="87"/>
      <c r="K823" s="87"/>
      <c r="L823" s="87"/>
    </row>
    <row r="824" spans="1:12" ht="12.75" customHeight="1">
      <c r="A824" s="87"/>
      <c r="B824" s="93"/>
      <c r="C824" s="87"/>
      <c r="D824" s="87"/>
      <c r="E824" s="87"/>
      <c r="F824" s="217"/>
      <c r="G824" s="94"/>
      <c r="H824" s="87"/>
      <c r="I824" s="87"/>
      <c r="J824" s="87"/>
      <c r="K824" s="87"/>
      <c r="L824" s="87"/>
    </row>
    <row r="825" spans="1:12" ht="12.75" customHeight="1">
      <c r="A825" s="87"/>
      <c r="B825" s="93"/>
      <c r="C825" s="87"/>
      <c r="D825" s="87"/>
      <c r="E825" s="87"/>
      <c r="F825" s="217"/>
      <c r="G825" s="94"/>
      <c r="H825" s="87"/>
      <c r="I825" s="87"/>
      <c r="J825" s="87"/>
      <c r="K825" s="87"/>
      <c r="L825" s="87"/>
    </row>
    <row r="826" spans="1:12" ht="12.75" customHeight="1">
      <c r="A826" s="87"/>
      <c r="B826" s="93"/>
      <c r="C826" s="87"/>
      <c r="D826" s="87"/>
      <c r="E826" s="87"/>
      <c r="F826" s="217"/>
      <c r="G826" s="94"/>
      <c r="H826" s="87"/>
      <c r="I826" s="87"/>
      <c r="J826" s="87"/>
      <c r="K826" s="87"/>
      <c r="L826" s="87"/>
    </row>
    <row r="827" spans="1:12" ht="12.75" customHeight="1">
      <c r="A827" s="87"/>
      <c r="B827" s="93"/>
      <c r="C827" s="87"/>
      <c r="D827" s="87"/>
      <c r="E827" s="87"/>
      <c r="F827" s="217"/>
      <c r="G827" s="94"/>
      <c r="H827" s="87"/>
      <c r="I827" s="87"/>
      <c r="J827" s="87"/>
      <c r="K827" s="87"/>
      <c r="L827" s="87"/>
    </row>
    <row r="828" spans="1:12" ht="12.75" customHeight="1">
      <c r="A828" s="87"/>
      <c r="B828" s="93"/>
      <c r="C828" s="87"/>
      <c r="D828" s="87"/>
      <c r="E828" s="87"/>
      <c r="F828" s="217"/>
      <c r="G828" s="94"/>
      <c r="H828" s="87"/>
      <c r="I828" s="87"/>
      <c r="J828" s="87"/>
      <c r="K828" s="87"/>
      <c r="L828" s="87"/>
    </row>
    <row r="829" spans="1:12" ht="12.75" customHeight="1">
      <c r="A829" s="87"/>
      <c r="B829" s="93"/>
      <c r="C829" s="87"/>
      <c r="D829" s="87"/>
      <c r="E829" s="87"/>
      <c r="F829" s="217"/>
      <c r="G829" s="94"/>
      <c r="H829" s="87"/>
      <c r="I829" s="87"/>
      <c r="J829" s="87"/>
      <c r="K829" s="87"/>
      <c r="L829" s="87"/>
    </row>
    <row r="830" spans="1:12" ht="12.75" customHeight="1">
      <c r="A830" s="87"/>
      <c r="B830" s="93"/>
      <c r="C830" s="87"/>
      <c r="D830" s="87"/>
      <c r="E830" s="87"/>
      <c r="F830" s="217"/>
      <c r="G830" s="94"/>
      <c r="H830" s="87"/>
      <c r="I830" s="87"/>
      <c r="J830" s="87"/>
      <c r="K830" s="87"/>
      <c r="L830" s="87"/>
    </row>
    <row r="831" spans="1:12" ht="12.75" customHeight="1">
      <c r="A831" s="87"/>
      <c r="B831" s="93"/>
      <c r="C831" s="87"/>
      <c r="D831" s="87"/>
      <c r="E831" s="87"/>
      <c r="F831" s="217"/>
      <c r="G831" s="94"/>
      <c r="H831" s="87"/>
      <c r="I831" s="87"/>
      <c r="J831" s="87"/>
      <c r="K831" s="87"/>
      <c r="L831" s="87"/>
    </row>
    <row r="832" spans="1:12" ht="12.75" customHeight="1">
      <c r="A832" s="87"/>
      <c r="B832" s="93"/>
      <c r="C832" s="87"/>
      <c r="D832" s="87"/>
      <c r="E832" s="87"/>
      <c r="F832" s="217"/>
      <c r="G832" s="94"/>
      <c r="H832" s="87"/>
      <c r="I832" s="87"/>
      <c r="J832" s="87"/>
      <c r="K832" s="87"/>
      <c r="L832" s="87"/>
    </row>
    <row r="833" spans="1:12" ht="12.75" customHeight="1">
      <c r="A833" s="87"/>
      <c r="B833" s="93"/>
      <c r="C833" s="87"/>
      <c r="D833" s="87"/>
      <c r="E833" s="87"/>
      <c r="F833" s="217"/>
      <c r="G833" s="94"/>
      <c r="H833" s="87"/>
      <c r="I833" s="87"/>
      <c r="J833" s="87"/>
      <c r="K833" s="87"/>
      <c r="L833" s="87"/>
    </row>
    <row r="834" spans="1:12" ht="12.75" customHeight="1">
      <c r="A834" s="87"/>
      <c r="B834" s="93"/>
      <c r="C834" s="87"/>
      <c r="D834" s="87"/>
      <c r="E834" s="87"/>
      <c r="F834" s="217"/>
      <c r="G834" s="94"/>
      <c r="H834" s="87"/>
      <c r="I834" s="87"/>
      <c r="J834" s="87"/>
      <c r="K834" s="87"/>
      <c r="L834" s="87"/>
    </row>
    <row r="835" spans="1:12" ht="12.75" customHeight="1">
      <c r="A835" s="87"/>
      <c r="B835" s="93"/>
      <c r="C835" s="87"/>
      <c r="D835" s="87"/>
      <c r="E835" s="87"/>
      <c r="F835" s="217"/>
      <c r="G835" s="94"/>
      <c r="H835" s="87"/>
      <c r="I835" s="87"/>
      <c r="J835" s="87"/>
      <c r="K835" s="87"/>
      <c r="L835" s="87"/>
    </row>
    <row r="836" spans="1:12" ht="12.75" customHeight="1">
      <c r="A836" s="87"/>
      <c r="B836" s="93"/>
      <c r="C836" s="87"/>
      <c r="D836" s="87"/>
      <c r="E836" s="87"/>
      <c r="F836" s="217"/>
      <c r="G836" s="94"/>
      <c r="H836" s="87"/>
      <c r="I836" s="87"/>
      <c r="J836" s="87"/>
      <c r="K836" s="87"/>
      <c r="L836" s="87"/>
    </row>
    <row r="837" spans="1:12" ht="12.75" customHeight="1">
      <c r="A837" s="87"/>
      <c r="B837" s="93"/>
      <c r="C837" s="87"/>
      <c r="D837" s="87"/>
      <c r="E837" s="87"/>
      <c r="F837" s="217"/>
      <c r="G837" s="94"/>
      <c r="H837" s="87"/>
      <c r="I837" s="87"/>
      <c r="J837" s="87"/>
      <c r="K837" s="87"/>
      <c r="L837" s="87"/>
    </row>
    <row r="838" spans="1:12" ht="12.75" customHeight="1">
      <c r="A838" s="87"/>
      <c r="B838" s="93"/>
      <c r="C838" s="87"/>
      <c r="D838" s="87"/>
      <c r="E838" s="87"/>
      <c r="F838" s="217"/>
      <c r="G838" s="94"/>
      <c r="H838" s="87"/>
      <c r="I838" s="87"/>
      <c r="J838" s="87"/>
      <c r="K838" s="87"/>
      <c r="L838" s="87"/>
    </row>
    <row r="839" spans="1:12" ht="12.75" customHeight="1">
      <c r="A839" s="87"/>
      <c r="B839" s="93"/>
      <c r="C839" s="87"/>
      <c r="D839" s="87"/>
      <c r="E839" s="87"/>
      <c r="F839" s="217"/>
      <c r="G839" s="94"/>
      <c r="H839" s="87"/>
      <c r="I839" s="87"/>
      <c r="J839" s="87"/>
      <c r="K839" s="87"/>
      <c r="L839" s="87"/>
    </row>
    <row r="840" spans="1:12" ht="12.75" customHeight="1">
      <c r="A840" s="87"/>
      <c r="B840" s="93"/>
      <c r="C840" s="87"/>
      <c r="D840" s="87"/>
      <c r="E840" s="87"/>
      <c r="F840" s="217"/>
      <c r="G840" s="94"/>
      <c r="H840" s="87"/>
      <c r="I840" s="87"/>
      <c r="J840" s="87"/>
      <c r="K840" s="87"/>
      <c r="L840" s="87"/>
    </row>
    <row r="841" spans="1:12" ht="12.75" customHeight="1">
      <c r="A841" s="87"/>
      <c r="B841" s="93"/>
      <c r="C841" s="87"/>
      <c r="D841" s="87"/>
      <c r="E841" s="87"/>
      <c r="F841" s="217"/>
      <c r="G841" s="94"/>
      <c r="H841" s="87"/>
      <c r="I841" s="87"/>
      <c r="J841" s="87"/>
      <c r="K841" s="87"/>
      <c r="L841" s="87"/>
    </row>
    <row r="842" spans="1:12" ht="12.75" customHeight="1">
      <c r="A842" s="87"/>
      <c r="B842" s="93"/>
      <c r="C842" s="87"/>
      <c r="D842" s="87"/>
      <c r="E842" s="87"/>
      <c r="F842" s="217"/>
      <c r="G842" s="94"/>
      <c r="H842" s="87"/>
      <c r="I842" s="87"/>
      <c r="J842" s="87"/>
      <c r="K842" s="87"/>
      <c r="L842" s="87"/>
    </row>
    <row r="843" spans="1:12" ht="12.75" customHeight="1">
      <c r="A843" s="87"/>
      <c r="B843" s="93"/>
      <c r="C843" s="87"/>
      <c r="D843" s="87"/>
      <c r="E843" s="87"/>
      <c r="F843" s="217"/>
      <c r="G843" s="94"/>
      <c r="H843" s="87"/>
      <c r="I843" s="87"/>
      <c r="J843" s="87"/>
      <c r="K843" s="87"/>
      <c r="L843" s="87"/>
    </row>
    <row r="844" spans="1:12" ht="12.75" customHeight="1">
      <c r="A844" s="87"/>
      <c r="B844" s="93"/>
      <c r="C844" s="87"/>
      <c r="D844" s="87"/>
      <c r="E844" s="87"/>
      <c r="F844" s="217"/>
      <c r="G844" s="94"/>
      <c r="H844" s="87"/>
      <c r="I844" s="87"/>
      <c r="J844" s="87"/>
      <c r="K844" s="87"/>
      <c r="L844" s="87"/>
    </row>
    <row r="845" spans="1:12" ht="12.75" customHeight="1">
      <c r="A845" s="87"/>
      <c r="B845" s="93"/>
      <c r="C845" s="87"/>
      <c r="D845" s="87"/>
      <c r="E845" s="87"/>
      <c r="F845" s="217"/>
      <c r="G845" s="94"/>
      <c r="H845" s="87"/>
      <c r="I845" s="87"/>
      <c r="J845" s="87"/>
      <c r="K845" s="87"/>
      <c r="L845" s="87"/>
    </row>
    <row r="846" spans="1:12" ht="12.75" customHeight="1">
      <c r="A846" s="87"/>
      <c r="B846" s="93"/>
      <c r="C846" s="87"/>
      <c r="D846" s="87"/>
      <c r="E846" s="87"/>
      <c r="F846" s="217"/>
      <c r="G846" s="94"/>
      <c r="H846" s="87"/>
      <c r="I846" s="87"/>
      <c r="J846" s="87"/>
      <c r="K846" s="87"/>
      <c r="L846" s="87"/>
    </row>
    <row r="847" spans="1:12" ht="12.75" customHeight="1">
      <c r="A847" s="87"/>
      <c r="B847" s="93"/>
      <c r="C847" s="87"/>
      <c r="D847" s="87"/>
      <c r="E847" s="87"/>
      <c r="F847" s="217"/>
      <c r="G847" s="94"/>
      <c r="H847" s="87"/>
      <c r="I847" s="87"/>
      <c r="J847" s="87"/>
      <c r="K847" s="87"/>
      <c r="L847" s="87"/>
    </row>
    <row r="848" spans="1:12" ht="12.75" customHeight="1">
      <c r="A848" s="87"/>
      <c r="B848" s="93"/>
      <c r="C848" s="87"/>
      <c r="D848" s="87"/>
      <c r="E848" s="87"/>
      <c r="F848" s="217"/>
      <c r="G848" s="94"/>
      <c r="H848" s="87"/>
      <c r="I848" s="87"/>
      <c r="J848" s="87"/>
      <c r="K848" s="87"/>
      <c r="L848" s="87"/>
    </row>
    <row r="849" spans="1:12" ht="12.75" customHeight="1">
      <c r="A849" s="87"/>
      <c r="B849" s="93"/>
      <c r="C849" s="87"/>
      <c r="D849" s="87"/>
      <c r="E849" s="87"/>
      <c r="F849" s="217"/>
      <c r="G849" s="94"/>
      <c r="H849" s="87"/>
      <c r="I849" s="87"/>
      <c r="J849" s="87"/>
      <c r="K849" s="87"/>
      <c r="L849" s="87"/>
    </row>
    <row r="850" spans="1:12" ht="12.75" customHeight="1">
      <c r="A850" s="87"/>
      <c r="B850" s="93"/>
      <c r="C850" s="87"/>
      <c r="D850" s="87"/>
      <c r="E850" s="87"/>
      <c r="F850" s="217"/>
      <c r="G850" s="94"/>
      <c r="H850" s="87"/>
      <c r="I850" s="87"/>
      <c r="J850" s="87"/>
      <c r="K850" s="87"/>
      <c r="L850" s="87"/>
    </row>
    <row r="851" spans="1:12" ht="12.75" customHeight="1">
      <c r="A851" s="87"/>
      <c r="B851" s="93"/>
      <c r="C851" s="87"/>
      <c r="D851" s="87"/>
      <c r="E851" s="87"/>
      <c r="F851" s="217"/>
      <c r="G851" s="94"/>
      <c r="H851" s="87"/>
      <c r="I851" s="87"/>
      <c r="J851" s="87"/>
      <c r="K851" s="87"/>
      <c r="L851" s="87"/>
    </row>
    <row r="852" spans="1:12" ht="12.75" customHeight="1">
      <c r="A852" s="87"/>
      <c r="B852" s="93"/>
      <c r="C852" s="87"/>
      <c r="D852" s="87"/>
      <c r="E852" s="87"/>
      <c r="F852" s="217"/>
      <c r="G852" s="94"/>
      <c r="H852" s="87"/>
      <c r="I852" s="87"/>
      <c r="J852" s="87"/>
      <c r="K852" s="87"/>
      <c r="L852" s="87"/>
    </row>
    <row r="853" spans="1:12" ht="12.75" customHeight="1">
      <c r="A853" s="87"/>
      <c r="B853" s="93"/>
      <c r="C853" s="87"/>
      <c r="D853" s="87"/>
      <c r="E853" s="87"/>
      <c r="F853" s="217"/>
      <c r="G853" s="94"/>
      <c r="H853" s="87"/>
      <c r="I853" s="87"/>
      <c r="J853" s="87"/>
      <c r="K853" s="87"/>
      <c r="L853" s="87"/>
    </row>
    <row r="854" spans="1:12" ht="12.75" customHeight="1">
      <c r="A854" s="87"/>
      <c r="B854" s="93"/>
      <c r="C854" s="87"/>
      <c r="D854" s="87"/>
      <c r="E854" s="87"/>
      <c r="F854" s="217"/>
      <c r="G854" s="94"/>
      <c r="H854" s="87"/>
      <c r="I854" s="87"/>
      <c r="J854" s="87"/>
      <c r="K854" s="87"/>
      <c r="L854" s="87"/>
    </row>
    <row r="855" spans="1:12" ht="12.75" customHeight="1">
      <c r="A855" s="87"/>
      <c r="B855" s="93"/>
      <c r="C855" s="87"/>
      <c r="D855" s="87"/>
      <c r="E855" s="87"/>
      <c r="F855" s="217"/>
      <c r="G855" s="94"/>
      <c r="H855" s="87"/>
      <c r="I855" s="87"/>
      <c r="J855" s="87"/>
      <c r="K855" s="87"/>
      <c r="L855" s="87"/>
    </row>
    <row r="856" spans="1:12" ht="12.75" customHeight="1">
      <c r="A856" s="87"/>
      <c r="B856" s="93"/>
      <c r="C856" s="87"/>
      <c r="D856" s="87"/>
      <c r="E856" s="87"/>
      <c r="F856" s="217"/>
      <c r="G856" s="94"/>
      <c r="H856" s="87"/>
      <c r="I856" s="87"/>
      <c r="J856" s="87"/>
      <c r="K856" s="87"/>
      <c r="L856" s="87"/>
    </row>
    <row r="857" spans="1:12" ht="12.75" customHeight="1">
      <c r="A857" s="87"/>
      <c r="B857" s="93"/>
      <c r="C857" s="87"/>
      <c r="D857" s="87"/>
      <c r="E857" s="87"/>
      <c r="F857" s="217"/>
      <c r="G857" s="94"/>
      <c r="H857" s="87"/>
      <c r="I857" s="87"/>
      <c r="J857" s="87"/>
      <c r="K857" s="87"/>
      <c r="L857" s="87"/>
    </row>
    <row r="858" spans="1:12" ht="12.75" customHeight="1">
      <c r="A858" s="87"/>
      <c r="B858" s="93"/>
      <c r="C858" s="87"/>
      <c r="D858" s="87"/>
      <c r="E858" s="87"/>
      <c r="F858" s="217"/>
      <c r="G858" s="94"/>
      <c r="H858" s="87"/>
      <c r="I858" s="87"/>
      <c r="J858" s="87"/>
      <c r="K858" s="87"/>
      <c r="L858" s="87"/>
    </row>
    <row r="859" spans="1:12" ht="12.75" customHeight="1">
      <c r="A859" s="87"/>
      <c r="B859" s="93"/>
      <c r="C859" s="87"/>
      <c r="D859" s="87"/>
      <c r="E859" s="87"/>
      <c r="F859" s="217"/>
      <c r="G859" s="94"/>
      <c r="H859" s="87"/>
      <c r="I859" s="87"/>
      <c r="J859" s="87"/>
      <c r="K859" s="87"/>
      <c r="L859" s="87"/>
    </row>
    <row r="860" spans="1:12" ht="12.75" customHeight="1">
      <c r="A860" s="87"/>
      <c r="B860" s="93"/>
      <c r="C860" s="87"/>
      <c r="D860" s="87"/>
      <c r="E860" s="87"/>
      <c r="F860" s="217"/>
      <c r="G860" s="94"/>
      <c r="H860" s="87"/>
      <c r="I860" s="87"/>
      <c r="J860" s="87"/>
      <c r="K860" s="87"/>
      <c r="L860" s="87"/>
    </row>
    <row r="861" spans="1:12" ht="12.75" customHeight="1">
      <c r="A861" s="87"/>
      <c r="B861" s="93"/>
      <c r="C861" s="87"/>
      <c r="D861" s="87"/>
      <c r="E861" s="87"/>
      <c r="F861" s="217"/>
      <c r="G861" s="94"/>
      <c r="H861" s="87"/>
      <c r="I861" s="87"/>
      <c r="J861" s="87"/>
      <c r="K861" s="87"/>
      <c r="L861" s="87"/>
    </row>
    <row r="862" spans="1:12" ht="12.75" customHeight="1">
      <c r="A862" s="87"/>
      <c r="B862" s="93"/>
      <c r="C862" s="87"/>
      <c r="D862" s="87"/>
      <c r="E862" s="87"/>
      <c r="F862" s="217"/>
      <c r="G862" s="94"/>
      <c r="H862" s="87"/>
      <c r="I862" s="87"/>
      <c r="J862" s="87"/>
      <c r="K862" s="87"/>
      <c r="L862" s="87"/>
    </row>
    <row r="863" spans="1:12" ht="12.75" customHeight="1">
      <c r="A863" s="87"/>
      <c r="B863" s="93"/>
      <c r="C863" s="87"/>
      <c r="D863" s="87"/>
      <c r="E863" s="87"/>
      <c r="F863" s="217"/>
      <c r="G863" s="94"/>
      <c r="H863" s="87"/>
      <c r="I863" s="87"/>
      <c r="J863" s="87"/>
      <c r="K863" s="87"/>
      <c r="L863" s="87"/>
    </row>
    <row r="864" spans="1:12" ht="12.75" customHeight="1">
      <c r="A864" s="87"/>
      <c r="B864" s="93"/>
      <c r="C864" s="87"/>
      <c r="D864" s="87"/>
      <c r="E864" s="87"/>
      <c r="F864" s="217"/>
      <c r="G864" s="94"/>
      <c r="H864" s="87"/>
      <c r="I864" s="87"/>
      <c r="J864" s="87"/>
      <c r="K864" s="87"/>
      <c r="L864" s="87"/>
    </row>
    <row r="865" spans="1:12" ht="12.75" customHeight="1">
      <c r="A865" s="87"/>
      <c r="B865" s="93"/>
      <c r="C865" s="87"/>
      <c r="D865" s="87"/>
      <c r="E865" s="87"/>
      <c r="F865" s="217"/>
      <c r="G865" s="94"/>
      <c r="H865" s="87"/>
      <c r="I865" s="87"/>
      <c r="J865" s="87"/>
      <c r="K865" s="87"/>
      <c r="L865" s="87"/>
    </row>
    <row r="866" spans="1:12" ht="12.75" customHeight="1">
      <c r="A866" s="87"/>
      <c r="B866" s="93"/>
      <c r="C866" s="87"/>
      <c r="D866" s="87"/>
      <c r="E866" s="87"/>
      <c r="F866" s="217"/>
      <c r="G866" s="94"/>
      <c r="H866" s="87"/>
      <c r="I866" s="87"/>
      <c r="J866" s="87"/>
      <c r="K866" s="87"/>
      <c r="L866" s="87"/>
    </row>
    <row r="867" spans="1:12" ht="12.75" customHeight="1">
      <c r="A867" s="87"/>
      <c r="B867" s="93"/>
      <c r="C867" s="87"/>
      <c r="D867" s="87"/>
      <c r="E867" s="87"/>
      <c r="F867" s="217"/>
      <c r="G867" s="94"/>
      <c r="H867" s="87"/>
      <c r="I867" s="87"/>
      <c r="J867" s="87"/>
      <c r="K867" s="87"/>
      <c r="L867" s="87"/>
    </row>
    <row r="868" spans="1:12" ht="12.75" customHeight="1">
      <c r="A868" s="87"/>
      <c r="B868" s="93"/>
      <c r="C868" s="87"/>
      <c r="D868" s="87"/>
      <c r="E868" s="87"/>
      <c r="F868" s="217"/>
      <c r="G868" s="94"/>
      <c r="H868" s="87"/>
      <c r="I868" s="87"/>
      <c r="J868" s="87"/>
      <c r="K868" s="87"/>
      <c r="L868" s="87"/>
    </row>
    <row r="869" spans="1:12" ht="12.75" customHeight="1">
      <c r="A869" s="87"/>
      <c r="B869" s="93"/>
      <c r="C869" s="87"/>
      <c r="D869" s="87"/>
      <c r="E869" s="87"/>
      <c r="F869" s="217"/>
      <c r="G869" s="94"/>
      <c r="H869" s="87"/>
      <c r="I869" s="87"/>
      <c r="J869" s="87"/>
      <c r="K869" s="87"/>
      <c r="L869" s="87"/>
    </row>
    <row r="870" spans="1:12" ht="12.75" customHeight="1">
      <c r="A870" s="87"/>
      <c r="B870" s="93"/>
      <c r="C870" s="87"/>
      <c r="D870" s="87"/>
      <c r="E870" s="87"/>
      <c r="F870" s="217"/>
      <c r="G870" s="94"/>
      <c r="H870" s="87"/>
      <c r="I870" s="87"/>
      <c r="J870" s="87"/>
      <c r="K870" s="87"/>
      <c r="L870" s="87"/>
    </row>
    <row r="871" spans="1:12" ht="12.75" customHeight="1">
      <c r="A871" s="87"/>
      <c r="B871" s="93"/>
      <c r="C871" s="87"/>
      <c r="D871" s="87"/>
      <c r="E871" s="87"/>
      <c r="F871" s="217"/>
      <c r="G871" s="94"/>
      <c r="H871" s="87"/>
      <c r="I871" s="87"/>
      <c r="J871" s="87"/>
      <c r="K871" s="87"/>
      <c r="L871" s="87"/>
    </row>
    <row r="872" spans="1:12" ht="12.75" customHeight="1">
      <c r="A872" s="87"/>
      <c r="B872" s="93"/>
      <c r="C872" s="87"/>
      <c r="D872" s="87"/>
      <c r="E872" s="87"/>
      <c r="F872" s="217"/>
      <c r="G872" s="94"/>
      <c r="H872" s="87"/>
      <c r="I872" s="87"/>
      <c r="J872" s="87"/>
      <c r="K872" s="87"/>
      <c r="L872" s="87"/>
    </row>
    <row r="873" spans="1:12" ht="12.75" customHeight="1">
      <c r="A873" s="87"/>
      <c r="B873" s="93"/>
      <c r="C873" s="87"/>
      <c r="D873" s="87"/>
      <c r="E873" s="87"/>
      <c r="F873" s="217"/>
      <c r="G873" s="94"/>
      <c r="H873" s="87"/>
      <c r="I873" s="87"/>
      <c r="J873" s="87"/>
      <c r="K873" s="87"/>
      <c r="L873" s="87"/>
    </row>
    <row r="874" spans="1:12" ht="12.75" customHeight="1">
      <c r="A874" s="87"/>
      <c r="B874" s="93"/>
      <c r="C874" s="87"/>
      <c r="D874" s="87"/>
      <c r="E874" s="87"/>
      <c r="F874" s="217"/>
      <c r="G874" s="94"/>
      <c r="H874" s="87"/>
      <c r="I874" s="87"/>
      <c r="J874" s="87"/>
      <c r="K874" s="87"/>
      <c r="L874" s="87"/>
    </row>
    <row r="875" spans="1:12" ht="12.75" customHeight="1">
      <c r="A875" s="87"/>
      <c r="B875" s="93"/>
      <c r="C875" s="87"/>
      <c r="D875" s="87"/>
      <c r="E875" s="87"/>
      <c r="F875" s="217"/>
      <c r="G875" s="94"/>
      <c r="H875" s="87"/>
      <c r="I875" s="87"/>
      <c r="J875" s="87"/>
      <c r="K875" s="87"/>
      <c r="L875" s="87"/>
    </row>
    <row r="876" spans="1:12" ht="12.75" customHeight="1">
      <c r="A876" s="87"/>
      <c r="B876" s="93"/>
      <c r="C876" s="87"/>
      <c r="D876" s="87"/>
      <c r="E876" s="87"/>
      <c r="F876" s="217"/>
      <c r="G876" s="94"/>
      <c r="H876" s="87"/>
      <c r="I876" s="87"/>
      <c r="J876" s="87"/>
      <c r="K876" s="87"/>
      <c r="L876" s="87"/>
    </row>
    <row r="877" spans="1:12" ht="12.75" customHeight="1">
      <c r="A877" s="87"/>
      <c r="B877" s="93"/>
      <c r="C877" s="87"/>
      <c r="D877" s="87"/>
      <c r="E877" s="87"/>
      <c r="F877" s="217"/>
      <c r="G877" s="94"/>
      <c r="H877" s="87"/>
      <c r="I877" s="87"/>
      <c r="J877" s="87"/>
      <c r="K877" s="87"/>
      <c r="L877" s="87"/>
    </row>
    <row r="878" spans="1:12" ht="12.75" customHeight="1">
      <c r="A878" s="87"/>
      <c r="B878" s="93"/>
      <c r="C878" s="87"/>
      <c r="D878" s="87"/>
      <c r="E878" s="87"/>
      <c r="F878" s="217"/>
      <c r="G878" s="94"/>
      <c r="H878" s="87"/>
      <c r="I878" s="87"/>
      <c r="J878" s="87"/>
      <c r="K878" s="87"/>
      <c r="L878" s="87"/>
    </row>
    <row r="879" spans="1:12" ht="12.75" customHeight="1">
      <c r="A879" s="87"/>
      <c r="B879" s="93"/>
      <c r="C879" s="87"/>
      <c r="D879" s="87"/>
      <c r="E879" s="87"/>
      <c r="F879" s="217"/>
      <c r="G879" s="94"/>
      <c r="H879" s="87"/>
      <c r="I879" s="87"/>
      <c r="J879" s="87"/>
      <c r="K879" s="87"/>
      <c r="L879" s="87"/>
    </row>
    <row r="880" spans="1:12" ht="12.75" customHeight="1">
      <c r="A880" s="87"/>
      <c r="B880" s="93"/>
      <c r="C880" s="87"/>
      <c r="D880" s="87"/>
      <c r="E880" s="87"/>
      <c r="F880" s="217"/>
      <c r="G880" s="94"/>
      <c r="H880" s="87"/>
      <c r="I880" s="87"/>
      <c r="J880" s="87"/>
      <c r="K880" s="87"/>
      <c r="L880" s="87"/>
    </row>
    <row r="881" spans="1:12" ht="12.75" customHeight="1">
      <c r="A881" s="87"/>
      <c r="B881" s="93"/>
      <c r="C881" s="87"/>
      <c r="D881" s="87"/>
      <c r="E881" s="87"/>
      <c r="F881" s="217"/>
      <c r="G881" s="94"/>
      <c r="H881" s="87"/>
      <c r="I881" s="87"/>
      <c r="J881" s="87"/>
      <c r="K881" s="87"/>
      <c r="L881" s="87"/>
    </row>
    <row r="882" spans="1:12" ht="12.75" customHeight="1">
      <c r="A882" s="87"/>
      <c r="B882" s="93"/>
      <c r="C882" s="87"/>
      <c r="D882" s="87"/>
      <c r="E882" s="87"/>
      <c r="F882" s="217"/>
      <c r="G882" s="94"/>
      <c r="H882" s="87"/>
      <c r="I882" s="87"/>
      <c r="J882" s="87"/>
      <c r="K882" s="87"/>
      <c r="L882" s="87"/>
    </row>
    <row r="883" spans="1:12" ht="12.75" customHeight="1">
      <c r="A883" s="87"/>
      <c r="B883" s="93"/>
      <c r="C883" s="87"/>
      <c r="D883" s="87"/>
      <c r="E883" s="87"/>
      <c r="F883" s="217"/>
      <c r="G883" s="94"/>
      <c r="H883" s="87"/>
      <c r="I883" s="87"/>
      <c r="J883" s="87"/>
      <c r="K883" s="87"/>
      <c r="L883" s="87"/>
    </row>
    <row r="884" spans="1:12" ht="12.75" customHeight="1">
      <c r="A884" s="87"/>
      <c r="B884" s="93"/>
      <c r="C884" s="87"/>
      <c r="D884" s="87"/>
      <c r="E884" s="87"/>
      <c r="F884" s="217"/>
      <c r="G884" s="94"/>
      <c r="H884" s="87"/>
      <c r="I884" s="87"/>
      <c r="J884" s="87"/>
      <c r="K884" s="87"/>
      <c r="L884" s="87"/>
    </row>
    <row r="885" spans="1:12" ht="12.75" customHeight="1">
      <c r="A885" s="87"/>
      <c r="B885" s="93"/>
      <c r="C885" s="87"/>
      <c r="D885" s="87"/>
      <c r="E885" s="87"/>
      <c r="F885" s="217"/>
      <c r="G885" s="94"/>
      <c r="H885" s="87"/>
      <c r="I885" s="87"/>
      <c r="J885" s="87"/>
      <c r="K885" s="87"/>
      <c r="L885" s="87"/>
    </row>
    <row r="886" spans="1:12" ht="12.75" customHeight="1">
      <c r="A886" s="87"/>
      <c r="B886" s="93"/>
      <c r="C886" s="87"/>
      <c r="D886" s="87"/>
      <c r="E886" s="87"/>
      <c r="F886" s="217"/>
      <c r="G886" s="94"/>
      <c r="H886" s="87"/>
      <c r="I886" s="87"/>
      <c r="J886" s="87"/>
      <c r="K886" s="87"/>
      <c r="L886" s="87"/>
    </row>
    <row r="887" spans="1:12" ht="12.75" customHeight="1">
      <c r="A887" s="87"/>
      <c r="B887" s="93"/>
      <c r="C887" s="87"/>
      <c r="D887" s="87"/>
      <c r="E887" s="87"/>
      <c r="F887" s="217"/>
      <c r="G887" s="94"/>
      <c r="H887" s="87"/>
      <c r="I887" s="87"/>
      <c r="J887" s="87"/>
      <c r="K887" s="87"/>
      <c r="L887" s="87"/>
    </row>
    <row r="888" spans="1:12" ht="12.75" customHeight="1">
      <c r="A888" s="87"/>
      <c r="B888" s="93"/>
      <c r="C888" s="87"/>
      <c r="D888" s="87"/>
      <c r="E888" s="87"/>
      <c r="F888" s="217"/>
      <c r="G888" s="94"/>
      <c r="H888" s="87"/>
      <c r="I888" s="87"/>
      <c r="J888" s="87"/>
      <c r="K888" s="87"/>
      <c r="L888" s="87"/>
    </row>
    <row r="889" spans="1:12" ht="12.75" customHeight="1">
      <c r="A889" s="87"/>
      <c r="B889" s="93"/>
      <c r="C889" s="87"/>
      <c r="D889" s="87"/>
      <c r="E889" s="87"/>
      <c r="F889" s="217"/>
      <c r="G889" s="94"/>
      <c r="H889" s="87"/>
      <c r="I889" s="87"/>
      <c r="J889" s="87"/>
      <c r="K889" s="87"/>
      <c r="L889" s="87"/>
    </row>
    <row r="890" spans="1:12" ht="12.75" customHeight="1">
      <c r="A890" s="87"/>
      <c r="B890" s="93"/>
      <c r="C890" s="87"/>
      <c r="D890" s="87"/>
      <c r="E890" s="87"/>
      <c r="F890" s="217"/>
      <c r="G890" s="94"/>
      <c r="H890" s="87"/>
      <c r="I890" s="87"/>
      <c r="J890" s="87"/>
      <c r="K890" s="87"/>
      <c r="L890" s="87"/>
    </row>
    <row r="891" spans="1:12" ht="12.75" customHeight="1">
      <c r="A891" s="87"/>
      <c r="B891" s="93"/>
      <c r="C891" s="87"/>
      <c r="D891" s="87"/>
      <c r="E891" s="87"/>
      <c r="F891" s="217"/>
      <c r="G891" s="94"/>
      <c r="H891" s="87"/>
      <c r="I891" s="87"/>
      <c r="J891" s="87"/>
      <c r="K891" s="87"/>
      <c r="L891" s="87"/>
    </row>
    <row r="892" spans="1:12" ht="12.75" customHeight="1">
      <c r="A892" s="87"/>
      <c r="B892" s="93"/>
      <c r="C892" s="87"/>
      <c r="D892" s="87"/>
      <c r="E892" s="87"/>
      <c r="F892" s="217"/>
      <c r="G892" s="94"/>
      <c r="H892" s="87"/>
      <c r="I892" s="87"/>
      <c r="J892" s="87"/>
      <c r="K892" s="87"/>
      <c r="L892" s="87"/>
    </row>
    <row r="893" spans="1:12" ht="12.75" customHeight="1">
      <c r="A893" s="87"/>
      <c r="B893" s="93"/>
      <c r="C893" s="87"/>
      <c r="D893" s="87"/>
      <c r="E893" s="87"/>
      <c r="F893" s="217"/>
      <c r="G893" s="94"/>
      <c r="H893" s="87"/>
      <c r="I893" s="87"/>
      <c r="J893" s="87"/>
      <c r="K893" s="87"/>
      <c r="L893" s="87"/>
    </row>
    <row r="894" spans="1:12" ht="12.75" customHeight="1">
      <c r="A894" s="87"/>
      <c r="B894" s="93"/>
      <c r="C894" s="87"/>
      <c r="D894" s="87"/>
      <c r="E894" s="87"/>
      <c r="F894" s="217"/>
      <c r="G894" s="94"/>
      <c r="H894" s="87"/>
      <c r="I894" s="87"/>
      <c r="J894" s="87"/>
      <c r="K894" s="87"/>
      <c r="L894" s="87"/>
    </row>
    <row r="895" spans="1:12" ht="12.75" customHeight="1">
      <c r="A895" s="87"/>
      <c r="B895" s="93"/>
      <c r="C895" s="87"/>
      <c r="D895" s="87"/>
      <c r="E895" s="87"/>
      <c r="F895" s="217"/>
      <c r="G895" s="94"/>
      <c r="H895" s="87"/>
      <c r="I895" s="87"/>
      <c r="J895" s="87"/>
      <c r="K895" s="87"/>
      <c r="L895" s="87"/>
    </row>
    <row r="896" spans="1:12" ht="12.75" customHeight="1">
      <c r="A896" s="87"/>
      <c r="B896" s="93"/>
      <c r="C896" s="87"/>
      <c r="D896" s="87"/>
      <c r="E896" s="87"/>
      <c r="F896" s="217"/>
      <c r="G896" s="94"/>
      <c r="H896" s="87"/>
      <c r="I896" s="87"/>
      <c r="J896" s="87"/>
      <c r="K896" s="87"/>
      <c r="L896" s="87"/>
    </row>
    <row r="897" spans="1:12" ht="12.75" customHeight="1">
      <c r="A897" s="87"/>
      <c r="B897" s="93"/>
      <c r="C897" s="87"/>
      <c r="D897" s="87"/>
      <c r="E897" s="87"/>
      <c r="F897" s="217"/>
      <c r="G897" s="94"/>
      <c r="H897" s="87"/>
      <c r="I897" s="87"/>
      <c r="J897" s="87"/>
      <c r="K897" s="87"/>
      <c r="L897" s="87"/>
    </row>
    <row r="898" spans="1:12" ht="12.75" customHeight="1">
      <c r="A898" s="87"/>
      <c r="B898" s="93"/>
      <c r="C898" s="87"/>
      <c r="D898" s="87"/>
      <c r="E898" s="87"/>
      <c r="F898" s="217"/>
      <c r="G898" s="94"/>
      <c r="H898" s="87"/>
      <c r="I898" s="87"/>
      <c r="J898" s="87"/>
      <c r="K898" s="87"/>
      <c r="L898" s="87"/>
    </row>
    <row r="899" spans="1:12" ht="12.75" customHeight="1">
      <c r="A899" s="87"/>
      <c r="B899" s="93"/>
      <c r="C899" s="87"/>
      <c r="D899" s="87"/>
      <c r="E899" s="87"/>
      <c r="F899" s="217"/>
      <c r="G899" s="94"/>
      <c r="H899" s="87"/>
      <c r="I899" s="87"/>
      <c r="J899" s="87"/>
      <c r="K899" s="87"/>
      <c r="L899" s="87"/>
    </row>
    <row r="900" spans="1:12" ht="12.75" customHeight="1">
      <c r="A900" s="87"/>
      <c r="B900" s="93"/>
      <c r="C900" s="87"/>
      <c r="D900" s="87"/>
      <c r="E900" s="87"/>
      <c r="F900" s="217"/>
      <c r="G900" s="94"/>
      <c r="H900" s="87"/>
      <c r="I900" s="87"/>
      <c r="J900" s="87"/>
      <c r="K900" s="87"/>
      <c r="L900" s="87"/>
    </row>
    <row r="901" spans="1:12" ht="12.75" customHeight="1">
      <c r="A901" s="87"/>
      <c r="B901" s="93"/>
      <c r="C901" s="87"/>
      <c r="D901" s="87"/>
      <c r="E901" s="87"/>
      <c r="F901" s="217"/>
      <c r="G901" s="94"/>
      <c r="H901" s="87"/>
      <c r="I901" s="87"/>
      <c r="J901" s="87"/>
      <c r="K901" s="87"/>
      <c r="L901" s="87"/>
    </row>
    <row r="902" spans="1:12" ht="12.75" customHeight="1">
      <c r="A902" s="87"/>
      <c r="B902" s="93"/>
      <c r="C902" s="87"/>
      <c r="D902" s="87"/>
      <c r="E902" s="87"/>
      <c r="F902" s="217"/>
      <c r="G902" s="94"/>
      <c r="H902" s="87"/>
      <c r="I902" s="87"/>
      <c r="J902" s="87"/>
      <c r="K902" s="87"/>
      <c r="L902" s="87"/>
    </row>
    <row r="903" spans="1:12" ht="12.75" customHeight="1">
      <c r="A903" s="87"/>
      <c r="B903" s="93"/>
      <c r="C903" s="87"/>
      <c r="D903" s="87"/>
      <c r="E903" s="87"/>
      <c r="F903" s="217"/>
      <c r="G903" s="94"/>
      <c r="H903" s="87"/>
      <c r="I903" s="87"/>
      <c r="J903" s="87"/>
      <c r="K903" s="87"/>
      <c r="L903" s="87"/>
    </row>
    <row r="904" spans="1:12" ht="12.75" customHeight="1">
      <c r="A904" s="87"/>
      <c r="B904" s="93"/>
      <c r="C904" s="87"/>
      <c r="D904" s="87"/>
      <c r="E904" s="87"/>
      <c r="F904" s="217"/>
      <c r="G904" s="94"/>
      <c r="H904" s="87"/>
      <c r="I904" s="87"/>
      <c r="J904" s="87"/>
      <c r="K904" s="87"/>
      <c r="L904" s="87"/>
    </row>
    <row r="905" spans="1:12" ht="12.75" customHeight="1">
      <c r="A905" s="87"/>
      <c r="B905" s="93"/>
      <c r="C905" s="87"/>
      <c r="D905" s="87"/>
      <c r="E905" s="87"/>
      <c r="F905" s="217"/>
      <c r="G905" s="94"/>
      <c r="H905" s="87"/>
      <c r="I905" s="87"/>
      <c r="J905" s="87"/>
      <c r="K905" s="87"/>
      <c r="L905" s="87"/>
    </row>
    <row r="906" spans="1:12" ht="12.75" customHeight="1">
      <c r="A906" s="87"/>
      <c r="B906" s="93"/>
      <c r="C906" s="87"/>
      <c r="D906" s="87"/>
      <c r="E906" s="87"/>
      <c r="F906" s="217"/>
      <c r="G906" s="94"/>
      <c r="H906" s="87"/>
      <c r="I906" s="87"/>
      <c r="J906" s="87"/>
      <c r="K906" s="87"/>
      <c r="L906" s="87"/>
    </row>
    <row r="907" spans="1:12" ht="12.75" customHeight="1">
      <c r="A907" s="87"/>
      <c r="B907" s="93"/>
      <c r="C907" s="87"/>
      <c r="D907" s="87"/>
      <c r="E907" s="87"/>
      <c r="F907" s="217"/>
      <c r="G907" s="94"/>
      <c r="H907" s="87"/>
      <c r="I907" s="87"/>
      <c r="J907" s="87"/>
      <c r="K907" s="87"/>
      <c r="L907" s="87"/>
    </row>
    <row r="908" spans="1:12" ht="12.75" customHeight="1">
      <c r="A908" s="87"/>
      <c r="B908" s="93"/>
      <c r="C908" s="87"/>
      <c r="D908" s="87"/>
      <c r="E908" s="87"/>
      <c r="F908" s="217"/>
      <c r="G908" s="94"/>
      <c r="H908" s="87"/>
      <c r="I908" s="87"/>
      <c r="J908" s="87"/>
      <c r="K908" s="87"/>
      <c r="L908" s="87"/>
    </row>
    <row r="909" spans="1:12" ht="12.75" customHeight="1">
      <c r="A909" s="87"/>
      <c r="B909" s="93"/>
      <c r="C909" s="87"/>
      <c r="D909" s="87"/>
      <c r="E909" s="87"/>
      <c r="F909" s="217"/>
      <c r="G909" s="94"/>
      <c r="H909" s="87"/>
      <c r="I909" s="87"/>
      <c r="J909" s="87"/>
      <c r="K909" s="87"/>
      <c r="L909" s="87"/>
    </row>
    <row r="910" spans="1:12" ht="12.75" customHeight="1">
      <c r="A910" s="87"/>
      <c r="B910" s="93"/>
      <c r="C910" s="87"/>
      <c r="D910" s="87"/>
      <c r="E910" s="87"/>
      <c r="F910" s="217"/>
      <c r="G910" s="94"/>
      <c r="H910" s="87"/>
      <c r="I910" s="87"/>
      <c r="J910" s="87"/>
      <c r="K910" s="87"/>
      <c r="L910" s="87"/>
    </row>
    <row r="911" spans="1:12" ht="12.75" customHeight="1">
      <c r="A911" s="87"/>
      <c r="B911" s="93"/>
      <c r="C911" s="87"/>
      <c r="D911" s="87"/>
      <c r="E911" s="87"/>
      <c r="F911" s="217"/>
      <c r="G911" s="94"/>
      <c r="H911" s="87"/>
      <c r="I911" s="87"/>
      <c r="J911" s="87"/>
      <c r="K911" s="87"/>
      <c r="L911" s="87"/>
    </row>
    <row r="912" spans="1:12" ht="12.75" customHeight="1">
      <c r="A912" s="87"/>
      <c r="B912" s="93"/>
      <c r="C912" s="87"/>
      <c r="D912" s="87"/>
      <c r="E912" s="87"/>
      <c r="F912" s="217"/>
      <c r="G912" s="94"/>
      <c r="H912" s="87"/>
      <c r="I912" s="87"/>
      <c r="J912" s="87"/>
      <c r="K912" s="87"/>
      <c r="L912" s="87"/>
    </row>
    <row r="913" spans="1:12" ht="12.75" customHeight="1">
      <c r="A913" s="87"/>
      <c r="B913" s="93"/>
      <c r="C913" s="87"/>
      <c r="D913" s="87"/>
      <c r="E913" s="87"/>
      <c r="F913" s="217"/>
      <c r="G913" s="94"/>
      <c r="H913" s="87"/>
      <c r="I913" s="87"/>
      <c r="J913" s="87"/>
      <c r="K913" s="87"/>
      <c r="L913" s="87"/>
    </row>
    <row r="914" spans="1:12" ht="12.75" customHeight="1">
      <c r="A914" s="87"/>
      <c r="B914" s="93"/>
      <c r="C914" s="87"/>
      <c r="D914" s="87"/>
      <c r="E914" s="87"/>
      <c r="F914" s="217"/>
      <c r="G914" s="94"/>
      <c r="H914" s="87"/>
      <c r="I914" s="87"/>
      <c r="J914" s="87"/>
      <c r="K914" s="87"/>
      <c r="L914" s="87"/>
    </row>
    <row r="915" spans="1:12" ht="12.75" customHeight="1">
      <c r="A915" s="87"/>
      <c r="B915" s="93"/>
      <c r="C915" s="87"/>
      <c r="D915" s="87"/>
      <c r="E915" s="87"/>
      <c r="F915" s="217"/>
      <c r="G915" s="94"/>
      <c r="H915" s="87"/>
      <c r="I915" s="87"/>
      <c r="J915" s="87"/>
      <c r="K915" s="87"/>
      <c r="L915" s="87"/>
    </row>
    <row r="916" spans="1:12" ht="12.75" customHeight="1">
      <c r="A916" s="87"/>
      <c r="B916" s="93"/>
      <c r="C916" s="87"/>
      <c r="D916" s="87"/>
      <c r="E916" s="87"/>
      <c r="F916" s="217"/>
      <c r="G916" s="94"/>
      <c r="H916" s="87"/>
      <c r="I916" s="87"/>
      <c r="J916" s="87"/>
      <c r="K916" s="87"/>
      <c r="L916" s="87"/>
    </row>
    <row r="917" spans="1:12" ht="12.75" customHeight="1">
      <c r="A917" s="87"/>
      <c r="B917" s="93"/>
      <c r="C917" s="87"/>
      <c r="D917" s="87"/>
      <c r="E917" s="87"/>
      <c r="F917" s="217"/>
      <c r="G917" s="94"/>
      <c r="H917" s="87"/>
      <c r="I917" s="87"/>
      <c r="J917" s="87"/>
      <c r="K917" s="87"/>
      <c r="L917" s="87"/>
    </row>
    <row r="918" spans="1:12" ht="12.75" customHeight="1">
      <c r="A918" s="87"/>
      <c r="B918" s="93"/>
      <c r="C918" s="87"/>
      <c r="D918" s="87"/>
      <c r="E918" s="87"/>
      <c r="F918" s="217"/>
      <c r="G918" s="94"/>
      <c r="H918" s="87"/>
      <c r="I918" s="87"/>
      <c r="J918" s="87"/>
      <c r="K918" s="87"/>
      <c r="L918" s="87"/>
    </row>
    <row r="919" spans="1:12" ht="12.75" customHeight="1">
      <c r="A919" s="87"/>
      <c r="B919" s="93"/>
      <c r="C919" s="87"/>
      <c r="D919" s="87"/>
      <c r="E919" s="87"/>
      <c r="F919" s="217"/>
      <c r="G919" s="94"/>
      <c r="H919" s="87"/>
      <c r="I919" s="87"/>
      <c r="J919" s="87"/>
      <c r="K919" s="87"/>
      <c r="L919" s="87"/>
    </row>
    <row r="920" spans="1:12" ht="12.75" customHeight="1">
      <c r="A920" s="87"/>
      <c r="B920" s="93"/>
      <c r="C920" s="87"/>
      <c r="D920" s="87"/>
      <c r="E920" s="87"/>
      <c r="F920" s="217"/>
      <c r="G920" s="94"/>
      <c r="H920" s="87"/>
      <c r="I920" s="87"/>
      <c r="J920" s="87"/>
      <c r="K920" s="87"/>
      <c r="L920" s="87"/>
    </row>
    <row r="921" spans="1:12" ht="12.75" customHeight="1">
      <c r="A921" s="87"/>
      <c r="B921" s="93"/>
      <c r="C921" s="87"/>
      <c r="D921" s="87"/>
      <c r="E921" s="87"/>
      <c r="F921" s="217"/>
      <c r="G921" s="94"/>
      <c r="H921" s="87"/>
      <c r="I921" s="87"/>
      <c r="J921" s="87"/>
      <c r="K921" s="87"/>
      <c r="L921" s="87"/>
    </row>
    <row r="922" spans="1:12" ht="12.75" customHeight="1">
      <c r="A922" s="87"/>
      <c r="B922" s="93"/>
      <c r="C922" s="87"/>
      <c r="D922" s="87"/>
      <c r="E922" s="87"/>
      <c r="F922" s="217"/>
      <c r="G922" s="94"/>
      <c r="H922" s="87"/>
      <c r="I922" s="87"/>
      <c r="J922" s="87"/>
      <c r="K922" s="87"/>
      <c r="L922" s="87"/>
    </row>
    <row r="923" spans="1:12" ht="12.75" customHeight="1">
      <c r="A923" s="87"/>
      <c r="B923" s="93"/>
      <c r="C923" s="87"/>
      <c r="D923" s="87"/>
      <c r="E923" s="87"/>
      <c r="F923" s="217"/>
      <c r="G923" s="94"/>
      <c r="H923" s="87"/>
      <c r="I923" s="87"/>
      <c r="J923" s="87"/>
      <c r="K923" s="87"/>
      <c r="L923" s="87"/>
    </row>
    <row r="924" spans="1:12" ht="12.75" customHeight="1">
      <c r="A924" s="87"/>
      <c r="B924" s="93"/>
      <c r="C924" s="87"/>
      <c r="D924" s="87"/>
      <c r="E924" s="87"/>
      <c r="F924" s="217"/>
      <c r="G924" s="94"/>
      <c r="H924" s="87"/>
      <c r="I924" s="87"/>
      <c r="J924" s="87"/>
      <c r="K924" s="87"/>
      <c r="L924" s="87"/>
    </row>
    <row r="925" spans="1:12" ht="12.75" customHeight="1">
      <c r="A925" s="87"/>
      <c r="B925" s="93"/>
      <c r="C925" s="87"/>
      <c r="D925" s="87"/>
      <c r="E925" s="87"/>
      <c r="F925" s="217"/>
      <c r="G925" s="94"/>
      <c r="H925" s="87"/>
      <c r="I925" s="87"/>
      <c r="J925" s="87"/>
      <c r="K925" s="87"/>
      <c r="L925" s="87"/>
    </row>
    <row r="926" spans="1:12" ht="12.75" customHeight="1">
      <c r="A926" s="87"/>
      <c r="B926" s="93"/>
      <c r="C926" s="87"/>
      <c r="D926" s="87"/>
      <c r="E926" s="87"/>
      <c r="F926" s="217"/>
      <c r="G926" s="94"/>
      <c r="H926" s="87"/>
      <c r="I926" s="87"/>
      <c r="J926" s="87"/>
      <c r="K926" s="87"/>
      <c r="L926" s="87"/>
    </row>
    <row r="927" spans="1:12" ht="12.75" customHeight="1">
      <c r="A927" s="87"/>
      <c r="B927" s="93"/>
      <c r="C927" s="87"/>
      <c r="D927" s="87"/>
      <c r="E927" s="87"/>
      <c r="F927" s="217"/>
      <c r="G927" s="94"/>
      <c r="H927" s="87"/>
      <c r="I927" s="87"/>
      <c r="J927" s="87"/>
      <c r="K927" s="87"/>
      <c r="L927" s="87"/>
    </row>
    <row r="928" spans="1:12" ht="12.75" customHeight="1">
      <c r="A928" s="87"/>
      <c r="B928" s="93"/>
      <c r="C928" s="87"/>
      <c r="D928" s="87"/>
      <c r="E928" s="87"/>
      <c r="F928" s="217"/>
      <c r="G928" s="94"/>
      <c r="H928" s="87"/>
      <c r="I928" s="87"/>
      <c r="J928" s="87"/>
      <c r="K928" s="87"/>
      <c r="L928" s="87"/>
    </row>
    <row r="929" spans="1:12" ht="12.75" customHeight="1">
      <c r="A929" s="87"/>
      <c r="B929" s="93"/>
      <c r="C929" s="87"/>
      <c r="D929" s="87"/>
      <c r="E929" s="87"/>
      <c r="F929" s="217"/>
      <c r="G929" s="94"/>
      <c r="H929" s="87"/>
      <c r="I929" s="87"/>
      <c r="J929" s="87"/>
      <c r="K929" s="87"/>
      <c r="L929" s="87"/>
    </row>
    <row r="930" spans="1:12" ht="12.75" customHeight="1">
      <c r="A930" s="87"/>
      <c r="B930" s="93"/>
      <c r="C930" s="87"/>
      <c r="D930" s="87"/>
      <c r="E930" s="87"/>
      <c r="F930" s="217"/>
      <c r="G930" s="94"/>
      <c r="H930" s="87"/>
      <c r="I930" s="87"/>
      <c r="J930" s="87"/>
      <c r="K930" s="87"/>
      <c r="L930" s="87"/>
    </row>
    <row r="931" spans="1:12" ht="12.75" customHeight="1">
      <c r="A931" s="87"/>
      <c r="B931" s="93"/>
      <c r="C931" s="87"/>
      <c r="D931" s="87"/>
      <c r="E931" s="87"/>
      <c r="F931" s="217"/>
      <c r="G931" s="94"/>
      <c r="H931" s="87"/>
      <c r="I931" s="87"/>
      <c r="J931" s="87"/>
      <c r="K931" s="87"/>
      <c r="L931" s="87"/>
    </row>
    <row r="932" spans="1:12" ht="12.75" customHeight="1">
      <c r="A932" s="87"/>
      <c r="B932" s="93"/>
      <c r="C932" s="87"/>
      <c r="D932" s="87"/>
      <c r="E932" s="87"/>
      <c r="F932" s="217"/>
      <c r="G932" s="94"/>
      <c r="H932" s="87"/>
      <c r="I932" s="87"/>
      <c r="J932" s="87"/>
      <c r="K932" s="87"/>
      <c r="L932" s="87"/>
    </row>
    <row r="933" spans="1:12" ht="12.75" customHeight="1">
      <c r="A933" s="87"/>
      <c r="B933" s="93"/>
      <c r="C933" s="87"/>
      <c r="D933" s="87"/>
      <c r="E933" s="87"/>
      <c r="F933" s="217"/>
      <c r="G933" s="94"/>
      <c r="H933" s="87"/>
      <c r="I933" s="87"/>
      <c r="J933" s="87"/>
      <c r="K933" s="87"/>
      <c r="L933" s="87"/>
    </row>
    <row r="934" spans="1:12" ht="12.75" customHeight="1">
      <c r="A934" s="87"/>
      <c r="B934" s="93"/>
      <c r="C934" s="87"/>
      <c r="D934" s="87"/>
      <c r="E934" s="87"/>
      <c r="F934" s="217"/>
      <c r="G934" s="94"/>
      <c r="H934" s="87"/>
      <c r="I934" s="87"/>
      <c r="J934" s="87"/>
      <c r="K934" s="87"/>
      <c r="L934" s="87"/>
    </row>
    <row r="935" spans="1:12" ht="12.75" customHeight="1">
      <c r="A935" s="87"/>
      <c r="B935" s="93"/>
      <c r="C935" s="87"/>
      <c r="D935" s="87"/>
      <c r="E935" s="87"/>
      <c r="F935" s="217"/>
      <c r="G935" s="94"/>
      <c r="H935" s="87"/>
      <c r="I935" s="87"/>
      <c r="J935" s="87"/>
      <c r="K935" s="87"/>
      <c r="L935" s="87"/>
    </row>
    <row r="936" spans="1:12" ht="12.75" customHeight="1">
      <c r="A936" s="87"/>
      <c r="B936" s="93"/>
      <c r="C936" s="87"/>
      <c r="D936" s="87"/>
      <c r="E936" s="87"/>
      <c r="F936" s="217"/>
      <c r="G936" s="94"/>
      <c r="H936" s="87"/>
      <c r="I936" s="87"/>
      <c r="J936" s="87"/>
      <c r="K936" s="87"/>
      <c r="L936" s="87"/>
    </row>
    <row r="937" spans="1:12" ht="12.75" customHeight="1">
      <c r="A937" s="87"/>
      <c r="B937" s="93"/>
      <c r="C937" s="87"/>
      <c r="D937" s="87"/>
      <c r="E937" s="87"/>
      <c r="F937" s="217"/>
      <c r="G937" s="94"/>
      <c r="H937" s="87"/>
      <c r="I937" s="87"/>
      <c r="J937" s="87"/>
      <c r="K937" s="87"/>
      <c r="L937" s="87"/>
    </row>
    <row r="938" spans="1:12" ht="12.75" customHeight="1">
      <c r="A938" s="87"/>
      <c r="B938" s="93"/>
      <c r="C938" s="87"/>
      <c r="D938" s="87"/>
      <c r="E938" s="87"/>
      <c r="F938" s="217"/>
      <c r="G938" s="94"/>
      <c r="H938" s="87"/>
      <c r="I938" s="87"/>
      <c r="J938" s="87"/>
      <c r="K938" s="87"/>
      <c r="L938" s="87"/>
    </row>
    <row r="939" spans="1:12" ht="12.75" customHeight="1">
      <c r="A939" s="87"/>
      <c r="B939" s="93"/>
      <c r="C939" s="87"/>
      <c r="D939" s="87"/>
      <c r="E939" s="87"/>
      <c r="F939" s="217"/>
      <c r="G939" s="94"/>
      <c r="H939" s="87"/>
      <c r="I939" s="87"/>
      <c r="J939" s="87"/>
      <c r="K939" s="87"/>
      <c r="L939" s="87"/>
    </row>
    <row r="940" spans="1:12" ht="12.75" customHeight="1">
      <c r="A940" s="87"/>
      <c r="B940" s="93"/>
      <c r="C940" s="87"/>
      <c r="D940" s="87"/>
      <c r="E940" s="87"/>
      <c r="F940" s="217"/>
      <c r="G940" s="94"/>
      <c r="H940" s="87"/>
      <c r="I940" s="87"/>
      <c r="J940" s="87"/>
      <c r="K940" s="87"/>
      <c r="L940" s="87"/>
    </row>
    <row r="941" spans="1:12" ht="12.75" customHeight="1">
      <c r="A941" s="87"/>
      <c r="B941" s="93"/>
      <c r="C941" s="87"/>
      <c r="D941" s="87"/>
      <c r="E941" s="87"/>
      <c r="F941" s="217"/>
      <c r="G941" s="94"/>
      <c r="H941" s="87"/>
      <c r="I941" s="87"/>
      <c r="J941" s="87"/>
      <c r="K941" s="87"/>
      <c r="L941" s="87"/>
    </row>
    <row r="942" spans="1:12" ht="12.75" customHeight="1">
      <c r="A942" s="87"/>
      <c r="B942" s="93"/>
      <c r="C942" s="87"/>
      <c r="D942" s="87"/>
      <c r="E942" s="87"/>
      <c r="F942" s="217"/>
      <c r="G942" s="94"/>
      <c r="H942" s="87"/>
      <c r="I942" s="87"/>
      <c r="J942" s="87"/>
      <c r="K942" s="87"/>
      <c r="L942" s="87"/>
    </row>
    <row r="943" spans="1:12" ht="12.75" customHeight="1">
      <c r="A943" s="87"/>
      <c r="B943" s="93"/>
      <c r="C943" s="87"/>
      <c r="D943" s="87"/>
      <c r="E943" s="87"/>
      <c r="F943" s="217"/>
      <c r="G943" s="94"/>
      <c r="H943" s="87"/>
      <c r="I943" s="87"/>
      <c r="J943" s="87"/>
      <c r="K943" s="87"/>
      <c r="L943" s="87"/>
    </row>
    <row r="944" spans="1:12" ht="12.75" customHeight="1">
      <c r="A944" s="87"/>
      <c r="B944" s="93"/>
      <c r="C944" s="87"/>
      <c r="D944" s="87"/>
      <c r="E944" s="87"/>
      <c r="F944" s="217"/>
      <c r="G944" s="94"/>
      <c r="H944" s="87"/>
      <c r="I944" s="87"/>
      <c r="J944" s="87"/>
      <c r="K944" s="87"/>
      <c r="L944" s="87"/>
    </row>
    <row r="945" spans="1:12" ht="12.75" customHeight="1">
      <c r="A945" s="87"/>
      <c r="B945" s="93"/>
      <c r="C945" s="87"/>
      <c r="D945" s="87"/>
      <c r="E945" s="87"/>
      <c r="F945" s="217"/>
      <c r="G945" s="94"/>
      <c r="H945" s="87"/>
      <c r="I945" s="87"/>
      <c r="J945" s="87"/>
      <c r="K945" s="87"/>
      <c r="L945" s="87"/>
    </row>
    <row r="946" spans="1:12" ht="12.75" customHeight="1">
      <c r="A946" s="87"/>
      <c r="B946" s="93"/>
      <c r="C946" s="87"/>
      <c r="D946" s="87"/>
      <c r="E946" s="87"/>
      <c r="F946" s="217"/>
      <c r="G946" s="94"/>
      <c r="H946" s="87"/>
      <c r="I946" s="87"/>
      <c r="J946" s="87"/>
      <c r="K946" s="87"/>
      <c r="L946" s="87"/>
    </row>
    <row r="947" spans="1:12" ht="12.75" customHeight="1">
      <c r="A947" s="87"/>
      <c r="B947" s="93"/>
      <c r="C947" s="87"/>
      <c r="D947" s="87"/>
      <c r="E947" s="87"/>
      <c r="F947" s="217"/>
      <c r="G947" s="94"/>
      <c r="H947" s="87"/>
      <c r="I947" s="87"/>
      <c r="J947" s="87"/>
      <c r="K947" s="87"/>
      <c r="L947" s="87"/>
    </row>
    <row r="948" spans="1:12" ht="12.75" customHeight="1">
      <c r="A948" s="87"/>
      <c r="B948" s="93"/>
      <c r="C948" s="87"/>
      <c r="D948" s="87"/>
      <c r="E948" s="87"/>
      <c r="F948" s="217"/>
      <c r="G948" s="94"/>
      <c r="H948" s="87"/>
      <c r="I948" s="87"/>
      <c r="J948" s="87"/>
      <c r="K948" s="87"/>
      <c r="L948" s="87"/>
    </row>
    <row r="949" spans="1:12" ht="12.75" customHeight="1">
      <c r="A949" s="87"/>
      <c r="B949" s="93"/>
      <c r="C949" s="87"/>
      <c r="D949" s="87"/>
      <c r="E949" s="87"/>
      <c r="F949" s="217"/>
      <c r="G949" s="94"/>
      <c r="H949" s="87"/>
      <c r="I949" s="87"/>
      <c r="J949" s="87"/>
      <c r="K949" s="87"/>
      <c r="L949" s="87"/>
    </row>
    <row r="950" spans="1:12" ht="12.75" customHeight="1">
      <c r="A950" s="87"/>
      <c r="B950" s="93"/>
      <c r="C950" s="87"/>
      <c r="D950" s="87"/>
      <c r="E950" s="87"/>
      <c r="F950" s="217"/>
      <c r="G950" s="94"/>
      <c r="H950" s="87"/>
      <c r="I950" s="87"/>
      <c r="J950" s="87"/>
      <c r="K950" s="87"/>
      <c r="L950" s="87"/>
    </row>
    <row r="951" spans="1:12" ht="12.75" customHeight="1">
      <c r="A951" s="87"/>
      <c r="B951" s="93"/>
      <c r="C951" s="87"/>
      <c r="D951" s="87"/>
      <c r="E951" s="87"/>
      <c r="F951" s="217"/>
      <c r="G951" s="94"/>
      <c r="H951" s="87"/>
      <c r="I951" s="87"/>
      <c r="J951" s="87"/>
      <c r="K951" s="87"/>
      <c r="L951" s="87"/>
    </row>
    <row r="952" spans="1:12" ht="12.75" customHeight="1">
      <c r="A952" s="87"/>
      <c r="B952" s="93"/>
      <c r="C952" s="87"/>
      <c r="D952" s="87"/>
      <c r="E952" s="87"/>
      <c r="F952" s="217"/>
      <c r="G952" s="94"/>
      <c r="H952" s="87"/>
      <c r="I952" s="87"/>
      <c r="J952" s="87"/>
      <c r="K952" s="87"/>
      <c r="L952" s="87"/>
    </row>
    <row r="953" spans="1:12" ht="12.75" customHeight="1">
      <c r="A953" s="87"/>
      <c r="B953" s="93"/>
      <c r="C953" s="87"/>
      <c r="D953" s="87"/>
      <c r="E953" s="87"/>
      <c r="F953" s="217"/>
      <c r="G953" s="94"/>
      <c r="H953" s="87"/>
      <c r="I953" s="87"/>
      <c r="J953" s="87"/>
      <c r="K953" s="87"/>
      <c r="L953" s="87"/>
    </row>
    <row r="954" spans="1:12" ht="12.75" customHeight="1">
      <c r="A954" s="87"/>
      <c r="B954" s="93"/>
      <c r="C954" s="87"/>
      <c r="D954" s="87"/>
      <c r="E954" s="87"/>
      <c r="F954" s="217"/>
      <c r="G954" s="94"/>
      <c r="H954" s="87"/>
      <c r="I954" s="87"/>
      <c r="J954" s="87"/>
      <c r="K954" s="87"/>
      <c r="L954" s="87"/>
    </row>
    <row r="955" spans="1:12" ht="12.75" customHeight="1">
      <c r="A955" s="87"/>
      <c r="B955" s="93"/>
      <c r="C955" s="87"/>
      <c r="D955" s="87"/>
      <c r="E955" s="87"/>
      <c r="F955" s="217"/>
      <c r="G955" s="94"/>
      <c r="H955" s="87"/>
      <c r="I955" s="87"/>
      <c r="J955" s="87"/>
      <c r="K955" s="87"/>
      <c r="L955" s="87"/>
    </row>
    <row r="956" spans="1:12" ht="12.75" customHeight="1">
      <c r="A956" s="87"/>
      <c r="B956" s="93"/>
      <c r="C956" s="87"/>
      <c r="D956" s="87"/>
      <c r="E956" s="87"/>
      <c r="F956" s="217"/>
      <c r="G956" s="94"/>
      <c r="H956" s="87"/>
      <c r="I956" s="87"/>
      <c r="J956" s="87"/>
      <c r="K956" s="87"/>
      <c r="L956" s="87"/>
    </row>
    <row r="957" spans="1:12" ht="12.75" customHeight="1">
      <c r="A957" s="87"/>
      <c r="B957" s="93"/>
      <c r="C957" s="87"/>
      <c r="D957" s="87"/>
      <c r="E957" s="87"/>
      <c r="F957" s="217"/>
      <c r="G957" s="94"/>
      <c r="H957" s="87"/>
      <c r="I957" s="87"/>
      <c r="J957" s="87"/>
      <c r="K957" s="87"/>
      <c r="L957" s="87"/>
    </row>
    <row r="958" spans="1:12" ht="12.75" customHeight="1">
      <c r="A958" s="87"/>
      <c r="B958" s="93"/>
      <c r="C958" s="87"/>
      <c r="D958" s="87"/>
      <c r="E958" s="87"/>
      <c r="F958" s="217"/>
      <c r="G958" s="94"/>
      <c r="H958" s="87"/>
      <c r="I958" s="87"/>
      <c r="J958" s="87"/>
      <c r="K958" s="87"/>
      <c r="L958" s="87"/>
    </row>
    <row r="959" spans="1:12" ht="12.75" customHeight="1">
      <c r="A959" s="87"/>
      <c r="B959" s="93"/>
      <c r="C959" s="87"/>
      <c r="D959" s="87"/>
      <c r="E959" s="87"/>
      <c r="F959" s="217"/>
      <c r="G959" s="94"/>
      <c r="H959" s="87"/>
      <c r="I959" s="87"/>
      <c r="J959" s="87"/>
      <c r="K959" s="87"/>
      <c r="L959" s="87"/>
    </row>
    <row r="960" spans="1:12" ht="12.75" customHeight="1">
      <c r="A960" s="87"/>
      <c r="B960" s="93"/>
      <c r="C960" s="87"/>
      <c r="D960" s="87"/>
      <c r="E960" s="87"/>
      <c r="F960" s="217"/>
      <c r="G960" s="94"/>
      <c r="H960" s="87"/>
      <c r="I960" s="87"/>
      <c r="J960" s="87"/>
      <c r="K960" s="87"/>
      <c r="L960" s="87"/>
    </row>
    <row r="961" spans="1:12" ht="12.75" customHeight="1">
      <c r="A961" s="87"/>
      <c r="B961" s="93"/>
      <c r="C961" s="87"/>
      <c r="D961" s="87"/>
      <c r="E961" s="87"/>
      <c r="F961" s="217"/>
      <c r="G961" s="94"/>
      <c r="H961" s="87"/>
      <c r="I961" s="87"/>
      <c r="J961" s="87"/>
      <c r="K961" s="87"/>
      <c r="L961" s="87"/>
    </row>
    <row r="962" spans="1:12" ht="12.75" customHeight="1">
      <c r="A962" s="87"/>
      <c r="B962" s="93"/>
      <c r="C962" s="87"/>
      <c r="D962" s="87"/>
      <c r="E962" s="87"/>
      <c r="F962" s="217"/>
      <c r="G962" s="94"/>
      <c r="H962" s="87"/>
      <c r="I962" s="87"/>
      <c r="J962" s="87"/>
      <c r="K962" s="87"/>
      <c r="L962" s="87"/>
    </row>
    <row r="963" spans="1:12" ht="12.75" customHeight="1">
      <c r="A963" s="87"/>
      <c r="B963" s="93"/>
      <c r="C963" s="87"/>
      <c r="D963" s="87"/>
      <c r="E963" s="87"/>
      <c r="F963" s="217"/>
      <c r="G963" s="94"/>
      <c r="H963" s="87"/>
      <c r="I963" s="87"/>
      <c r="J963" s="87"/>
      <c r="K963" s="87"/>
      <c r="L963" s="87"/>
    </row>
    <row r="964" spans="1:12" ht="12.75" customHeight="1">
      <c r="A964" s="87"/>
      <c r="B964" s="93"/>
      <c r="C964" s="87"/>
      <c r="D964" s="87"/>
      <c r="E964" s="87"/>
      <c r="F964" s="217"/>
      <c r="G964" s="94"/>
      <c r="H964" s="87"/>
      <c r="I964" s="87"/>
      <c r="J964" s="87"/>
      <c r="K964" s="87"/>
      <c r="L964" s="87"/>
    </row>
    <row r="965" spans="1:12" ht="12.75" customHeight="1">
      <c r="A965" s="87"/>
      <c r="B965" s="93"/>
      <c r="C965" s="87"/>
      <c r="D965" s="87"/>
      <c r="E965" s="87"/>
      <c r="F965" s="217"/>
      <c r="G965" s="94"/>
      <c r="H965" s="87"/>
      <c r="I965" s="87"/>
      <c r="J965" s="87"/>
      <c r="K965" s="87"/>
      <c r="L965" s="87"/>
    </row>
    <row r="966" spans="1:12" ht="12.75" customHeight="1">
      <c r="A966" s="87"/>
      <c r="B966" s="93"/>
      <c r="C966" s="87"/>
      <c r="D966" s="87"/>
      <c r="E966" s="87"/>
      <c r="F966" s="217"/>
      <c r="G966" s="94"/>
      <c r="H966" s="87"/>
      <c r="I966" s="87"/>
      <c r="J966" s="87"/>
      <c r="K966" s="87"/>
      <c r="L966" s="87"/>
    </row>
    <row r="967" spans="1:12" ht="12.75" customHeight="1">
      <c r="A967" s="87"/>
      <c r="B967" s="93"/>
      <c r="C967" s="87"/>
      <c r="D967" s="87"/>
      <c r="E967" s="87"/>
      <c r="F967" s="217"/>
      <c r="G967" s="94"/>
      <c r="H967" s="87"/>
      <c r="I967" s="87"/>
      <c r="J967" s="87"/>
      <c r="K967" s="87"/>
      <c r="L967" s="87"/>
    </row>
    <row r="968" spans="1:12" ht="12.75" customHeight="1">
      <c r="A968" s="87"/>
      <c r="B968" s="93"/>
      <c r="C968" s="87"/>
      <c r="D968" s="87"/>
      <c r="E968" s="87"/>
      <c r="F968" s="217"/>
      <c r="G968" s="94"/>
      <c r="H968" s="87"/>
      <c r="I968" s="87"/>
      <c r="J968" s="87"/>
      <c r="K968" s="87"/>
      <c r="L968" s="87"/>
    </row>
    <row r="969" spans="1:12" ht="12.75" customHeight="1">
      <c r="A969" s="87"/>
      <c r="B969" s="93"/>
      <c r="C969" s="87"/>
      <c r="D969" s="87"/>
      <c r="E969" s="87"/>
      <c r="F969" s="217"/>
      <c r="G969" s="94"/>
      <c r="H969" s="87"/>
      <c r="I969" s="87"/>
      <c r="J969" s="87"/>
      <c r="K969" s="87"/>
      <c r="L969" s="87"/>
    </row>
    <row r="970" spans="1:12" ht="12.75" customHeight="1">
      <c r="A970" s="87"/>
      <c r="B970" s="93"/>
      <c r="C970" s="87"/>
      <c r="D970" s="87"/>
      <c r="E970" s="87"/>
      <c r="F970" s="217"/>
      <c r="G970" s="94"/>
      <c r="H970" s="87"/>
      <c r="I970" s="87"/>
      <c r="J970" s="87"/>
      <c r="K970" s="87"/>
      <c r="L970" s="87"/>
    </row>
    <row r="971" spans="1:12" ht="12.75" customHeight="1">
      <c r="A971" s="87"/>
      <c r="B971" s="93"/>
      <c r="C971" s="87"/>
      <c r="D971" s="87"/>
      <c r="E971" s="87"/>
      <c r="F971" s="217"/>
      <c r="G971" s="94"/>
      <c r="H971" s="87"/>
      <c r="I971" s="87"/>
      <c r="J971" s="87"/>
      <c r="K971" s="87"/>
      <c r="L971" s="87"/>
    </row>
    <row r="972" spans="1:12" ht="12.75" customHeight="1">
      <c r="A972" s="87"/>
      <c r="B972" s="93"/>
      <c r="C972" s="87"/>
      <c r="D972" s="87"/>
      <c r="E972" s="87"/>
      <c r="F972" s="217"/>
      <c r="G972" s="94"/>
      <c r="H972" s="87"/>
      <c r="I972" s="87"/>
      <c r="J972" s="87"/>
      <c r="K972" s="87"/>
      <c r="L972" s="87"/>
    </row>
    <row r="973" spans="1:12" ht="12.75" customHeight="1">
      <c r="A973" s="87"/>
      <c r="B973" s="93"/>
      <c r="C973" s="87"/>
      <c r="D973" s="87"/>
      <c r="E973" s="87"/>
      <c r="F973" s="217"/>
      <c r="G973" s="94"/>
      <c r="H973" s="87"/>
      <c r="I973" s="87"/>
      <c r="J973" s="87"/>
      <c r="K973" s="87"/>
      <c r="L973" s="87"/>
    </row>
    <row r="974" spans="1:12" ht="12.75" customHeight="1">
      <c r="A974" s="87"/>
      <c r="B974" s="93"/>
      <c r="C974" s="87"/>
      <c r="D974" s="87"/>
      <c r="E974" s="87"/>
      <c r="F974" s="217"/>
      <c r="G974" s="94"/>
      <c r="H974" s="87"/>
      <c r="I974" s="87"/>
      <c r="J974" s="87"/>
      <c r="K974" s="87"/>
      <c r="L974" s="87"/>
    </row>
    <row r="975" spans="1:12" ht="12.75" customHeight="1">
      <c r="A975" s="87"/>
      <c r="B975" s="93"/>
      <c r="C975" s="87"/>
      <c r="D975" s="87"/>
      <c r="E975" s="87"/>
      <c r="F975" s="217"/>
      <c r="G975" s="94"/>
      <c r="H975" s="87"/>
      <c r="I975" s="87"/>
      <c r="J975" s="87"/>
      <c r="K975" s="87"/>
      <c r="L975" s="87"/>
    </row>
    <row r="976" spans="1:12" ht="12.75" customHeight="1">
      <c r="A976" s="87"/>
      <c r="B976" s="93"/>
      <c r="C976" s="87"/>
      <c r="D976" s="87"/>
      <c r="E976" s="87"/>
      <c r="F976" s="217"/>
      <c r="G976" s="94"/>
      <c r="H976" s="87"/>
      <c r="I976" s="87"/>
      <c r="J976" s="87"/>
      <c r="K976" s="87"/>
      <c r="L976" s="87"/>
    </row>
    <row r="977" spans="1:12" ht="12.75" customHeight="1">
      <c r="A977" s="87"/>
      <c r="B977" s="93"/>
      <c r="C977" s="87"/>
      <c r="D977" s="87"/>
      <c r="E977" s="87"/>
      <c r="F977" s="217"/>
      <c r="G977" s="94"/>
      <c r="H977" s="87"/>
      <c r="I977" s="87"/>
      <c r="J977" s="87"/>
      <c r="K977" s="87"/>
      <c r="L977" s="87"/>
    </row>
    <row r="978" spans="1:12" ht="12.75" customHeight="1">
      <c r="A978" s="87"/>
      <c r="B978" s="93"/>
      <c r="C978" s="87"/>
      <c r="D978" s="87"/>
      <c r="E978" s="87"/>
      <c r="F978" s="217"/>
      <c r="G978" s="94"/>
      <c r="H978" s="87"/>
      <c r="I978" s="87"/>
      <c r="J978" s="87"/>
      <c r="K978" s="87"/>
      <c r="L978" s="87"/>
    </row>
    <row r="979" spans="1:12" ht="12.75" customHeight="1">
      <c r="A979" s="87"/>
      <c r="B979" s="93"/>
      <c r="C979" s="87"/>
      <c r="D979" s="87"/>
      <c r="E979" s="87"/>
      <c r="F979" s="217"/>
      <c r="G979" s="94"/>
      <c r="H979" s="87"/>
      <c r="I979" s="87"/>
      <c r="J979" s="87"/>
      <c r="K979" s="87"/>
      <c r="L979" s="87"/>
    </row>
    <row r="980" spans="1:12" ht="12.75" customHeight="1">
      <c r="A980" s="87"/>
      <c r="B980" s="93"/>
      <c r="C980" s="87"/>
      <c r="D980" s="87"/>
      <c r="E980" s="87"/>
      <c r="F980" s="217"/>
      <c r="G980" s="94"/>
      <c r="H980" s="87"/>
      <c r="I980" s="87"/>
      <c r="J980" s="87"/>
      <c r="K980" s="87"/>
      <c r="L980" s="87"/>
    </row>
    <row r="981" spans="1:12" ht="12.75" customHeight="1">
      <c r="A981" s="87"/>
      <c r="B981" s="93"/>
      <c r="C981" s="87"/>
      <c r="D981" s="87"/>
      <c r="E981" s="87"/>
      <c r="F981" s="217"/>
      <c r="G981" s="94"/>
      <c r="H981" s="87"/>
      <c r="I981" s="87"/>
      <c r="J981" s="87"/>
      <c r="K981" s="87"/>
      <c r="L981" s="87"/>
    </row>
    <row r="982" spans="1:12" ht="12.75" customHeight="1">
      <c r="A982" s="87"/>
      <c r="B982" s="93"/>
      <c r="C982" s="87"/>
      <c r="D982" s="87"/>
      <c r="E982" s="87"/>
      <c r="F982" s="217"/>
      <c r="G982" s="94"/>
      <c r="H982" s="87"/>
      <c r="I982" s="87"/>
      <c r="J982" s="87"/>
      <c r="K982" s="87"/>
      <c r="L982" s="87"/>
    </row>
    <row r="983" spans="1:12" ht="12.75" customHeight="1">
      <c r="A983" s="87"/>
      <c r="B983" s="93"/>
      <c r="C983" s="87"/>
      <c r="D983" s="87"/>
      <c r="E983" s="87"/>
      <c r="F983" s="217"/>
      <c r="G983" s="94"/>
      <c r="H983" s="87"/>
      <c r="I983" s="87"/>
      <c r="J983" s="87"/>
      <c r="K983" s="87"/>
      <c r="L983" s="87"/>
    </row>
    <row r="984" spans="1:12" ht="12.75" customHeight="1">
      <c r="A984" s="87"/>
      <c r="B984" s="93"/>
      <c r="C984" s="87"/>
      <c r="D984" s="87"/>
      <c r="E984" s="87"/>
      <c r="F984" s="217"/>
      <c r="G984" s="94"/>
      <c r="H984" s="87"/>
      <c r="I984" s="87"/>
      <c r="J984" s="87"/>
      <c r="K984" s="87"/>
      <c r="L984" s="87"/>
    </row>
    <row r="985" spans="1:12" ht="12.75" customHeight="1">
      <c r="A985" s="87"/>
      <c r="B985" s="93"/>
      <c r="C985" s="87"/>
      <c r="D985" s="87"/>
      <c r="E985" s="87"/>
      <c r="F985" s="217"/>
      <c r="G985" s="94"/>
      <c r="H985" s="87"/>
      <c r="I985" s="87"/>
      <c r="J985" s="87"/>
      <c r="K985" s="87"/>
      <c r="L985" s="87"/>
    </row>
    <row r="986" spans="1:12" ht="12.75" customHeight="1">
      <c r="A986" s="87"/>
      <c r="B986" s="93"/>
      <c r="C986" s="87"/>
      <c r="D986" s="87"/>
      <c r="E986" s="87"/>
      <c r="F986" s="217"/>
      <c r="G986" s="94"/>
      <c r="H986" s="87"/>
      <c r="I986" s="87"/>
      <c r="J986" s="87"/>
      <c r="K986" s="87"/>
      <c r="L986" s="87"/>
    </row>
    <row r="987" spans="1:12" ht="12.75" customHeight="1">
      <c r="A987" s="87"/>
      <c r="B987" s="93"/>
      <c r="C987" s="87"/>
      <c r="D987" s="87"/>
      <c r="E987" s="87"/>
      <c r="F987" s="217"/>
      <c r="G987" s="94"/>
      <c r="H987" s="87"/>
      <c r="I987" s="87"/>
      <c r="J987" s="87"/>
      <c r="K987" s="87"/>
      <c r="L987" s="87"/>
    </row>
    <row r="988" spans="1:12" ht="12.75" customHeight="1">
      <c r="A988" s="87"/>
      <c r="B988" s="93"/>
      <c r="C988" s="87"/>
      <c r="D988" s="87"/>
      <c r="E988" s="87"/>
      <c r="F988" s="217"/>
      <c r="G988" s="94"/>
      <c r="H988" s="87"/>
      <c r="I988" s="87"/>
      <c r="J988" s="87"/>
      <c r="K988" s="87"/>
      <c r="L988" s="87"/>
    </row>
    <row r="989" spans="1:12" ht="12.75" customHeight="1">
      <c r="A989" s="87"/>
      <c r="B989" s="93"/>
      <c r="C989" s="87"/>
      <c r="D989" s="87"/>
      <c r="E989" s="87"/>
      <c r="F989" s="217"/>
      <c r="G989" s="94"/>
      <c r="H989" s="87"/>
      <c r="I989" s="87"/>
      <c r="J989" s="87"/>
      <c r="K989" s="87"/>
      <c r="L989" s="87"/>
    </row>
    <row r="990" spans="1:12" ht="12.75" customHeight="1">
      <c r="A990" s="87"/>
      <c r="B990" s="93"/>
      <c r="C990" s="87"/>
      <c r="D990" s="87"/>
      <c r="E990" s="87"/>
      <c r="F990" s="217"/>
      <c r="G990" s="94"/>
      <c r="H990" s="87"/>
      <c r="I990" s="87"/>
      <c r="J990" s="87"/>
      <c r="K990" s="87"/>
      <c r="L990" s="87"/>
    </row>
    <row r="991" spans="1:12" ht="12.75" customHeight="1">
      <c r="A991" s="87"/>
      <c r="B991" s="93"/>
      <c r="C991" s="87"/>
      <c r="D991" s="87"/>
      <c r="E991" s="87"/>
      <c r="F991" s="217"/>
      <c r="G991" s="94"/>
      <c r="H991" s="87"/>
      <c r="I991" s="87"/>
      <c r="J991" s="87"/>
      <c r="K991" s="87"/>
      <c r="L991" s="87"/>
    </row>
    <row r="992" spans="1:12" ht="12.75" customHeight="1">
      <c r="A992" s="87"/>
      <c r="B992" s="93"/>
      <c r="C992" s="87"/>
      <c r="D992" s="87"/>
      <c r="E992" s="87"/>
      <c r="F992" s="217"/>
      <c r="G992" s="94"/>
      <c r="H992" s="87"/>
      <c r="I992" s="87"/>
      <c r="J992" s="87"/>
      <c r="K992" s="87"/>
      <c r="L992" s="87"/>
    </row>
    <row r="993" spans="1:12" ht="12.75" customHeight="1">
      <c r="A993" s="87"/>
      <c r="B993" s="93"/>
      <c r="C993" s="87"/>
      <c r="D993" s="87"/>
      <c r="E993" s="87"/>
      <c r="F993" s="217"/>
      <c r="G993" s="94"/>
      <c r="H993" s="87"/>
      <c r="I993" s="87"/>
      <c r="J993" s="87"/>
      <c r="K993" s="87"/>
      <c r="L993" s="87"/>
    </row>
    <row r="994" spans="1:12" ht="12.75" customHeight="1">
      <c r="A994" s="87"/>
      <c r="B994" s="93"/>
      <c r="C994" s="87"/>
      <c r="D994" s="87"/>
      <c r="E994" s="87"/>
      <c r="F994" s="217"/>
      <c r="G994" s="94"/>
      <c r="H994" s="87"/>
      <c r="I994" s="87"/>
      <c r="J994" s="87"/>
      <c r="K994" s="87"/>
      <c r="L994" s="87"/>
    </row>
    <row r="995" spans="1:12" ht="12.75" customHeight="1">
      <c r="A995" s="87"/>
      <c r="B995" s="93"/>
      <c r="C995" s="87"/>
      <c r="D995" s="87"/>
      <c r="E995" s="87"/>
      <c r="F995" s="217"/>
      <c r="G995" s="94"/>
      <c r="H995" s="87"/>
      <c r="I995" s="87"/>
      <c r="J995" s="87"/>
      <c r="K995" s="87"/>
      <c r="L995" s="87"/>
    </row>
    <row r="996" spans="1:12" ht="12.75" customHeight="1">
      <c r="A996" s="87"/>
      <c r="B996" s="93"/>
      <c r="C996" s="87"/>
      <c r="D996" s="87"/>
      <c r="E996" s="87"/>
      <c r="F996" s="217"/>
      <c r="G996" s="94"/>
      <c r="H996" s="87"/>
      <c r="I996" s="87"/>
      <c r="J996" s="87"/>
      <c r="K996" s="87"/>
      <c r="L996" s="87"/>
    </row>
    <row r="997" spans="1:12" ht="12.75" customHeight="1">
      <c r="A997" s="87"/>
      <c r="B997" s="93"/>
      <c r="C997" s="87"/>
      <c r="D997" s="87"/>
      <c r="E997" s="87"/>
      <c r="F997" s="217"/>
      <c r="G997" s="94"/>
      <c r="H997" s="87"/>
      <c r="I997" s="87"/>
      <c r="J997" s="87"/>
      <c r="K997" s="87"/>
      <c r="L997" s="87"/>
    </row>
    <row r="998" spans="1:12" ht="12.75" customHeight="1">
      <c r="A998" s="87"/>
      <c r="B998" s="93"/>
      <c r="C998" s="87"/>
      <c r="D998" s="87"/>
      <c r="E998" s="87"/>
      <c r="F998" s="217"/>
      <c r="G998" s="94"/>
      <c r="H998" s="87"/>
      <c r="I998" s="87"/>
      <c r="J998" s="87"/>
      <c r="K998" s="87"/>
      <c r="L998" s="87"/>
    </row>
    <row r="999" spans="1:12" ht="12.75" customHeight="1">
      <c r="A999" s="87"/>
      <c r="B999" s="93"/>
      <c r="C999" s="87"/>
      <c r="D999" s="87"/>
      <c r="E999" s="87"/>
      <c r="F999" s="217"/>
      <c r="G999" s="94"/>
      <c r="H999" s="87"/>
      <c r="I999" s="87"/>
      <c r="J999" s="87"/>
      <c r="K999" s="87"/>
      <c r="L999" s="87"/>
    </row>
    <row r="1000" spans="1:12" ht="12.75" customHeight="1">
      <c r="A1000" s="87"/>
      <c r="B1000" s="93"/>
      <c r="C1000" s="87"/>
      <c r="D1000" s="87"/>
      <c r="E1000" s="87"/>
      <c r="F1000" s="217"/>
      <c r="G1000" s="94"/>
      <c r="H1000" s="87"/>
      <c r="I1000" s="87"/>
      <c r="J1000" s="87"/>
      <c r="K1000" s="87"/>
      <c r="L1000" s="87"/>
    </row>
    <row r="1001" spans="1:12" ht="12.75" customHeight="1">
      <c r="A1001" s="87"/>
      <c r="B1001" s="93"/>
      <c r="C1001" s="87"/>
      <c r="D1001" s="87"/>
      <c r="E1001" s="87"/>
      <c r="F1001" s="217"/>
      <c r="G1001" s="94"/>
      <c r="H1001" s="87"/>
      <c r="I1001" s="87"/>
      <c r="J1001" s="87"/>
      <c r="K1001" s="87"/>
      <c r="L1001" s="87"/>
    </row>
    <row r="1002" spans="1:12" ht="12.75" customHeight="1">
      <c r="A1002" s="87"/>
      <c r="B1002" s="93"/>
      <c r="C1002" s="87"/>
      <c r="D1002" s="87"/>
      <c r="E1002" s="87"/>
      <c r="F1002" s="217"/>
      <c r="G1002" s="94"/>
      <c r="H1002" s="87"/>
      <c r="I1002" s="87"/>
      <c r="J1002" s="87"/>
      <c r="K1002" s="87"/>
      <c r="L1002" s="87"/>
    </row>
    <row r="1003" spans="1:12" ht="12.75" customHeight="1">
      <c r="A1003" s="87"/>
      <c r="B1003" s="93"/>
      <c r="C1003" s="87"/>
      <c r="D1003" s="87"/>
      <c r="E1003" s="87"/>
      <c r="F1003" s="217"/>
      <c r="G1003" s="94"/>
      <c r="H1003" s="87"/>
      <c r="I1003" s="87"/>
      <c r="J1003" s="87"/>
      <c r="K1003" s="87"/>
      <c r="L1003" s="87"/>
    </row>
    <row r="1004" spans="1:12" ht="12.75" customHeight="1">
      <c r="A1004" s="87"/>
      <c r="B1004" s="93"/>
      <c r="C1004" s="87"/>
      <c r="D1004" s="87"/>
      <c r="E1004" s="87"/>
      <c r="F1004" s="217"/>
      <c r="G1004" s="94"/>
      <c r="H1004" s="87"/>
      <c r="I1004" s="87"/>
      <c r="J1004" s="87"/>
      <c r="K1004" s="87"/>
      <c r="L1004" s="87"/>
    </row>
    <row r="1005" spans="1:12" ht="12.75" customHeight="1">
      <c r="A1005" s="87"/>
      <c r="B1005" s="93"/>
      <c r="C1005" s="87"/>
      <c r="D1005" s="87"/>
      <c r="E1005" s="87"/>
      <c r="F1005" s="217"/>
      <c r="G1005" s="94"/>
      <c r="H1005" s="87"/>
      <c r="I1005" s="87"/>
      <c r="J1005" s="87"/>
      <c r="K1005" s="87"/>
      <c r="L1005" s="87"/>
    </row>
    <row r="1006" spans="1:12" ht="12.75" customHeight="1">
      <c r="A1006" s="87"/>
      <c r="B1006" s="93"/>
      <c r="C1006" s="87"/>
      <c r="D1006" s="87"/>
      <c r="E1006" s="87"/>
      <c r="F1006" s="217"/>
      <c r="G1006" s="94"/>
      <c r="H1006" s="87"/>
      <c r="I1006" s="87"/>
      <c r="J1006" s="87"/>
      <c r="K1006" s="87"/>
      <c r="L1006" s="87"/>
    </row>
    <row r="1007" spans="1:12" ht="12.75" customHeight="1">
      <c r="A1007" s="87"/>
      <c r="B1007" s="93"/>
      <c r="C1007" s="87"/>
      <c r="D1007" s="87"/>
      <c r="E1007" s="87"/>
      <c r="F1007" s="217"/>
      <c r="G1007" s="94"/>
      <c r="H1007" s="87"/>
      <c r="I1007" s="87"/>
      <c r="J1007" s="87"/>
      <c r="K1007" s="87"/>
      <c r="L1007" s="87"/>
    </row>
    <row r="1008" spans="1:12" ht="12.75" customHeight="1">
      <c r="A1008" s="87"/>
      <c r="B1008" s="93"/>
      <c r="C1008" s="87"/>
      <c r="D1008" s="87"/>
      <c r="E1008" s="87"/>
      <c r="F1008" s="217"/>
      <c r="G1008" s="94"/>
      <c r="H1008" s="87"/>
      <c r="I1008" s="87"/>
      <c r="J1008" s="87"/>
      <c r="K1008" s="87"/>
      <c r="L1008" s="87"/>
    </row>
    <row r="1009" spans="1:12" ht="12.75" customHeight="1">
      <c r="A1009" s="87"/>
      <c r="B1009" s="93"/>
      <c r="C1009" s="87"/>
      <c r="D1009" s="87"/>
      <c r="E1009" s="87"/>
      <c r="F1009" s="217"/>
      <c r="G1009" s="94"/>
      <c r="H1009" s="87"/>
      <c r="I1009" s="87"/>
      <c r="J1009" s="87"/>
      <c r="K1009" s="87"/>
      <c r="L1009" s="87"/>
    </row>
    <row r="1010" spans="1:12" ht="12.75" customHeight="1">
      <c r="A1010" s="87"/>
      <c r="B1010" s="93"/>
      <c r="C1010" s="87"/>
      <c r="D1010" s="87"/>
      <c r="E1010" s="87"/>
      <c r="F1010" s="217"/>
      <c r="G1010" s="94"/>
      <c r="H1010" s="87"/>
      <c r="I1010" s="87"/>
      <c r="J1010" s="87"/>
      <c r="K1010" s="87"/>
      <c r="L1010" s="87"/>
    </row>
    <row r="1011" spans="1:12" ht="12.75" customHeight="1">
      <c r="A1011" s="87"/>
      <c r="B1011" s="93"/>
      <c r="C1011" s="87"/>
      <c r="D1011" s="87"/>
      <c r="E1011" s="87"/>
      <c r="F1011" s="217"/>
      <c r="G1011" s="94"/>
      <c r="H1011" s="87"/>
      <c r="I1011" s="87"/>
      <c r="J1011" s="87"/>
      <c r="K1011" s="87"/>
      <c r="L1011" s="87"/>
    </row>
    <row r="1012" spans="1:12" ht="12.75" customHeight="1">
      <c r="A1012" s="87"/>
      <c r="B1012" s="93"/>
      <c r="C1012" s="87"/>
      <c r="D1012" s="87"/>
      <c r="E1012" s="87"/>
      <c r="F1012" s="217"/>
      <c r="G1012" s="94"/>
      <c r="H1012" s="87"/>
      <c r="I1012" s="87"/>
      <c r="J1012" s="87"/>
      <c r="K1012" s="87"/>
      <c r="L1012" s="87"/>
    </row>
    <row r="1013" spans="1:12" ht="12.75" customHeight="1">
      <c r="A1013" s="87"/>
      <c r="B1013" s="93"/>
      <c r="C1013" s="87"/>
      <c r="D1013" s="87"/>
      <c r="E1013" s="87"/>
      <c r="F1013" s="217"/>
      <c r="G1013" s="94"/>
      <c r="H1013" s="87"/>
      <c r="I1013" s="87"/>
      <c r="J1013" s="87"/>
      <c r="K1013" s="87"/>
      <c r="L1013" s="87"/>
    </row>
    <row r="1014" spans="1:12" ht="12.75" customHeight="1">
      <c r="A1014" s="87"/>
      <c r="B1014" s="93"/>
      <c r="C1014" s="87"/>
      <c r="D1014" s="87"/>
      <c r="E1014" s="87"/>
      <c r="F1014" s="217"/>
      <c r="G1014" s="94"/>
      <c r="H1014" s="87"/>
      <c r="I1014" s="87"/>
      <c r="J1014" s="87"/>
      <c r="K1014" s="87"/>
      <c r="L1014" s="87"/>
    </row>
    <row r="1015" spans="1:12" ht="12.75" customHeight="1">
      <c r="A1015" s="87"/>
      <c r="B1015" s="93"/>
      <c r="C1015" s="87"/>
      <c r="D1015" s="87"/>
      <c r="E1015" s="87"/>
      <c r="F1015" s="217"/>
      <c r="G1015" s="94"/>
      <c r="H1015" s="87"/>
      <c r="I1015" s="87"/>
      <c r="J1015" s="87"/>
      <c r="K1015" s="87"/>
      <c r="L1015" s="87"/>
    </row>
    <row r="1016" spans="1:12" ht="12.75" customHeight="1">
      <c r="A1016" s="87"/>
      <c r="B1016" s="93"/>
      <c r="C1016" s="87"/>
      <c r="D1016" s="87"/>
      <c r="E1016" s="87"/>
      <c r="F1016" s="217"/>
      <c r="G1016" s="94"/>
      <c r="H1016" s="87"/>
      <c r="I1016" s="87"/>
      <c r="J1016" s="87"/>
      <c r="K1016" s="87"/>
      <c r="L1016" s="87"/>
    </row>
    <row r="1017" spans="1:12" ht="12.75" customHeight="1">
      <c r="A1017" s="87"/>
      <c r="B1017" s="93"/>
      <c r="C1017" s="87"/>
      <c r="D1017" s="87"/>
      <c r="E1017" s="87"/>
      <c r="F1017" s="217"/>
      <c r="G1017" s="94"/>
      <c r="H1017" s="87"/>
      <c r="I1017" s="87"/>
      <c r="J1017" s="87"/>
      <c r="K1017" s="87"/>
      <c r="L1017" s="87"/>
    </row>
    <row r="1018" spans="1:12" ht="12.75" customHeight="1">
      <c r="A1018" s="87"/>
      <c r="B1018" s="93"/>
      <c r="C1018" s="87"/>
      <c r="D1018" s="87"/>
      <c r="E1018" s="87"/>
      <c r="F1018" s="217"/>
      <c r="G1018" s="94"/>
      <c r="H1018" s="87"/>
      <c r="I1018" s="87"/>
      <c r="J1018" s="87"/>
      <c r="K1018" s="87"/>
      <c r="L1018" s="87"/>
    </row>
    <row r="1019" spans="1:12" ht="12.75" customHeight="1">
      <c r="A1019" s="87"/>
      <c r="B1019" s="93"/>
      <c r="C1019" s="87"/>
      <c r="D1019" s="87"/>
      <c r="E1019" s="87"/>
      <c r="F1019" s="217"/>
      <c r="G1019" s="94"/>
      <c r="H1019" s="87"/>
      <c r="I1019" s="87"/>
      <c r="J1019" s="87"/>
      <c r="K1019" s="87"/>
      <c r="L1019" s="87"/>
    </row>
    <row r="1020" spans="1:12" ht="12.75" customHeight="1">
      <c r="A1020" s="87"/>
      <c r="B1020" s="93"/>
      <c r="C1020" s="87"/>
      <c r="D1020" s="87"/>
      <c r="E1020" s="87"/>
      <c r="F1020" s="217"/>
      <c r="G1020" s="94"/>
      <c r="H1020" s="87"/>
      <c r="I1020" s="87"/>
      <c r="J1020" s="87"/>
      <c r="K1020" s="87"/>
      <c r="L1020" s="87"/>
    </row>
    <row r="1021" spans="1:12" ht="12.75" customHeight="1">
      <c r="A1021" s="87"/>
      <c r="B1021" s="93"/>
      <c r="C1021" s="87"/>
      <c r="D1021" s="87"/>
      <c r="E1021" s="87"/>
      <c r="F1021" s="217"/>
      <c r="G1021" s="94"/>
      <c r="H1021" s="87"/>
      <c r="I1021" s="87"/>
      <c r="J1021" s="87"/>
      <c r="K1021" s="87"/>
      <c r="L1021" s="87"/>
    </row>
    <row r="1022" spans="1:12" ht="12.75" customHeight="1">
      <c r="A1022" s="87"/>
      <c r="B1022" s="93"/>
      <c r="C1022" s="87"/>
      <c r="D1022" s="87"/>
      <c r="E1022" s="87"/>
      <c r="F1022" s="217"/>
      <c r="G1022" s="94"/>
      <c r="H1022" s="87"/>
      <c r="I1022" s="87"/>
      <c r="J1022" s="87"/>
      <c r="K1022" s="87"/>
      <c r="L1022" s="87"/>
    </row>
    <row r="1023" spans="1:12" ht="12.75" customHeight="1">
      <c r="A1023" s="87"/>
      <c r="B1023" s="93"/>
      <c r="C1023" s="87"/>
      <c r="D1023" s="87"/>
      <c r="E1023" s="87"/>
      <c r="F1023" s="217"/>
      <c r="G1023" s="94"/>
      <c r="H1023" s="87"/>
      <c r="I1023" s="87"/>
      <c r="J1023" s="87"/>
      <c r="K1023" s="87"/>
      <c r="L1023" s="87"/>
    </row>
    <row r="1024" spans="1:12" ht="12.75" customHeight="1">
      <c r="A1024" s="87"/>
      <c r="B1024" s="93"/>
      <c r="C1024" s="87"/>
      <c r="D1024" s="87"/>
      <c r="E1024" s="87"/>
      <c r="F1024" s="217"/>
      <c r="G1024" s="94"/>
      <c r="H1024" s="87"/>
      <c r="I1024" s="87"/>
      <c r="J1024" s="87"/>
      <c r="K1024" s="87"/>
      <c r="L1024" s="87"/>
    </row>
    <row r="1025" spans="1:12" ht="12.75" customHeight="1">
      <c r="A1025" s="87"/>
      <c r="B1025" s="93"/>
      <c r="C1025" s="87"/>
      <c r="D1025" s="87"/>
      <c r="E1025" s="87"/>
      <c r="F1025" s="217"/>
      <c r="G1025" s="94"/>
      <c r="H1025" s="87"/>
      <c r="I1025" s="87"/>
      <c r="J1025" s="87"/>
      <c r="K1025" s="87"/>
      <c r="L1025" s="87"/>
    </row>
    <row r="1026" spans="1:12" ht="12.75" customHeight="1">
      <c r="A1026" s="87"/>
      <c r="B1026" s="93"/>
      <c r="C1026" s="87"/>
      <c r="D1026" s="87"/>
      <c r="E1026" s="87"/>
      <c r="F1026" s="217"/>
      <c r="G1026" s="94"/>
      <c r="H1026" s="87"/>
      <c r="I1026" s="87"/>
      <c r="J1026" s="87"/>
      <c r="K1026" s="87"/>
      <c r="L1026" s="87"/>
    </row>
    <row r="1027" spans="1:12" ht="12.75" customHeight="1">
      <c r="A1027" s="87"/>
      <c r="B1027" s="93"/>
      <c r="C1027" s="87"/>
      <c r="D1027" s="87"/>
      <c r="E1027" s="87"/>
      <c r="F1027" s="217"/>
      <c r="G1027" s="94"/>
      <c r="H1027" s="87"/>
      <c r="I1027" s="87"/>
      <c r="J1027" s="87"/>
      <c r="K1027" s="87"/>
      <c r="L1027" s="87"/>
    </row>
    <row r="1028" spans="1:12" ht="12.75" customHeight="1">
      <c r="A1028" s="87"/>
      <c r="B1028" s="93"/>
      <c r="C1028" s="87"/>
      <c r="D1028" s="87"/>
      <c r="E1028" s="87"/>
      <c r="F1028" s="217"/>
      <c r="G1028" s="94"/>
      <c r="H1028" s="87"/>
      <c r="I1028" s="87"/>
      <c r="J1028" s="87"/>
      <c r="K1028" s="87"/>
      <c r="L1028" s="87"/>
    </row>
    <row r="1029" spans="1:12" ht="12.75" customHeight="1">
      <c r="A1029" s="87"/>
      <c r="B1029" s="93"/>
      <c r="C1029" s="87"/>
      <c r="D1029" s="87"/>
      <c r="E1029" s="87"/>
      <c r="F1029" s="217"/>
      <c r="G1029" s="94"/>
      <c r="H1029" s="87"/>
      <c r="I1029" s="87"/>
      <c r="J1029" s="87"/>
      <c r="K1029" s="87"/>
      <c r="L1029" s="87"/>
    </row>
    <row r="1030" spans="1:12" ht="12.75" customHeight="1">
      <c r="A1030" s="87"/>
      <c r="B1030" s="93"/>
      <c r="C1030" s="87"/>
      <c r="D1030" s="87"/>
      <c r="E1030" s="87"/>
      <c r="F1030" s="217"/>
      <c r="G1030" s="94"/>
      <c r="H1030" s="87"/>
      <c r="I1030" s="87"/>
      <c r="J1030" s="87"/>
      <c r="K1030" s="87"/>
      <c r="L1030" s="87"/>
    </row>
    <row r="1031" spans="1:12" ht="12.75" customHeight="1">
      <c r="A1031" s="87"/>
      <c r="B1031" s="93"/>
      <c r="C1031" s="87"/>
      <c r="D1031" s="87"/>
      <c r="E1031" s="87"/>
      <c r="F1031" s="217"/>
      <c r="G1031" s="94"/>
      <c r="H1031" s="87"/>
      <c r="I1031" s="87"/>
      <c r="J1031" s="87"/>
      <c r="K1031" s="87"/>
      <c r="L1031" s="87"/>
    </row>
    <row r="1032" spans="1:12" ht="15" customHeight="1">
      <c r="A1032" s="87"/>
      <c r="B1032" s="93"/>
      <c r="C1032" s="87"/>
      <c r="D1032" s="87"/>
      <c r="E1032" s="87"/>
      <c r="F1032" s="217"/>
      <c r="G1032" s="94"/>
      <c r="H1032" s="87"/>
    </row>
    <row r="1033" spans="1:12" ht="15" customHeight="1">
      <c r="A1033" s="87"/>
      <c r="B1033" s="93"/>
      <c r="C1033" s="87"/>
      <c r="D1033" s="87"/>
      <c r="E1033" s="87"/>
      <c r="F1033" s="217"/>
      <c r="G1033" s="94"/>
      <c r="H1033" s="87"/>
    </row>
    <row r="1034" spans="1:12" ht="15" customHeight="1">
      <c r="A1034" s="87"/>
      <c r="B1034" s="93"/>
      <c r="C1034" s="87"/>
      <c r="D1034" s="87"/>
      <c r="E1034" s="87"/>
      <c r="F1034" s="217"/>
      <c r="G1034" s="94"/>
      <c r="H1034" s="87"/>
    </row>
    <row r="1035" spans="1:12" ht="15" customHeight="1">
      <c r="A1035" s="87"/>
      <c r="B1035" s="93"/>
      <c r="C1035" s="87"/>
      <c r="D1035" s="87"/>
      <c r="E1035" s="87"/>
      <c r="F1035" s="217"/>
      <c r="G1035" s="94"/>
    </row>
    <row r="1036" spans="1:12" ht="15" customHeight="1">
      <c r="A1036" s="87"/>
      <c r="B1036" s="93"/>
      <c r="C1036" s="87"/>
      <c r="D1036" s="87"/>
      <c r="E1036" s="87"/>
      <c r="F1036" s="217"/>
      <c r="G1036" s="94"/>
    </row>
    <row r="1037" spans="1:12" ht="15" customHeight="1">
      <c r="A1037" s="87"/>
      <c r="B1037" s="93"/>
      <c r="C1037" s="87"/>
      <c r="D1037" s="87"/>
      <c r="E1037" s="87"/>
      <c r="F1037" s="217"/>
      <c r="G1037" s="94"/>
    </row>
  </sheetData>
  <mergeCells count="13">
    <mergeCell ref="F86:G86"/>
    <mergeCell ref="A15:G15"/>
    <mergeCell ref="A75:G75"/>
    <mergeCell ref="A6:G6"/>
    <mergeCell ref="A80:G80"/>
    <mergeCell ref="A57:G57"/>
    <mergeCell ref="A67:G67"/>
    <mergeCell ref="A38:G38"/>
    <mergeCell ref="A2:G2"/>
    <mergeCell ref="A3:E3"/>
    <mergeCell ref="A4:E4"/>
    <mergeCell ref="A5:E5"/>
    <mergeCell ref="A1:G1"/>
  </mergeCells>
  <phoneticPr fontId="40" type="noConversion"/>
  <printOptions horizontalCentered="1"/>
  <pageMargins left="0" right="0" top="0.39370078740157483" bottom="0.19685039370078741" header="0" footer="0"/>
  <pageSetup paperSize="9" scale="7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43F1-25EC-42EC-8123-306EF68B439B}">
  <sheetPr>
    <tabColor rgb="FF92D050"/>
  </sheetPr>
  <dimension ref="A1:Q65"/>
  <sheetViews>
    <sheetView tabSelected="1" topLeftCell="A14" zoomScale="89" zoomScaleNormal="89" workbookViewId="0">
      <selection activeCell="A49" sqref="A49:P56"/>
    </sheetView>
  </sheetViews>
  <sheetFormatPr defaultRowHeight="12.75"/>
  <cols>
    <col min="1" max="1" width="8" customWidth="1"/>
    <col min="2" max="2" width="35.5703125" customWidth="1"/>
    <col min="3" max="3" width="13" customWidth="1"/>
    <col min="4" max="4" width="14" customWidth="1"/>
    <col min="5" max="5" width="13.85546875" customWidth="1"/>
    <col min="6" max="6" width="12.28515625" customWidth="1"/>
    <col min="7" max="7" width="14" customWidth="1"/>
    <col min="8" max="8" width="15.140625" customWidth="1"/>
    <col min="9" max="9" width="12.42578125" customWidth="1"/>
    <col min="10" max="10" width="13.140625" customWidth="1"/>
    <col min="11" max="11" width="14.140625" customWidth="1"/>
    <col min="12" max="12" width="13.28515625" customWidth="1"/>
    <col min="13" max="13" width="12.42578125" customWidth="1"/>
    <col min="14" max="14" width="13.28515625" customWidth="1"/>
    <col min="15" max="15" width="12" customWidth="1"/>
    <col min="16" max="16" width="13" customWidth="1"/>
    <col min="17" max="17" width="14.7109375" customWidth="1"/>
    <col min="18" max="18" width="10.140625" customWidth="1"/>
  </cols>
  <sheetData>
    <row r="1" spans="1:16" ht="76.5" customHeight="1" thickBot="1">
      <c r="A1" s="690"/>
      <c r="B1" s="691"/>
      <c r="C1" s="691"/>
      <c r="D1" s="691"/>
      <c r="E1" s="691"/>
      <c r="F1" s="691"/>
      <c r="G1" s="691"/>
      <c r="H1" s="691"/>
      <c r="I1" s="691"/>
      <c r="J1" s="691"/>
      <c r="K1" s="691"/>
      <c r="L1" s="691"/>
      <c r="M1" s="691"/>
      <c r="N1" s="691"/>
      <c r="O1" s="691"/>
      <c r="P1" s="692"/>
    </row>
    <row r="2" spans="1:16">
      <c r="A2" s="693" t="s">
        <v>264</v>
      </c>
      <c r="B2" s="694"/>
      <c r="C2" s="694"/>
      <c r="D2" s="694"/>
      <c r="E2" s="694"/>
      <c r="F2" s="694"/>
      <c r="G2" s="694"/>
      <c r="H2" s="694"/>
      <c r="I2" s="694"/>
      <c r="J2" s="694"/>
      <c r="K2" s="694"/>
      <c r="L2" s="694"/>
      <c r="M2" s="694"/>
      <c r="N2" s="694"/>
      <c r="O2" s="694"/>
      <c r="P2" s="695"/>
    </row>
    <row r="3" spans="1:16">
      <c r="A3" s="696" t="s">
        <v>265</v>
      </c>
      <c r="B3" s="697"/>
      <c r="C3" s="697"/>
      <c r="D3" s="697"/>
      <c r="E3" s="697"/>
      <c r="F3" s="697"/>
      <c r="G3" s="697"/>
      <c r="H3" s="697"/>
      <c r="I3" s="697"/>
      <c r="J3" s="697"/>
      <c r="K3" s="697"/>
      <c r="L3" s="697"/>
      <c r="M3" s="697"/>
      <c r="N3" s="698" t="s">
        <v>287</v>
      </c>
      <c r="O3" s="698"/>
      <c r="P3" s="699"/>
    </row>
    <row r="4" spans="1:16">
      <c r="A4" s="696" t="str">
        <f>'PLANILHA ORÇAMENTÁRIA (AF)'!A4:E4</f>
        <v>OBRA:  CONSTRUÇÃO DE FAIXAS ELEVADAS PARA TRAVESSIA DE PEDESTRES EM VIAS URBANAS DO MUNICÍPIO DE PONTE NOVA/MG</v>
      </c>
      <c r="B4" s="697"/>
      <c r="C4" s="697"/>
      <c r="D4" s="697"/>
      <c r="E4" s="697"/>
      <c r="F4" s="697"/>
      <c r="G4" s="697"/>
      <c r="H4" s="697"/>
      <c r="I4" s="697"/>
      <c r="J4" s="697"/>
      <c r="K4" s="697"/>
      <c r="L4" s="697"/>
      <c r="M4" s="697"/>
      <c r="N4" s="698" t="s">
        <v>373</v>
      </c>
      <c r="O4" s="698"/>
      <c r="P4" s="699"/>
    </row>
    <row r="5" spans="1:16">
      <c r="A5" s="700" t="str">
        <f>'PLANILHA ORÇAMENTÁRIA (AF)'!A5:E5</f>
        <v>LOCAL: DIVERSAS RUAS DO MUNICÍPIO DE PONTE NOVA/MG</v>
      </c>
      <c r="B5" s="701"/>
      <c r="C5" s="701"/>
      <c r="D5" s="701"/>
      <c r="E5" s="701"/>
      <c r="F5" s="701"/>
      <c r="G5" s="701"/>
      <c r="H5" s="701"/>
      <c r="I5" s="701"/>
      <c r="J5" s="701"/>
      <c r="K5" s="701"/>
      <c r="L5" s="701"/>
      <c r="M5" s="701"/>
      <c r="N5" s="321" t="s">
        <v>39</v>
      </c>
      <c r="O5" s="220"/>
      <c r="P5" s="322"/>
    </row>
    <row r="6" spans="1:16" ht="29.25" customHeight="1">
      <c r="A6" s="702" t="str">
        <f>'PLANILHA ORÇAMENTÁRIA (AF)'!A6:E6</f>
        <v>REGIÃO/MÊS DE REFERÊNCIA COM DESONERAÇÃO: TABELA SINAPI-MG - JANEIRO/2026 - TABELA SICRO/DNIT-MG - OUTUBRO/2025 - TABELA SETOP-MG - OUTUBRO/2025 - TABELA SUDECAP-MG - OUTUBRO/2025 - TABELA ORSE-SE - DEZEMBRO/2025</v>
      </c>
      <c r="B6" s="703"/>
      <c r="C6" s="703"/>
      <c r="D6" s="703"/>
      <c r="E6" s="703"/>
      <c r="F6" s="703"/>
      <c r="G6" s="703"/>
      <c r="H6" s="703"/>
      <c r="I6" s="703"/>
      <c r="J6" s="703"/>
      <c r="K6" s="703"/>
      <c r="L6" s="703"/>
      <c r="M6" s="704" t="s">
        <v>266</v>
      </c>
      <c r="N6" s="704"/>
      <c r="O6" s="706" t="s">
        <v>267</v>
      </c>
      <c r="P6" s="707"/>
    </row>
    <row r="7" spans="1:16" ht="13.5" thickBot="1">
      <c r="A7" s="708" t="str">
        <f>[2]ORÇAMENTO!A7</f>
        <v>PRAZO DE EXECUÇÃO: 12 MESES</v>
      </c>
      <c r="B7" s="709"/>
      <c r="C7" s="709"/>
      <c r="D7" s="709"/>
      <c r="E7" s="709"/>
      <c r="F7" s="709"/>
      <c r="G7" s="709"/>
      <c r="H7" s="709"/>
      <c r="I7" s="709"/>
      <c r="J7" s="709"/>
      <c r="K7" s="709"/>
      <c r="L7" s="709"/>
      <c r="M7" s="705"/>
      <c r="N7" s="705"/>
      <c r="O7" s="323" t="s">
        <v>268</v>
      </c>
      <c r="P7" s="324">
        <f>[2]ORÇAMENTO!I7</f>
        <v>0.28170000000000001</v>
      </c>
    </row>
    <row r="8" spans="1:16" ht="26.25" thickBot="1">
      <c r="A8" s="314" t="s">
        <v>45</v>
      </c>
      <c r="B8" s="314" t="s">
        <v>269</v>
      </c>
      <c r="C8" s="315" t="s">
        <v>270</v>
      </c>
      <c r="D8" s="315" t="s">
        <v>271</v>
      </c>
      <c r="E8" s="316" t="s">
        <v>272</v>
      </c>
      <c r="F8" s="316" t="s">
        <v>273</v>
      </c>
      <c r="G8" s="316" t="s">
        <v>274</v>
      </c>
      <c r="H8" s="317" t="s">
        <v>275</v>
      </c>
      <c r="I8" s="318" t="s">
        <v>276</v>
      </c>
      <c r="J8" s="316" t="s">
        <v>277</v>
      </c>
      <c r="K8" s="316" t="s">
        <v>278</v>
      </c>
      <c r="L8" s="316" t="s">
        <v>279</v>
      </c>
      <c r="M8" s="317" t="s">
        <v>280</v>
      </c>
      <c r="N8" s="316" t="s">
        <v>281</v>
      </c>
      <c r="O8" s="319" t="s">
        <v>282</v>
      </c>
      <c r="P8" s="320" t="s">
        <v>283</v>
      </c>
    </row>
    <row r="9" spans="1:16" ht="14.25">
      <c r="A9" s="688">
        <v>1</v>
      </c>
      <c r="B9" s="689" t="s">
        <v>290</v>
      </c>
      <c r="C9" s="325" t="s">
        <v>284</v>
      </c>
      <c r="D9" s="326">
        <f>D10/D48</f>
        <v>7.3716689145698677E-2</v>
      </c>
      <c r="E9" s="327">
        <v>1</v>
      </c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9"/>
    </row>
    <row r="10" spans="1:16" ht="14.25">
      <c r="A10" s="678"/>
      <c r="B10" s="682"/>
      <c r="C10" s="298" t="s">
        <v>285</v>
      </c>
      <c r="D10" s="299">
        <f>LEVANTAMENTOS!J2</f>
        <v>56513.395913091321</v>
      </c>
      <c r="E10" s="300">
        <f>$D$10*E9</f>
        <v>56513.395913091321</v>
      </c>
      <c r="F10" s="300"/>
      <c r="G10" s="300"/>
      <c r="H10" s="300"/>
      <c r="I10" s="300"/>
      <c r="J10" s="300"/>
      <c r="K10" s="300"/>
      <c r="L10" s="300"/>
      <c r="M10" s="300"/>
      <c r="N10" s="300"/>
      <c r="O10" s="300"/>
      <c r="P10" s="330"/>
    </row>
    <row r="11" spans="1:16" ht="14.25">
      <c r="A11" s="677">
        <v>2</v>
      </c>
      <c r="B11" s="687" t="s">
        <v>290</v>
      </c>
      <c r="C11" s="295" t="s">
        <v>284</v>
      </c>
      <c r="D11" s="301">
        <f>D12/D48</f>
        <v>7.3716689145698677E-2</v>
      </c>
      <c r="E11" s="302">
        <v>1</v>
      </c>
      <c r="F11" s="303"/>
      <c r="G11" s="297"/>
      <c r="H11" s="302"/>
      <c r="I11" s="297"/>
      <c r="J11" s="304"/>
      <c r="K11" s="304"/>
      <c r="L11" s="304"/>
      <c r="M11" s="304"/>
      <c r="N11" s="304"/>
      <c r="O11" s="304"/>
      <c r="P11" s="331"/>
    </row>
    <row r="12" spans="1:16" ht="14.25">
      <c r="A12" s="678"/>
      <c r="B12" s="682"/>
      <c r="C12" s="298" t="s">
        <v>285</v>
      </c>
      <c r="D12" s="299">
        <f>LEVANTAMENTOS!J3</f>
        <v>56513.395913091321</v>
      </c>
      <c r="E12" s="300">
        <f>D12/E11</f>
        <v>56513.395913091321</v>
      </c>
      <c r="F12" s="300"/>
      <c r="G12" s="300"/>
      <c r="H12" s="300"/>
      <c r="I12" s="300"/>
      <c r="J12" s="300"/>
      <c r="K12" s="300"/>
      <c r="L12" s="300"/>
      <c r="M12" s="300"/>
      <c r="N12" s="300"/>
      <c r="O12" s="300"/>
      <c r="P12" s="330"/>
    </row>
    <row r="13" spans="1:16" ht="14.25">
      <c r="A13" s="677">
        <v>3</v>
      </c>
      <c r="B13" s="681" t="s">
        <v>291</v>
      </c>
      <c r="C13" s="295" t="s">
        <v>284</v>
      </c>
      <c r="D13" s="301">
        <f>D14/D48</f>
        <v>4.2426871450761822E-2</v>
      </c>
      <c r="E13" s="302"/>
      <c r="F13" s="302"/>
      <c r="G13" s="296">
        <v>1</v>
      </c>
      <c r="H13" s="302"/>
      <c r="I13" s="297"/>
      <c r="J13" s="304"/>
      <c r="K13" s="304"/>
      <c r="L13" s="304"/>
      <c r="M13" s="304"/>
      <c r="N13" s="304"/>
      <c r="O13" s="304"/>
      <c r="P13" s="331"/>
    </row>
    <row r="14" spans="1:16" ht="14.25">
      <c r="A14" s="678"/>
      <c r="B14" s="682"/>
      <c r="C14" s="298" t="s">
        <v>285</v>
      </c>
      <c r="D14" s="299">
        <f>LEVANTAMENTOS!J4</f>
        <v>32525.695489548962</v>
      </c>
      <c r="E14" s="300"/>
      <c r="F14" s="300"/>
      <c r="G14" s="300">
        <f>$D$14*G13</f>
        <v>32525.695489548962</v>
      </c>
      <c r="H14" s="300"/>
      <c r="I14" s="300"/>
      <c r="J14" s="300"/>
      <c r="K14" s="300"/>
      <c r="L14" s="300"/>
      <c r="M14" s="300"/>
      <c r="N14" s="300"/>
      <c r="O14" s="300"/>
      <c r="P14" s="330"/>
    </row>
    <row r="15" spans="1:16" ht="14.25">
      <c r="A15" s="677">
        <v>4</v>
      </c>
      <c r="B15" s="681" t="s">
        <v>292</v>
      </c>
      <c r="C15" s="295" t="s">
        <v>284</v>
      </c>
      <c r="D15" s="301">
        <f>D16/D48</f>
        <v>3.9244856091954688E-2</v>
      </c>
      <c r="E15" s="302"/>
      <c r="F15" s="302"/>
      <c r="G15" s="297">
        <v>1</v>
      </c>
      <c r="H15" s="302"/>
      <c r="I15" s="296"/>
      <c r="J15" s="304"/>
      <c r="K15" s="304"/>
      <c r="L15" s="304"/>
      <c r="M15" s="304"/>
      <c r="N15" s="304"/>
      <c r="O15" s="304"/>
      <c r="P15" s="332"/>
    </row>
    <row r="16" spans="1:16" ht="14.25">
      <c r="A16" s="678"/>
      <c r="B16" s="682"/>
      <c r="C16" s="298" t="s">
        <v>285</v>
      </c>
      <c r="D16" s="299">
        <f>LEVANTAMENTOS!J5</f>
        <v>30086.26832783279</v>
      </c>
      <c r="E16" s="300"/>
      <c r="F16" s="300"/>
      <c r="G16" s="300">
        <f>D16/G15</f>
        <v>30086.26832783279</v>
      </c>
      <c r="H16" s="300"/>
      <c r="I16" s="300"/>
      <c r="J16" s="300"/>
      <c r="K16" s="300"/>
      <c r="L16" s="300"/>
      <c r="M16" s="300"/>
      <c r="N16" s="300"/>
      <c r="O16" s="300"/>
      <c r="P16" s="330"/>
    </row>
    <row r="17" spans="1:16" ht="14.25">
      <c r="A17" s="677">
        <v>5</v>
      </c>
      <c r="B17" s="681" t="s">
        <v>336</v>
      </c>
      <c r="C17" s="295" t="s">
        <v>284</v>
      </c>
      <c r="D17" s="301">
        <f>D18/D48</f>
        <v>3.6593176626282073E-2</v>
      </c>
      <c r="E17" s="302"/>
      <c r="F17" s="302">
        <v>1</v>
      </c>
      <c r="G17" s="297"/>
      <c r="H17" s="302"/>
      <c r="I17" s="303"/>
      <c r="J17" s="303"/>
      <c r="K17" s="303"/>
      <c r="L17" s="303"/>
      <c r="M17" s="303"/>
      <c r="N17" s="303"/>
      <c r="O17" s="303"/>
      <c r="P17" s="332"/>
    </row>
    <row r="18" spans="1:16" ht="14.25">
      <c r="A18" s="678"/>
      <c r="B18" s="682"/>
      <c r="C18" s="298" t="s">
        <v>285</v>
      </c>
      <c r="D18" s="299">
        <f>LEVANTAMENTOS!J6</f>
        <v>28053.412359735979</v>
      </c>
      <c r="E18" s="300"/>
      <c r="F18" s="300">
        <f>D18/F17</f>
        <v>28053.412359735979</v>
      </c>
      <c r="G18" s="300"/>
      <c r="H18" s="300"/>
      <c r="I18" s="300"/>
      <c r="J18" s="300"/>
      <c r="K18" s="300"/>
      <c r="L18" s="300"/>
      <c r="M18" s="300"/>
      <c r="N18" s="300"/>
      <c r="O18" s="300"/>
      <c r="P18" s="330"/>
    </row>
    <row r="19" spans="1:16" ht="14.25">
      <c r="A19" s="677">
        <v>6</v>
      </c>
      <c r="B19" s="681" t="s">
        <v>337</v>
      </c>
      <c r="C19" s="295" t="s">
        <v>284</v>
      </c>
      <c r="D19" s="301">
        <f>D20/D48</f>
        <v>8.167172754271651E-2</v>
      </c>
      <c r="E19" s="302"/>
      <c r="F19" s="302">
        <v>1</v>
      </c>
      <c r="G19" s="297"/>
      <c r="H19" s="302"/>
      <c r="I19" s="303"/>
      <c r="J19" s="303"/>
      <c r="K19" s="304"/>
      <c r="L19" s="304"/>
      <c r="M19" s="304"/>
      <c r="N19" s="304"/>
      <c r="O19" s="304"/>
      <c r="P19" s="331"/>
    </row>
    <row r="20" spans="1:16" ht="14.25">
      <c r="A20" s="683"/>
      <c r="B20" s="682"/>
      <c r="C20" s="298" t="s">
        <v>285</v>
      </c>
      <c r="D20" s="299">
        <f>LEVANTAMENTOS!J7</f>
        <v>62611.963817381751</v>
      </c>
      <c r="E20" s="300"/>
      <c r="F20" s="300">
        <f>D20/F19</f>
        <v>62611.963817381751</v>
      </c>
      <c r="G20" s="300"/>
      <c r="H20" s="300"/>
      <c r="I20" s="300"/>
      <c r="J20" s="300"/>
      <c r="K20" s="300"/>
      <c r="L20" s="300"/>
      <c r="M20" s="300"/>
      <c r="N20" s="300"/>
      <c r="O20" s="300"/>
      <c r="P20" s="330"/>
    </row>
    <row r="21" spans="1:16" ht="14.25">
      <c r="A21" s="684">
        <v>7</v>
      </c>
      <c r="B21" s="685" t="s">
        <v>293</v>
      </c>
      <c r="C21" s="305" t="s">
        <v>284</v>
      </c>
      <c r="D21" s="301">
        <f>D22/D48</f>
        <v>4.9321238061510619E-2</v>
      </c>
      <c r="E21" s="306"/>
      <c r="F21" s="302"/>
      <c r="G21" s="302"/>
      <c r="H21" s="302">
        <v>1</v>
      </c>
      <c r="I21" s="297"/>
      <c r="J21" s="303"/>
      <c r="K21" s="303"/>
      <c r="L21" s="304"/>
      <c r="M21" s="304"/>
      <c r="N21" s="304"/>
      <c r="O21" s="304"/>
      <c r="P21" s="331"/>
    </row>
    <row r="22" spans="1:16" ht="14.25">
      <c r="A22" s="684"/>
      <c r="B22" s="686"/>
      <c r="C22" s="298" t="s">
        <v>285</v>
      </c>
      <c r="D22" s="299">
        <f>LEVANTAMENTOS!J8</f>
        <v>37811.121006600668</v>
      </c>
      <c r="E22" s="300"/>
      <c r="F22" s="300"/>
      <c r="G22" s="300"/>
      <c r="H22" s="300">
        <f>D22/H21</f>
        <v>37811.121006600668</v>
      </c>
      <c r="I22" s="300"/>
      <c r="J22" s="300"/>
      <c r="K22" s="300"/>
      <c r="L22" s="300"/>
      <c r="M22" s="300"/>
      <c r="N22" s="300"/>
      <c r="O22" s="300"/>
      <c r="P22" s="330"/>
    </row>
    <row r="23" spans="1:16" ht="14.25">
      <c r="A23" s="677">
        <v>8</v>
      </c>
      <c r="B23" s="681" t="s">
        <v>294</v>
      </c>
      <c r="C23" s="295" t="s">
        <v>284</v>
      </c>
      <c r="D23" s="301">
        <f>D24/$D$48</f>
        <v>6.6078492190105406E-2</v>
      </c>
      <c r="E23" s="302"/>
      <c r="F23" s="302"/>
      <c r="G23" s="302"/>
      <c r="H23" s="302">
        <v>0.5</v>
      </c>
      <c r="I23" s="297">
        <v>0.5</v>
      </c>
      <c r="J23" s="303"/>
      <c r="K23" s="303"/>
      <c r="L23" s="304"/>
      <c r="M23" s="304"/>
      <c r="N23" s="304"/>
      <c r="O23" s="304"/>
      <c r="P23" s="331"/>
    </row>
    <row r="24" spans="1:16" ht="14.25">
      <c r="A24" s="678"/>
      <c r="B24" s="682"/>
      <c r="C24" s="298" t="s">
        <v>285</v>
      </c>
      <c r="D24" s="299">
        <f>LEVANTAMENTOS!J9</f>
        <v>50657.728036303633</v>
      </c>
      <c r="E24" s="300"/>
      <c r="F24" s="300"/>
      <c r="G24" s="300"/>
      <c r="H24" s="300">
        <f>(D24/2)/H23/2</f>
        <v>25328.864018151817</v>
      </c>
      <c r="I24" s="300">
        <f>(D24/2)/I23/2</f>
        <v>25328.864018151817</v>
      </c>
      <c r="J24" s="300"/>
      <c r="K24" s="300"/>
      <c r="L24" s="300"/>
      <c r="M24" s="300"/>
      <c r="N24" s="300"/>
      <c r="O24" s="300"/>
      <c r="P24" s="330"/>
    </row>
    <row r="25" spans="1:16" ht="14.25">
      <c r="A25" s="677">
        <v>9</v>
      </c>
      <c r="B25" s="681" t="s">
        <v>295</v>
      </c>
      <c r="C25" s="305" t="s">
        <v>284</v>
      </c>
      <c r="D25" s="301">
        <f>D26/$D$48</f>
        <v>5.3563925206586802E-2</v>
      </c>
      <c r="E25" s="302"/>
      <c r="F25" s="302"/>
      <c r="G25" s="302"/>
      <c r="H25" s="302">
        <v>1</v>
      </c>
      <c r="I25" s="297"/>
      <c r="J25" s="304"/>
      <c r="K25" s="304"/>
      <c r="L25" s="304"/>
      <c r="M25" s="304"/>
      <c r="N25" s="304"/>
      <c r="O25" s="304"/>
      <c r="P25" s="331"/>
    </row>
    <row r="26" spans="1:16" ht="14.25">
      <c r="A26" s="678"/>
      <c r="B26" s="682"/>
      <c r="C26" s="298" t="s">
        <v>285</v>
      </c>
      <c r="D26" s="299">
        <f>LEVANTAMENTOS!J10</f>
        <v>41063.690555555564</v>
      </c>
      <c r="E26" s="300"/>
      <c r="F26" s="300"/>
      <c r="G26" s="300"/>
      <c r="H26" s="300">
        <f>D26/H25</f>
        <v>41063.690555555564</v>
      </c>
      <c r="I26" s="300"/>
      <c r="J26" s="300"/>
      <c r="K26" s="300"/>
      <c r="L26" s="300"/>
      <c r="M26" s="300"/>
      <c r="N26" s="300"/>
      <c r="O26" s="300"/>
      <c r="P26" s="330"/>
    </row>
    <row r="27" spans="1:16" ht="14.25">
      <c r="A27" s="677">
        <v>10</v>
      </c>
      <c r="B27" s="674" t="s">
        <v>296</v>
      </c>
      <c r="C27" s="295" t="s">
        <v>284</v>
      </c>
      <c r="D27" s="301">
        <f>D28/$D$48</f>
        <v>4.7730230382107053E-2</v>
      </c>
      <c r="E27" s="302"/>
      <c r="F27" s="302"/>
      <c r="G27" s="302"/>
      <c r="H27" s="302"/>
      <c r="I27" s="297"/>
      <c r="J27" s="304">
        <v>1</v>
      </c>
      <c r="K27" s="303"/>
      <c r="L27" s="303"/>
      <c r="M27" s="304"/>
      <c r="N27" s="304"/>
      <c r="O27" s="304"/>
      <c r="P27" s="331"/>
    </row>
    <row r="28" spans="1:16" ht="14.25">
      <c r="A28" s="678"/>
      <c r="B28" s="675"/>
      <c r="C28" s="298" t="s">
        <v>285</v>
      </c>
      <c r="D28" s="299">
        <f>LEVANTAMENTOS!J11</f>
        <v>36591.407425742582</v>
      </c>
      <c r="E28" s="300"/>
      <c r="F28" s="300"/>
      <c r="G28" s="300"/>
      <c r="H28" s="300"/>
      <c r="I28" s="300"/>
      <c r="J28" s="300">
        <f>D28/J27</f>
        <v>36591.407425742582</v>
      </c>
      <c r="K28" s="300"/>
      <c r="L28" s="300"/>
      <c r="M28" s="300"/>
      <c r="N28" s="300"/>
      <c r="O28" s="300"/>
      <c r="P28" s="330"/>
    </row>
    <row r="29" spans="1:16" ht="14.25">
      <c r="A29" s="677">
        <v>11</v>
      </c>
      <c r="B29" s="676" t="s">
        <v>297</v>
      </c>
      <c r="C29" s="295" t="s">
        <v>284</v>
      </c>
      <c r="D29" s="301">
        <f>D30/$D$48</f>
        <v>6.8413330214353446E-2</v>
      </c>
      <c r="E29" s="300"/>
      <c r="F29" s="302"/>
      <c r="G29" s="302"/>
      <c r="H29" s="302"/>
      <c r="I29" s="297"/>
      <c r="J29" s="304">
        <v>1</v>
      </c>
      <c r="K29" s="303"/>
      <c r="L29" s="303"/>
      <c r="M29" s="304"/>
      <c r="N29" s="304"/>
      <c r="O29" s="304"/>
      <c r="P29" s="331"/>
    </row>
    <row r="30" spans="1:16" ht="14.25">
      <c r="A30" s="678"/>
      <c r="B30" s="676"/>
      <c r="C30" s="298" t="s">
        <v>285</v>
      </c>
      <c r="D30" s="299">
        <f>LEVANTAMENTOS!J12</f>
        <v>52447.683976897701</v>
      </c>
      <c r="E30" s="300"/>
      <c r="F30" s="300"/>
      <c r="G30" s="300"/>
      <c r="H30" s="300"/>
      <c r="I30" s="300"/>
      <c r="J30" s="300">
        <f>D30/J29</f>
        <v>52447.683976897701</v>
      </c>
      <c r="K30" s="300"/>
      <c r="L30" s="300"/>
      <c r="M30" s="300"/>
      <c r="N30" s="300"/>
      <c r="O30" s="300"/>
      <c r="P30" s="330"/>
    </row>
    <row r="31" spans="1:16" ht="14.25">
      <c r="A31" s="677">
        <v>12</v>
      </c>
      <c r="B31" s="676" t="s">
        <v>298</v>
      </c>
      <c r="C31" s="295" t="s">
        <v>284</v>
      </c>
      <c r="D31" s="301">
        <f>D32/$D$48</f>
        <v>3.8714520198820171E-2</v>
      </c>
      <c r="E31" s="301"/>
      <c r="F31" s="302"/>
      <c r="G31" s="302"/>
      <c r="H31" s="307"/>
      <c r="I31" s="297">
        <v>1</v>
      </c>
      <c r="J31" s="304"/>
      <c r="K31" s="304"/>
      <c r="L31" s="304"/>
      <c r="M31" s="304"/>
      <c r="N31" s="304"/>
      <c r="O31" s="304"/>
      <c r="P31" s="331"/>
    </row>
    <row r="32" spans="1:16" ht="14.25">
      <c r="A32" s="678"/>
      <c r="B32" s="676"/>
      <c r="C32" s="298" t="s">
        <v>285</v>
      </c>
      <c r="D32" s="299">
        <f>LEVANTAMENTOS!J13</f>
        <v>29679.697134213431</v>
      </c>
      <c r="E32" s="300"/>
      <c r="F32" s="300"/>
      <c r="G32" s="300"/>
      <c r="H32" s="300"/>
      <c r="I32" s="300">
        <f>D32/I31</f>
        <v>29679.697134213431</v>
      </c>
      <c r="J32" s="300"/>
      <c r="K32" s="300"/>
      <c r="L32" s="300"/>
      <c r="M32" s="300"/>
      <c r="N32" s="300"/>
      <c r="O32" s="300"/>
      <c r="P32" s="330"/>
    </row>
    <row r="33" spans="1:17" ht="14.25">
      <c r="A33" s="677">
        <v>13</v>
      </c>
      <c r="B33" s="676" t="s">
        <v>299</v>
      </c>
      <c r="C33" s="295" t="s">
        <v>284</v>
      </c>
      <c r="D33" s="301">
        <f>D34/$D$48</f>
        <v>5.3563925206586802E-2</v>
      </c>
      <c r="E33" s="300"/>
      <c r="F33" s="302"/>
      <c r="G33" s="300"/>
      <c r="H33" s="307"/>
      <c r="I33" s="297"/>
      <c r="J33" s="304"/>
      <c r="K33" s="304">
        <v>1</v>
      </c>
      <c r="L33" s="304"/>
      <c r="M33" s="304"/>
      <c r="N33" s="304"/>
      <c r="O33" s="304"/>
      <c r="P33" s="331"/>
    </row>
    <row r="34" spans="1:17" ht="14.25">
      <c r="A34" s="678"/>
      <c r="B34" s="676"/>
      <c r="C34" s="298" t="s">
        <v>285</v>
      </c>
      <c r="D34" s="299">
        <f>LEVANTAMENTOS!J14</f>
        <v>41063.690555555564</v>
      </c>
      <c r="E34" s="300"/>
      <c r="F34" s="300"/>
      <c r="G34" s="300"/>
      <c r="H34" s="300"/>
      <c r="I34" s="300"/>
      <c r="J34" s="300"/>
      <c r="K34" s="300">
        <f>D34/K33</f>
        <v>41063.690555555564</v>
      </c>
      <c r="L34" s="300"/>
      <c r="M34" s="300"/>
      <c r="N34" s="300"/>
      <c r="O34" s="300"/>
      <c r="P34" s="330"/>
    </row>
    <row r="35" spans="1:17" ht="14.25">
      <c r="A35" s="677">
        <v>14</v>
      </c>
      <c r="B35" s="679" t="s">
        <v>300</v>
      </c>
      <c r="C35" s="295" t="s">
        <v>284</v>
      </c>
      <c r="D35" s="301">
        <f>D36/$D$48</f>
        <v>3.8184184305685639E-2</v>
      </c>
      <c r="E35" s="300"/>
      <c r="F35" s="302"/>
      <c r="G35" s="300"/>
      <c r="H35" s="307"/>
      <c r="I35" s="297"/>
      <c r="J35" s="304"/>
      <c r="K35" s="304">
        <v>1</v>
      </c>
      <c r="L35" s="304"/>
      <c r="M35" s="304"/>
      <c r="N35" s="304"/>
      <c r="O35" s="304"/>
      <c r="P35" s="331"/>
    </row>
    <row r="36" spans="1:17" ht="14.25">
      <c r="A36" s="678"/>
      <c r="B36" s="680"/>
      <c r="C36" s="298" t="s">
        <v>285</v>
      </c>
      <c r="D36" s="299">
        <f>LEVANTAMENTOS!J15</f>
        <v>29273.125940594065</v>
      </c>
      <c r="E36" s="300"/>
      <c r="F36" s="300"/>
      <c r="G36" s="300"/>
      <c r="H36" s="300"/>
      <c r="I36" s="300"/>
      <c r="J36" s="300"/>
      <c r="K36" s="300">
        <f>D36/K35</f>
        <v>29273.125940594065</v>
      </c>
      <c r="L36" s="300"/>
      <c r="M36" s="300"/>
      <c r="N36" s="300"/>
      <c r="O36" s="300"/>
      <c r="P36" s="330"/>
    </row>
    <row r="37" spans="1:17" ht="14.25">
      <c r="A37" s="673">
        <v>15</v>
      </c>
      <c r="B37" s="676" t="s">
        <v>301</v>
      </c>
      <c r="C37" s="295" t="s">
        <v>284</v>
      </c>
      <c r="D37" s="301">
        <f>D38/$D$48</f>
        <v>7.5838032718236761E-2</v>
      </c>
      <c r="E37" s="300"/>
      <c r="F37" s="302"/>
      <c r="G37" s="300"/>
      <c r="H37" s="307"/>
      <c r="I37" s="297"/>
      <c r="J37" s="304"/>
      <c r="K37" s="304"/>
      <c r="L37" s="304">
        <v>0.5</v>
      </c>
      <c r="M37" s="304">
        <v>0.5</v>
      </c>
      <c r="N37" s="304"/>
      <c r="O37" s="304"/>
      <c r="P37" s="331"/>
    </row>
    <row r="38" spans="1:17" ht="14.25">
      <c r="A38" s="673"/>
      <c r="B38" s="676"/>
      <c r="C38" s="298" t="s">
        <v>285</v>
      </c>
      <c r="D38" s="299">
        <f>LEVANTAMENTOS!J16</f>
        <v>58139.680687568769</v>
      </c>
      <c r="E38" s="300"/>
      <c r="F38" s="300"/>
      <c r="G38" s="300"/>
      <c r="H38" s="300"/>
      <c r="I38" s="300"/>
      <c r="J38" s="300"/>
      <c r="K38" s="300"/>
      <c r="L38" s="300">
        <f>(D38/2)/L37/2</f>
        <v>29069.840343784384</v>
      </c>
      <c r="M38" s="300">
        <f>$D$38*M37</f>
        <v>29069.840343784384</v>
      </c>
      <c r="N38" s="300"/>
      <c r="O38" s="300"/>
      <c r="P38" s="330"/>
    </row>
    <row r="39" spans="1:17" ht="14.25">
      <c r="A39" s="673">
        <v>16</v>
      </c>
      <c r="B39" s="676" t="s">
        <v>302</v>
      </c>
      <c r="C39" s="295" t="s">
        <v>284</v>
      </c>
      <c r="D39" s="301">
        <f>D40/$D$48</f>
        <v>4.0305527878223731E-2</v>
      </c>
      <c r="E39" s="300"/>
      <c r="F39" s="302"/>
      <c r="G39" s="300"/>
      <c r="H39" s="307"/>
      <c r="I39" s="297"/>
      <c r="J39" s="304"/>
      <c r="K39" s="304"/>
      <c r="L39" s="304"/>
      <c r="M39" s="304">
        <v>1</v>
      </c>
      <c r="N39" s="304"/>
      <c r="O39" s="304"/>
      <c r="P39" s="331"/>
    </row>
    <row r="40" spans="1:17" ht="14.25">
      <c r="A40" s="673"/>
      <c r="B40" s="676"/>
      <c r="C40" s="298" t="s">
        <v>285</v>
      </c>
      <c r="D40" s="299">
        <f>LEVANTAMENTOS!J17</f>
        <v>30899.410715071514</v>
      </c>
      <c r="E40" s="300"/>
      <c r="F40" s="300"/>
      <c r="G40" s="300"/>
      <c r="H40" s="300"/>
      <c r="I40" s="300"/>
      <c r="J40" s="300"/>
      <c r="K40" s="300"/>
      <c r="L40" s="300"/>
      <c r="M40" s="300">
        <f>D40/M39</f>
        <v>30899.410715071514</v>
      </c>
      <c r="N40" s="300"/>
      <c r="O40" s="300"/>
      <c r="P40" s="330"/>
    </row>
    <row r="41" spans="1:17" ht="14.25">
      <c r="A41" s="673">
        <v>17</v>
      </c>
      <c r="B41" s="674" t="s">
        <v>303</v>
      </c>
      <c r="C41" s="295" t="s">
        <v>284</v>
      </c>
      <c r="D41" s="301">
        <f>D42/$D$48</f>
        <v>3.9244856091954688E-2</v>
      </c>
      <c r="E41" s="300"/>
      <c r="F41" s="302"/>
      <c r="G41" s="300"/>
      <c r="H41" s="300"/>
      <c r="I41" s="307"/>
      <c r="J41" s="304"/>
      <c r="K41" s="304"/>
      <c r="L41" s="304"/>
      <c r="M41" s="304"/>
      <c r="N41" s="303">
        <v>1</v>
      </c>
      <c r="O41" s="303"/>
      <c r="P41" s="331"/>
    </row>
    <row r="42" spans="1:17" ht="14.25">
      <c r="A42" s="673"/>
      <c r="B42" s="675"/>
      <c r="C42" s="298" t="s">
        <v>285</v>
      </c>
      <c r="D42" s="299">
        <f>LEVANTAMENTOS!J18</f>
        <v>30086.26832783279</v>
      </c>
      <c r="E42" s="300"/>
      <c r="F42" s="300"/>
      <c r="G42" s="300"/>
      <c r="H42" s="300"/>
      <c r="I42" s="300"/>
      <c r="J42" s="300"/>
      <c r="K42" s="300"/>
      <c r="L42" s="300"/>
      <c r="M42" s="300"/>
      <c r="N42" s="300">
        <f>D42/N41</f>
        <v>30086.26832783279</v>
      </c>
      <c r="O42" s="300"/>
      <c r="P42" s="330"/>
    </row>
    <row r="43" spans="1:17" ht="14.25">
      <c r="A43" s="673">
        <v>18</v>
      </c>
      <c r="B43" s="676" t="s">
        <v>304</v>
      </c>
      <c r="C43" s="295" t="s">
        <v>284</v>
      </c>
      <c r="D43" s="301">
        <f>D44/$D$48</f>
        <v>2.7577466442995188E-2</v>
      </c>
      <c r="E43" s="300"/>
      <c r="F43" s="302"/>
      <c r="G43" s="300"/>
      <c r="H43" s="300"/>
      <c r="I43" s="307"/>
      <c r="J43" s="304"/>
      <c r="K43" s="304"/>
      <c r="L43" s="304"/>
      <c r="M43" s="304"/>
      <c r="N43" s="304"/>
      <c r="O43" s="304">
        <v>1</v>
      </c>
      <c r="P43" s="331"/>
    </row>
    <row r="44" spans="1:17" ht="14.25">
      <c r="A44" s="673"/>
      <c r="B44" s="676"/>
      <c r="C44" s="298" t="s">
        <v>285</v>
      </c>
      <c r="D44" s="299">
        <f>LEVANTAMENTOS!J19</f>
        <v>21141.702068206825</v>
      </c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>
        <f>D44/O43</f>
        <v>21141.702068206825</v>
      </c>
      <c r="P44" s="330"/>
    </row>
    <row r="45" spans="1:17" ht="14.25">
      <c r="A45" s="673">
        <v>19</v>
      </c>
      <c r="B45" s="674" t="s">
        <v>305</v>
      </c>
      <c r="C45" s="308" t="s">
        <v>284</v>
      </c>
      <c r="D45" s="301">
        <f>D46/$D$48</f>
        <v>5.409426109972134E-2</v>
      </c>
      <c r="E45" s="302"/>
      <c r="F45" s="302"/>
      <c r="G45" s="302"/>
      <c r="H45" s="302"/>
      <c r="I45" s="302"/>
      <c r="J45" s="304"/>
      <c r="K45" s="304"/>
      <c r="L45" s="304"/>
      <c r="M45" s="304"/>
      <c r="N45" s="304"/>
      <c r="O45" s="303"/>
      <c r="P45" s="332">
        <v>1</v>
      </c>
    </row>
    <row r="46" spans="1:17" ht="14.25">
      <c r="A46" s="673"/>
      <c r="B46" s="675"/>
      <c r="C46" s="309" t="s">
        <v>285</v>
      </c>
      <c r="D46" s="299">
        <f>LEVANTAMENTOS!J20</f>
        <v>41470.261749174933</v>
      </c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30">
        <f>D46/P45</f>
        <v>41470.261749174933</v>
      </c>
    </row>
    <row r="47" spans="1:17" ht="13.5">
      <c r="A47" s="661" t="s">
        <v>286</v>
      </c>
      <c r="B47" s="662"/>
      <c r="C47" s="310" t="s">
        <v>284</v>
      </c>
      <c r="D47" s="311">
        <f>D9+D11+D13+D15+D17+D19+D21+D23+D25+D27+D29+D31+D33+D35+D37+D39+D41+D43+D45</f>
        <v>1</v>
      </c>
      <c r="E47" s="312">
        <f>E48/$D$48</f>
        <v>0.14743337829139735</v>
      </c>
      <c r="F47" s="312">
        <f>F48/$D$48</f>
        <v>0.11826490416899858</v>
      </c>
      <c r="G47" s="312">
        <f>G48/$D$48</f>
        <v>8.167172754271651E-2</v>
      </c>
      <c r="H47" s="312">
        <f t="shared" ref="H47:P47" si="0">H48/$D$48</f>
        <v>0.13592440936315012</v>
      </c>
      <c r="I47" s="312">
        <f t="shared" si="0"/>
        <v>7.1753766293872867E-2</v>
      </c>
      <c r="J47" s="312">
        <f t="shared" si="0"/>
        <v>0.11614356059646049</v>
      </c>
      <c r="K47" s="312">
        <f t="shared" si="0"/>
        <v>9.1748109512272455E-2</v>
      </c>
      <c r="L47" s="312">
        <f t="shared" si="0"/>
        <v>3.7919016359118381E-2</v>
      </c>
      <c r="M47" s="312">
        <f t="shared" si="0"/>
        <v>7.8224544237342111E-2</v>
      </c>
      <c r="N47" s="312">
        <f t="shared" si="0"/>
        <v>3.9244856091954688E-2</v>
      </c>
      <c r="O47" s="312">
        <f t="shared" si="0"/>
        <v>2.7577466442995188E-2</v>
      </c>
      <c r="P47" s="333">
        <f t="shared" si="0"/>
        <v>5.409426109972134E-2</v>
      </c>
      <c r="Q47" s="338"/>
    </row>
    <row r="48" spans="1:17" ht="14.25" thickBot="1">
      <c r="A48" s="663"/>
      <c r="B48" s="664"/>
      <c r="C48" s="313" t="s">
        <v>285</v>
      </c>
      <c r="D48" s="334">
        <f>D10+D12+D14+D16+D18+D20+D22+D24+D26+D28+D30+D32+D34+D36+D38+D40+D42+D44+D46</f>
        <v>766629.60000000009</v>
      </c>
      <c r="E48" s="335">
        <f>E12+E10</f>
        <v>113026.79182618264</v>
      </c>
      <c r="F48" s="335">
        <f>F20+F18</f>
        <v>90665.376177117723</v>
      </c>
      <c r="G48" s="335">
        <f>G16+G14</f>
        <v>62611.963817381751</v>
      </c>
      <c r="H48" s="335">
        <f>H26+H24+H22</f>
        <v>104203.67558030805</v>
      </c>
      <c r="I48" s="335">
        <f>I32+I24</f>
        <v>55008.561152365248</v>
      </c>
      <c r="J48" s="335">
        <f>J30+J28</f>
        <v>89039.091402640275</v>
      </c>
      <c r="K48" s="335">
        <f>K36+K34</f>
        <v>70336.816496149637</v>
      </c>
      <c r="L48" s="335">
        <f>L38</f>
        <v>29069.840343784384</v>
      </c>
      <c r="M48" s="335">
        <f>M40+M38</f>
        <v>59969.251058855894</v>
      </c>
      <c r="N48" s="335">
        <f>N42</f>
        <v>30086.26832783279</v>
      </c>
      <c r="O48" s="335">
        <f>O44</f>
        <v>21141.702068206825</v>
      </c>
      <c r="P48" s="336">
        <f>P46</f>
        <v>41470.261749174933</v>
      </c>
      <c r="Q48" s="586"/>
    </row>
    <row r="49" spans="1:16" ht="12.75" customHeight="1">
      <c r="A49" s="665" t="s">
        <v>372</v>
      </c>
      <c r="B49" s="666"/>
      <c r="C49" s="666"/>
      <c r="D49" s="666"/>
      <c r="E49" s="666"/>
      <c r="F49" s="666"/>
      <c r="G49" s="666"/>
      <c r="H49" s="666"/>
      <c r="I49" s="666"/>
      <c r="J49" s="666"/>
      <c r="K49" s="666"/>
      <c r="L49" s="666"/>
      <c r="M49" s="666"/>
      <c r="N49" s="666"/>
      <c r="O49" s="666"/>
      <c r="P49" s="667"/>
    </row>
    <row r="50" spans="1:16">
      <c r="A50" s="668"/>
      <c r="B50" s="669"/>
      <c r="C50" s="669"/>
      <c r="D50" s="669"/>
      <c r="E50" s="669"/>
      <c r="F50" s="669"/>
      <c r="G50" s="669"/>
      <c r="H50" s="669"/>
      <c r="I50" s="669"/>
      <c r="J50" s="669"/>
      <c r="K50" s="669"/>
      <c r="L50" s="669"/>
      <c r="M50" s="669"/>
      <c r="N50" s="669"/>
      <c r="O50" s="669"/>
      <c r="P50" s="670"/>
    </row>
    <row r="51" spans="1:16">
      <c r="A51" s="668"/>
      <c r="B51" s="669"/>
      <c r="C51" s="669"/>
      <c r="D51" s="669"/>
      <c r="E51" s="669"/>
      <c r="F51" s="669"/>
      <c r="G51" s="669"/>
      <c r="H51" s="669"/>
      <c r="I51" s="669"/>
      <c r="J51" s="669"/>
      <c r="K51" s="669"/>
      <c r="L51" s="669"/>
      <c r="M51" s="669"/>
      <c r="N51" s="669"/>
      <c r="O51" s="669"/>
      <c r="P51" s="670"/>
    </row>
    <row r="52" spans="1:16">
      <c r="A52" s="668"/>
      <c r="B52" s="669"/>
      <c r="C52" s="669"/>
      <c r="D52" s="669"/>
      <c r="E52" s="669"/>
      <c r="F52" s="669"/>
      <c r="G52" s="669"/>
      <c r="H52" s="669"/>
      <c r="I52" s="669"/>
      <c r="J52" s="669"/>
      <c r="K52" s="669"/>
      <c r="L52" s="669"/>
      <c r="M52" s="669"/>
      <c r="N52" s="669"/>
      <c r="O52" s="669"/>
      <c r="P52" s="670"/>
    </row>
    <row r="53" spans="1:16">
      <c r="A53" s="668"/>
      <c r="B53" s="669"/>
      <c r="C53" s="669"/>
      <c r="D53" s="669"/>
      <c r="E53" s="669"/>
      <c r="F53" s="669"/>
      <c r="G53" s="669"/>
      <c r="H53" s="669"/>
      <c r="I53" s="669"/>
      <c r="J53" s="669"/>
      <c r="K53" s="669"/>
      <c r="L53" s="669"/>
      <c r="M53" s="669"/>
      <c r="N53" s="669"/>
      <c r="O53" s="669"/>
      <c r="P53" s="670"/>
    </row>
    <row r="54" spans="1:16">
      <c r="A54" s="668"/>
      <c r="B54" s="669"/>
      <c r="C54" s="669"/>
      <c r="D54" s="669"/>
      <c r="E54" s="669"/>
      <c r="F54" s="669"/>
      <c r="G54" s="669"/>
      <c r="H54" s="669"/>
      <c r="I54" s="669"/>
      <c r="J54" s="669"/>
      <c r="K54" s="669"/>
      <c r="L54" s="669"/>
      <c r="M54" s="669"/>
      <c r="N54" s="669"/>
      <c r="O54" s="669"/>
      <c r="P54" s="670"/>
    </row>
    <row r="55" spans="1:16">
      <c r="A55" s="668"/>
      <c r="B55" s="669"/>
      <c r="C55" s="669"/>
      <c r="D55" s="669"/>
      <c r="E55" s="669"/>
      <c r="F55" s="669"/>
      <c r="G55" s="669"/>
      <c r="H55" s="669"/>
      <c r="I55" s="669"/>
      <c r="J55" s="669"/>
      <c r="K55" s="669"/>
      <c r="L55" s="669"/>
      <c r="M55" s="669"/>
      <c r="N55" s="669"/>
      <c r="O55" s="669"/>
      <c r="P55" s="670"/>
    </row>
    <row r="56" spans="1:16" ht="13.5" thickBot="1">
      <c r="A56" s="663"/>
      <c r="B56" s="671"/>
      <c r="C56" s="671"/>
      <c r="D56" s="671"/>
      <c r="E56" s="671"/>
      <c r="F56" s="671"/>
      <c r="G56" s="671"/>
      <c r="H56" s="671"/>
      <c r="I56" s="671"/>
      <c r="J56" s="671"/>
      <c r="K56" s="671"/>
      <c r="L56" s="671"/>
      <c r="M56" s="671"/>
      <c r="N56" s="671"/>
      <c r="O56" s="671"/>
      <c r="P56" s="672"/>
    </row>
    <row r="62" spans="1:16" ht="15">
      <c r="G62" s="495"/>
    </row>
    <row r="63" spans="1:16">
      <c r="G63" s="496"/>
    </row>
    <row r="64" spans="1:16">
      <c r="G64" s="497"/>
    </row>
    <row r="65" spans="7:7">
      <c r="G65" s="497"/>
    </row>
  </sheetData>
  <mergeCells count="51">
    <mergeCell ref="A9:A10"/>
    <mergeCell ref="B9:B10"/>
    <mergeCell ref="A1:P1"/>
    <mergeCell ref="A2:P2"/>
    <mergeCell ref="A3:M3"/>
    <mergeCell ref="N3:P3"/>
    <mergeCell ref="A4:M4"/>
    <mergeCell ref="N4:P4"/>
    <mergeCell ref="A5:M5"/>
    <mergeCell ref="A6:L6"/>
    <mergeCell ref="M6:N7"/>
    <mergeCell ref="O6:P6"/>
    <mergeCell ref="A7:L7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7:B48"/>
    <mergeCell ref="A49:P56"/>
    <mergeCell ref="A41:A42"/>
    <mergeCell ref="B41:B42"/>
    <mergeCell ref="A43:A44"/>
    <mergeCell ref="B43:B44"/>
    <mergeCell ref="A45:A46"/>
    <mergeCell ref="B45:B46"/>
  </mergeCells>
  <pageMargins left="0.51181102362204722" right="0.51181102362204722" top="0.78740157480314965" bottom="0.78740157480314965" header="0.31496062992125984" footer="0.31496062992125984"/>
  <pageSetup paperSize="9" scale="5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30C17-5E51-410E-9A9B-1CB00A10E233}">
  <sheetPr>
    <tabColor rgb="FF92D050"/>
  </sheetPr>
  <dimension ref="B2:L83"/>
  <sheetViews>
    <sheetView view="pageBreakPreview" topLeftCell="A79" zoomScaleNormal="100" zoomScaleSheetLayoutView="100" workbookViewId="0">
      <selection activeCell="M2" sqref="M2"/>
    </sheetView>
  </sheetViews>
  <sheetFormatPr defaultRowHeight="12.75"/>
  <cols>
    <col min="1" max="1" width="6.140625" customWidth="1"/>
    <col min="2" max="2" width="19.42578125" customWidth="1"/>
    <col min="7" max="7" width="29.85546875" customWidth="1"/>
    <col min="8" max="8" width="14.85546875" customWidth="1"/>
    <col min="9" max="9" width="13.28515625" customWidth="1"/>
    <col min="10" max="10" width="15.5703125" customWidth="1"/>
    <col min="11" max="11" width="15.42578125" customWidth="1"/>
  </cols>
  <sheetData>
    <row r="2" spans="2:12" ht="18.75">
      <c r="B2" s="710" t="s">
        <v>92</v>
      </c>
      <c r="C2" s="710"/>
      <c r="D2" s="710"/>
      <c r="E2" s="710"/>
      <c r="F2" s="710"/>
      <c r="G2" s="710"/>
      <c r="H2" s="710"/>
      <c r="I2" s="710"/>
      <c r="J2" s="710"/>
      <c r="K2" s="710"/>
      <c r="L2" s="710"/>
    </row>
    <row r="29" ht="13.5" customHeight="1"/>
    <row r="34" spans="2:12" ht="10.5" customHeight="1"/>
    <row r="35" spans="2:12" ht="41.25" customHeight="1"/>
    <row r="37" spans="2:12" ht="18.75">
      <c r="B37" s="710" t="s">
        <v>92</v>
      </c>
      <c r="C37" s="710"/>
      <c r="D37" s="710"/>
      <c r="E37" s="710"/>
      <c r="F37" s="710"/>
      <c r="G37" s="710"/>
      <c r="H37" s="710"/>
      <c r="I37" s="710"/>
      <c r="J37" s="710"/>
      <c r="K37" s="710"/>
      <c r="L37" s="710"/>
    </row>
    <row r="70" spans="2:12" ht="33.75" customHeight="1"/>
    <row r="72" spans="2:12" ht="18.75">
      <c r="B72" s="710" t="s">
        <v>92</v>
      </c>
      <c r="C72" s="710"/>
      <c r="D72" s="710"/>
      <c r="E72" s="710"/>
      <c r="F72" s="710"/>
      <c r="G72" s="710"/>
      <c r="H72" s="710"/>
      <c r="I72" s="710"/>
      <c r="J72" s="710"/>
      <c r="K72" s="710"/>
      <c r="L72" s="710"/>
    </row>
    <row r="82" spans="2:12" ht="297" customHeight="1"/>
    <row r="83" spans="2:12" ht="18.75" customHeight="1">
      <c r="B83" s="710" t="s">
        <v>91</v>
      </c>
      <c r="C83" s="710"/>
      <c r="D83" s="710"/>
      <c r="E83" s="710"/>
      <c r="F83" s="710"/>
      <c r="G83" s="710"/>
      <c r="H83" s="710"/>
      <c r="I83" s="710"/>
      <c r="J83" s="710"/>
      <c r="K83" s="710"/>
      <c r="L83" s="710"/>
    </row>
  </sheetData>
  <mergeCells count="4">
    <mergeCell ref="B2:L2"/>
    <mergeCell ref="B83:L83"/>
    <mergeCell ref="B37:L37"/>
    <mergeCell ref="B72:L7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92C37-7208-4259-836E-6FEC29CB0B90}">
  <sheetPr>
    <tabColor rgb="FF92D050"/>
  </sheetPr>
  <dimension ref="A1:Z1064"/>
  <sheetViews>
    <sheetView showGridLines="0" view="pageBreakPreview" topLeftCell="A65" zoomScale="106" zoomScaleNormal="100" zoomScaleSheetLayoutView="106" workbookViewId="0">
      <selection activeCell="P88" sqref="P88"/>
    </sheetView>
  </sheetViews>
  <sheetFormatPr defaultColWidth="12.7109375" defaultRowHeight="15" customHeight="1"/>
  <cols>
    <col min="1" max="1" width="5.7109375" customWidth="1"/>
    <col min="2" max="2" width="8.85546875" customWidth="1"/>
    <col min="3" max="3" width="11.7109375" customWidth="1"/>
    <col min="4" max="4" width="67.42578125" customWidth="1"/>
    <col min="5" max="5" width="9.42578125" customWidth="1"/>
    <col min="6" max="6" width="11.7109375" customWidth="1"/>
    <col min="7" max="7" width="13.85546875" customWidth="1"/>
    <col min="8" max="8" width="14" customWidth="1"/>
    <col min="9" max="9" width="16.42578125" customWidth="1"/>
    <col min="10" max="10" width="9.140625" customWidth="1"/>
    <col min="11" max="11" width="14.5703125" customWidth="1"/>
    <col min="12" max="26" width="9.140625" customWidth="1"/>
  </cols>
  <sheetData>
    <row r="1" spans="1:26" ht="65.25" customHeight="1">
      <c r="A1" s="601"/>
      <c r="B1" s="602"/>
      <c r="C1" s="602"/>
      <c r="D1" s="712"/>
      <c r="E1" s="712"/>
      <c r="F1" s="712"/>
      <c r="G1" s="712"/>
      <c r="H1" s="712"/>
      <c r="I1" s="712"/>
      <c r="J1" s="712"/>
      <c r="K1" s="712"/>
      <c r="L1" s="712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19.5" customHeight="1">
      <c r="A2" s="605" t="s">
        <v>371</v>
      </c>
      <c r="B2" s="602"/>
      <c r="C2" s="602"/>
      <c r="D2" s="602"/>
      <c r="E2" s="602"/>
      <c r="F2" s="602"/>
      <c r="G2" s="602"/>
      <c r="H2" s="602"/>
      <c r="I2" s="602"/>
      <c r="J2" s="713" t="s">
        <v>78</v>
      </c>
      <c r="K2" s="713"/>
      <c r="L2" s="713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ht="19.5" customHeight="1">
      <c r="A3" s="606" t="s">
        <v>35</v>
      </c>
      <c r="B3" s="602"/>
      <c r="C3" s="602"/>
      <c r="D3" s="602"/>
      <c r="E3" s="607"/>
      <c r="F3" s="608" t="s">
        <v>36</v>
      </c>
      <c r="G3" s="602"/>
      <c r="H3" s="609" t="s">
        <v>37</v>
      </c>
      <c r="I3" s="602"/>
      <c r="J3" s="713"/>
      <c r="K3" s="713"/>
      <c r="L3" s="713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19.5" customHeight="1">
      <c r="A4" s="619" t="str">
        <f>'MEMÓRIA DE CÁLCULO (AF)'!A4:E4</f>
        <v>OBRA:  CONSTRUÇÃO DE FAIXAS ELEVADAS PARA TRAVESSIA DE PEDESTRES EM VIAS URBANAS DO MUNICÍPIO DE PONTE NOVA/MG</v>
      </c>
      <c r="B4" s="620"/>
      <c r="C4" s="620"/>
      <c r="D4" s="620"/>
      <c r="E4" s="621"/>
      <c r="F4" s="622" t="s">
        <v>38</v>
      </c>
      <c r="G4" s="602"/>
      <c r="H4" s="623">
        <f ca="1">TODAY()</f>
        <v>46181</v>
      </c>
      <c r="I4" s="602"/>
      <c r="J4" s="713"/>
      <c r="K4" s="713"/>
      <c r="L4" s="713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19.5" customHeight="1">
      <c r="A5" s="624" t="str">
        <f>'MEMÓRIA DE CÁLCULO (AF)'!A5:E5</f>
        <v>LOCAL: DIVERSAS RUAS DO MUNICÍPIO DE PONTE NOVA/MG</v>
      </c>
      <c r="B5" s="620"/>
      <c r="C5" s="620"/>
      <c r="D5" s="620"/>
      <c r="E5" s="621"/>
      <c r="F5" s="622" t="s">
        <v>39</v>
      </c>
      <c r="G5" s="602"/>
      <c r="H5" s="602"/>
      <c r="I5" s="602"/>
      <c r="J5" s="713"/>
      <c r="K5" s="713"/>
      <c r="L5" s="713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</row>
    <row r="6" spans="1:26" ht="30.75" customHeight="1">
      <c r="A6" s="625" t="s">
        <v>327</v>
      </c>
      <c r="B6" s="626"/>
      <c r="C6" s="626"/>
      <c r="D6" s="626"/>
      <c r="E6" s="627"/>
      <c r="F6" s="59" t="s">
        <v>40</v>
      </c>
      <c r="G6" s="60" t="s">
        <v>41</v>
      </c>
      <c r="H6" s="61" t="s">
        <v>42</v>
      </c>
      <c r="I6" s="90" t="s">
        <v>43</v>
      </c>
      <c r="J6" s="713"/>
      <c r="K6" s="713"/>
      <c r="L6" s="713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</row>
    <row r="7" spans="1:26" ht="30.75" customHeight="1">
      <c r="A7" s="628" t="s">
        <v>257</v>
      </c>
      <c r="B7" s="629"/>
      <c r="C7" s="629"/>
      <c r="D7" s="629"/>
      <c r="E7" s="630"/>
      <c r="F7" s="62" t="s">
        <v>44</v>
      </c>
      <c r="G7" s="63">
        <v>0.03</v>
      </c>
      <c r="H7" s="61" t="s">
        <v>31</v>
      </c>
      <c r="I7" s="112">
        <f>BDI!D27</f>
        <v>0.28170000000000001</v>
      </c>
      <c r="J7" s="713"/>
      <c r="K7" s="713"/>
      <c r="L7" s="713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</row>
    <row r="8" spans="1:26" ht="12.75">
      <c r="A8" s="631"/>
      <c r="B8" s="714"/>
      <c r="C8" s="714"/>
      <c r="D8" s="714"/>
      <c r="E8" s="714"/>
      <c r="F8" s="714"/>
      <c r="G8" s="714"/>
      <c r="H8" s="714"/>
      <c r="I8" s="714"/>
      <c r="J8" s="715"/>
      <c r="K8" s="715"/>
      <c r="L8" s="71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</row>
    <row r="9" spans="1:26" ht="34.5" customHeight="1">
      <c r="A9" s="61" t="s">
        <v>45</v>
      </c>
      <c r="B9" s="61" t="s">
        <v>46</v>
      </c>
      <c r="C9" s="61" t="s">
        <v>47</v>
      </c>
      <c r="D9" s="61" t="s">
        <v>48</v>
      </c>
      <c r="E9" s="132" t="s">
        <v>49</v>
      </c>
      <c r="F9" s="131" t="s">
        <v>50</v>
      </c>
      <c r="G9" s="64" t="s">
        <v>51</v>
      </c>
      <c r="H9" s="65" t="s">
        <v>52</v>
      </c>
      <c r="I9" s="65" t="s">
        <v>53</v>
      </c>
      <c r="J9" s="349" t="s">
        <v>58</v>
      </c>
      <c r="K9" s="349" t="s">
        <v>330</v>
      </c>
      <c r="L9" s="350" t="s">
        <v>73</v>
      </c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33.75">
      <c r="A10" s="351" t="s">
        <v>143</v>
      </c>
      <c r="B10" s="352" t="s">
        <v>93</v>
      </c>
      <c r="C10" s="353">
        <v>7623</v>
      </c>
      <c r="D10" s="354" t="s">
        <v>178</v>
      </c>
      <c r="E10" s="355" t="s">
        <v>64</v>
      </c>
      <c r="F10" s="356">
        <f>((909*0.15)+((3*181.8)/2)*0.15)+5.95</f>
        <v>183.20499999999998</v>
      </c>
      <c r="G10" s="357">
        <v>1796.47</v>
      </c>
      <c r="H10" s="358">
        <f t="shared" ref="H10:H41" si="0">ROUND(G10+(G10*$I$7),2)</f>
        <v>2302.54</v>
      </c>
      <c r="I10" s="358">
        <f t="shared" ref="I10:I56" si="1">ROUND((F10*H10),2)</f>
        <v>421836.84</v>
      </c>
      <c r="J10" s="359">
        <f>I10/$I$67</f>
        <v>0.55024856853948767</v>
      </c>
      <c r="K10" s="359">
        <f>J10</f>
        <v>0.55024856853948767</v>
      </c>
      <c r="L10" s="360" t="str">
        <f>IF(K10&lt;=$C$71,$B$71,IF(K10&lt;=$C$72,$B$72,$B$73))</f>
        <v>A</v>
      </c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</row>
    <row r="11" spans="1:26" ht="53.25" customHeight="1">
      <c r="A11" s="353" t="s">
        <v>256</v>
      </c>
      <c r="B11" s="353" t="s">
        <v>63</v>
      </c>
      <c r="C11" s="361">
        <v>5213863</v>
      </c>
      <c r="D11" s="362" t="s">
        <v>157</v>
      </c>
      <c r="E11" s="355" t="s">
        <v>136</v>
      </c>
      <c r="F11" s="356">
        <v>102</v>
      </c>
      <c r="G11" s="357">
        <v>475.75</v>
      </c>
      <c r="H11" s="358">
        <f t="shared" si="0"/>
        <v>609.77</v>
      </c>
      <c r="I11" s="358">
        <f t="shared" si="1"/>
        <v>62196.54</v>
      </c>
      <c r="J11" s="359">
        <f t="shared" ref="J11:J66" si="2">I11/$I$67</f>
        <v>8.1129844190727829E-2</v>
      </c>
      <c r="K11" s="359">
        <f>J11+K10</f>
        <v>0.63137841273021555</v>
      </c>
      <c r="L11" s="360" t="str">
        <f t="shared" ref="L11:L66" si="3">IF(K11&lt;=$C$71,$B$71,IF(K11&lt;=$C$72,$B$72,$B$73))</f>
        <v>A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</row>
    <row r="12" spans="1:26" ht="30" customHeight="1">
      <c r="A12" s="353" t="s">
        <v>144</v>
      </c>
      <c r="B12" s="363" t="s">
        <v>61</v>
      </c>
      <c r="C12" s="364">
        <v>95631</v>
      </c>
      <c r="D12" s="365" t="s">
        <v>225</v>
      </c>
      <c r="E12" s="355" t="s">
        <v>86</v>
      </c>
      <c r="F12" s="356">
        <v>114</v>
      </c>
      <c r="G12" s="358">
        <v>228.97</v>
      </c>
      <c r="H12" s="358">
        <f t="shared" si="0"/>
        <v>293.47000000000003</v>
      </c>
      <c r="I12" s="358">
        <f t="shared" si="1"/>
        <v>33455.58</v>
      </c>
      <c r="J12" s="359">
        <f t="shared" si="2"/>
        <v>4.3639822934047945E-2</v>
      </c>
      <c r="K12" s="359">
        <f t="shared" ref="K12:K66" si="4">J12+K11</f>
        <v>0.67501823566426356</v>
      </c>
      <c r="L12" s="360" t="str">
        <f t="shared" si="3"/>
        <v>A</v>
      </c>
      <c r="M12" s="58"/>
      <c r="N12" s="77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</row>
    <row r="13" spans="1:26" ht="45">
      <c r="A13" s="353" t="s">
        <v>324</v>
      </c>
      <c r="B13" s="366" t="s">
        <v>61</v>
      </c>
      <c r="C13" s="351">
        <v>5678</v>
      </c>
      <c r="D13" s="367" t="s">
        <v>89</v>
      </c>
      <c r="E13" s="368" t="s">
        <v>86</v>
      </c>
      <c r="F13" s="369">
        <f>'MEMÓRIA DE CÁLCULO (AF)'!F79</f>
        <v>152</v>
      </c>
      <c r="G13" s="358">
        <v>159.65</v>
      </c>
      <c r="H13" s="358">
        <f t="shared" si="0"/>
        <v>204.62</v>
      </c>
      <c r="I13" s="358">
        <f t="shared" si="1"/>
        <v>31102.240000000002</v>
      </c>
      <c r="J13" s="359">
        <f t="shared" si="2"/>
        <v>4.0570100606603245E-2</v>
      </c>
      <c r="K13" s="359">
        <f t="shared" si="4"/>
        <v>0.71558833627086682</v>
      </c>
      <c r="L13" s="360" t="str">
        <f t="shared" si="3"/>
        <v>A</v>
      </c>
      <c r="M13" s="58"/>
      <c r="N13" s="77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</row>
    <row r="14" spans="1:26" ht="24" customHeight="1">
      <c r="A14" s="370" t="s">
        <v>142</v>
      </c>
      <c r="B14" s="353" t="s">
        <v>63</v>
      </c>
      <c r="C14" s="353">
        <v>5914612</v>
      </c>
      <c r="D14" s="354" t="s">
        <v>67</v>
      </c>
      <c r="E14" s="353" t="s">
        <v>68</v>
      </c>
      <c r="F14" s="371">
        <v>26394.71</v>
      </c>
      <c r="G14" s="358">
        <v>0.9</v>
      </c>
      <c r="H14" s="358">
        <f t="shared" si="0"/>
        <v>1.1499999999999999</v>
      </c>
      <c r="I14" s="358">
        <f t="shared" si="1"/>
        <v>30353.919999999998</v>
      </c>
      <c r="J14" s="359">
        <f t="shared" si="2"/>
        <v>3.9593983848262577E-2</v>
      </c>
      <c r="K14" s="359">
        <f t="shared" si="4"/>
        <v>0.75518232011912945</v>
      </c>
      <c r="L14" s="360" t="str">
        <f t="shared" si="3"/>
        <v>A</v>
      </c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</row>
    <row r="15" spans="1:26" ht="39.950000000000003" customHeight="1">
      <c r="A15" s="370" t="s">
        <v>203</v>
      </c>
      <c r="B15" s="353" t="s">
        <v>63</v>
      </c>
      <c r="C15" s="353">
        <v>5213464</v>
      </c>
      <c r="D15" s="362" t="s">
        <v>155</v>
      </c>
      <c r="E15" s="355" t="s">
        <v>136</v>
      </c>
      <c r="F15" s="356">
        <v>68</v>
      </c>
      <c r="G15" s="357">
        <v>283.89999999999998</v>
      </c>
      <c r="H15" s="358">
        <f t="shared" si="0"/>
        <v>363.87</v>
      </c>
      <c r="I15" s="358">
        <f t="shared" si="1"/>
        <v>24743.16</v>
      </c>
      <c r="J15" s="359">
        <f t="shared" si="2"/>
        <v>3.2275247394569689E-2</v>
      </c>
      <c r="K15" s="359">
        <f t="shared" si="4"/>
        <v>0.78745756751369911</v>
      </c>
      <c r="L15" s="360" t="str">
        <f t="shared" si="3"/>
        <v>A</v>
      </c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spans="1:26" ht="45">
      <c r="A16" s="372" t="s">
        <v>198</v>
      </c>
      <c r="B16" s="373" t="s">
        <v>93</v>
      </c>
      <c r="C16" s="374" t="s">
        <v>164</v>
      </c>
      <c r="D16" s="375" t="s">
        <v>179</v>
      </c>
      <c r="E16" s="376" t="s">
        <v>106</v>
      </c>
      <c r="F16" s="377">
        <f>((5*2)*19)</f>
        <v>190</v>
      </c>
      <c r="G16" s="378">
        <v>96.76</v>
      </c>
      <c r="H16" s="379">
        <f t="shared" si="0"/>
        <v>124.02</v>
      </c>
      <c r="I16" s="379">
        <f t="shared" si="1"/>
        <v>23563.8</v>
      </c>
      <c r="J16" s="380">
        <f t="shared" si="2"/>
        <v>3.0736877365549153E-2</v>
      </c>
      <c r="K16" s="380">
        <f t="shared" si="4"/>
        <v>0.81819444487924831</v>
      </c>
      <c r="L16" s="381" t="str">
        <f t="shared" si="3"/>
        <v>B</v>
      </c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spans="1:26" ht="30" customHeight="1">
      <c r="A17" s="372" t="s">
        <v>204</v>
      </c>
      <c r="B17" s="373" t="s">
        <v>63</v>
      </c>
      <c r="C17" s="373">
        <v>5213440</v>
      </c>
      <c r="D17" s="382" t="s">
        <v>156</v>
      </c>
      <c r="E17" s="376" t="s">
        <v>136</v>
      </c>
      <c r="F17" s="377">
        <v>34</v>
      </c>
      <c r="G17" s="379">
        <v>283.87</v>
      </c>
      <c r="H17" s="379">
        <f t="shared" si="0"/>
        <v>363.84</v>
      </c>
      <c r="I17" s="379">
        <f t="shared" si="1"/>
        <v>12370.56</v>
      </c>
      <c r="J17" s="380">
        <f t="shared" si="2"/>
        <v>1.6136293198175493E-2</v>
      </c>
      <c r="K17" s="380">
        <f t="shared" si="4"/>
        <v>0.83433073807742375</v>
      </c>
      <c r="L17" s="381" t="str">
        <f t="shared" si="3"/>
        <v>B</v>
      </c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</row>
    <row r="18" spans="1:26" ht="33" customHeight="1">
      <c r="A18" s="372" t="s">
        <v>226</v>
      </c>
      <c r="B18" s="383" t="s">
        <v>93</v>
      </c>
      <c r="C18" s="384" t="s">
        <v>165</v>
      </c>
      <c r="D18" s="385" t="s">
        <v>180</v>
      </c>
      <c r="E18" s="376" t="s">
        <v>106</v>
      </c>
      <c r="F18" s="386">
        <f>((5*2)*19)</f>
        <v>190</v>
      </c>
      <c r="G18" s="379">
        <v>48.4</v>
      </c>
      <c r="H18" s="379">
        <f t="shared" si="0"/>
        <v>62.03</v>
      </c>
      <c r="I18" s="379">
        <f t="shared" si="1"/>
        <v>11785.7</v>
      </c>
      <c r="J18" s="380">
        <f t="shared" si="2"/>
        <v>1.5373395444162346E-2</v>
      </c>
      <c r="K18" s="380">
        <f t="shared" si="4"/>
        <v>0.84970413352158614</v>
      </c>
      <c r="L18" s="381" t="str">
        <f t="shared" si="3"/>
        <v>B</v>
      </c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39.75" customHeight="1">
      <c r="A19" s="372" t="s">
        <v>112</v>
      </c>
      <c r="B19" s="373" t="s">
        <v>61</v>
      </c>
      <c r="C19" s="387">
        <v>101835</v>
      </c>
      <c r="D19" s="388" t="s">
        <v>146</v>
      </c>
      <c r="E19" s="389" t="s">
        <v>64</v>
      </c>
      <c r="F19" s="390">
        <v>23.77</v>
      </c>
      <c r="G19" s="391">
        <v>351.7</v>
      </c>
      <c r="H19" s="391">
        <f t="shared" si="0"/>
        <v>450.77</v>
      </c>
      <c r="I19" s="391">
        <f t="shared" si="1"/>
        <v>10714.8</v>
      </c>
      <c r="J19" s="380">
        <f t="shared" si="2"/>
        <v>1.397650182043584E-2</v>
      </c>
      <c r="K19" s="380">
        <f t="shared" si="4"/>
        <v>0.863680635342022</v>
      </c>
      <c r="L19" s="381" t="str">
        <f t="shared" si="3"/>
        <v>B</v>
      </c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</row>
    <row r="20" spans="1:26" ht="39.950000000000003" customHeight="1">
      <c r="A20" s="372" t="s">
        <v>196</v>
      </c>
      <c r="B20" s="392" t="s">
        <v>93</v>
      </c>
      <c r="C20" s="393" t="s">
        <v>108</v>
      </c>
      <c r="D20" s="394" t="s">
        <v>109</v>
      </c>
      <c r="E20" s="395" t="s">
        <v>65</v>
      </c>
      <c r="F20" s="396">
        <f>186.2*0.4</f>
        <v>74.48</v>
      </c>
      <c r="G20" s="397">
        <v>110.07</v>
      </c>
      <c r="H20" s="379">
        <f t="shared" si="0"/>
        <v>141.08000000000001</v>
      </c>
      <c r="I20" s="379">
        <f t="shared" si="1"/>
        <v>10507.64</v>
      </c>
      <c r="J20" s="380">
        <f t="shared" si="2"/>
        <v>1.3706280060148995E-2</v>
      </c>
      <c r="K20" s="380">
        <f t="shared" si="4"/>
        <v>0.87738691540217095</v>
      </c>
      <c r="L20" s="381" t="str">
        <f t="shared" si="3"/>
        <v>B</v>
      </c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</row>
    <row r="21" spans="1:26" ht="43.5" customHeight="1">
      <c r="A21" s="372" t="s">
        <v>188</v>
      </c>
      <c r="B21" s="373" t="s">
        <v>93</v>
      </c>
      <c r="C21" s="384" t="s">
        <v>107</v>
      </c>
      <c r="D21" s="375" t="s">
        <v>172</v>
      </c>
      <c r="E21" s="373" t="s">
        <v>106</v>
      </c>
      <c r="F21" s="396">
        <v>96</v>
      </c>
      <c r="G21" s="397">
        <v>76.52</v>
      </c>
      <c r="H21" s="379">
        <f t="shared" si="0"/>
        <v>98.08</v>
      </c>
      <c r="I21" s="379">
        <f t="shared" si="1"/>
        <v>9415.68</v>
      </c>
      <c r="J21" s="380">
        <f t="shared" si="2"/>
        <v>1.2281915543047126E-2</v>
      </c>
      <c r="K21" s="380">
        <f t="shared" si="4"/>
        <v>0.88966883094521809</v>
      </c>
      <c r="L21" s="381" t="str">
        <f t="shared" si="3"/>
        <v>B</v>
      </c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</row>
    <row r="22" spans="1:26" ht="39.950000000000003" customHeight="1">
      <c r="A22" s="372" t="s">
        <v>201</v>
      </c>
      <c r="B22" s="398" t="s">
        <v>93</v>
      </c>
      <c r="C22" s="374" t="s">
        <v>154</v>
      </c>
      <c r="D22" s="399" t="s">
        <v>153</v>
      </c>
      <c r="E22" s="400" t="s">
        <v>65</v>
      </c>
      <c r="F22" s="377">
        <f>(0.4*4*179)+((0.8*0.9)/2)*179</f>
        <v>350.84000000000003</v>
      </c>
      <c r="G22" s="397">
        <v>20.22</v>
      </c>
      <c r="H22" s="379">
        <f t="shared" si="0"/>
        <v>25.92</v>
      </c>
      <c r="I22" s="379">
        <f t="shared" si="1"/>
        <v>9093.77</v>
      </c>
      <c r="J22" s="380">
        <f t="shared" si="2"/>
        <v>1.1862012632958604E-2</v>
      </c>
      <c r="K22" s="380">
        <f t="shared" si="4"/>
        <v>0.9015308435781767</v>
      </c>
      <c r="L22" s="381" t="str">
        <f t="shared" si="3"/>
        <v>B</v>
      </c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</row>
    <row r="23" spans="1:26" ht="39.950000000000003" customHeight="1">
      <c r="A23" s="372" t="s">
        <v>181</v>
      </c>
      <c r="B23" s="401" t="s">
        <v>61</v>
      </c>
      <c r="C23" s="402">
        <v>94994</v>
      </c>
      <c r="D23" s="388" t="s">
        <v>168</v>
      </c>
      <c r="E23" s="389" t="s">
        <v>65</v>
      </c>
      <c r="F23" s="396">
        <f>45.7*1.5</f>
        <v>68.550000000000011</v>
      </c>
      <c r="G23" s="397">
        <v>103.07</v>
      </c>
      <c r="H23" s="379">
        <f t="shared" si="0"/>
        <v>132.1</v>
      </c>
      <c r="I23" s="379">
        <f t="shared" si="1"/>
        <v>9055.4599999999991</v>
      </c>
      <c r="J23" s="380">
        <f t="shared" si="2"/>
        <v>1.1812040651704551E-2</v>
      </c>
      <c r="K23" s="380">
        <f t="shared" si="4"/>
        <v>0.9133428842298813</v>
      </c>
      <c r="L23" s="381" t="str">
        <f t="shared" si="3"/>
        <v>B</v>
      </c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</row>
    <row r="24" spans="1:26" ht="39.950000000000003" customHeight="1">
      <c r="A24" s="372" t="s">
        <v>121</v>
      </c>
      <c r="B24" s="383" t="s">
        <v>93</v>
      </c>
      <c r="C24" s="384" t="s">
        <v>107</v>
      </c>
      <c r="D24" s="403" t="s">
        <v>167</v>
      </c>
      <c r="E24" s="404" t="s">
        <v>106</v>
      </c>
      <c r="F24" s="405">
        <f>45.7*2</f>
        <v>91.4</v>
      </c>
      <c r="G24" s="397">
        <v>76.52</v>
      </c>
      <c r="H24" s="379">
        <f t="shared" si="0"/>
        <v>98.08</v>
      </c>
      <c r="I24" s="379">
        <f t="shared" si="1"/>
        <v>8964.51</v>
      </c>
      <c r="J24" s="380">
        <f t="shared" si="2"/>
        <v>1.1693404481121002E-2</v>
      </c>
      <c r="K24" s="380">
        <f t="shared" si="4"/>
        <v>0.9250362887110023</v>
      </c>
      <c r="L24" s="381" t="str">
        <f t="shared" si="3"/>
        <v>B</v>
      </c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</row>
    <row r="25" spans="1:26" ht="39.950000000000003" customHeight="1">
      <c r="A25" s="406" t="s">
        <v>82</v>
      </c>
      <c r="B25" s="373" t="s">
        <v>63</v>
      </c>
      <c r="C25" s="373">
        <v>5213850</v>
      </c>
      <c r="D25" s="407" t="s">
        <v>85</v>
      </c>
      <c r="E25" s="373" t="s">
        <v>72</v>
      </c>
      <c r="F25" s="408">
        <f>'MEMÓRIA DE CÁLCULO (AF)'!F14</f>
        <v>304</v>
      </c>
      <c r="G25" s="397">
        <v>22.23</v>
      </c>
      <c r="H25" s="379">
        <f t="shared" si="0"/>
        <v>28.49</v>
      </c>
      <c r="I25" s="379">
        <f t="shared" si="1"/>
        <v>8660.9599999999991</v>
      </c>
      <c r="J25" s="380">
        <f t="shared" si="2"/>
        <v>1.1297450555000746E-2</v>
      </c>
      <c r="K25" s="380">
        <f t="shared" si="4"/>
        <v>0.93633373926600305</v>
      </c>
      <c r="L25" s="381" t="str">
        <f t="shared" si="3"/>
        <v>B</v>
      </c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spans="1:26" ht="39.950000000000003" customHeight="1">
      <c r="A26" s="372" t="s">
        <v>254</v>
      </c>
      <c r="B26" s="389" t="s">
        <v>61</v>
      </c>
      <c r="C26" s="402">
        <v>94994</v>
      </c>
      <c r="D26" s="409" t="s">
        <v>168</v>
      </c>
      <c r="E26" s="410" t="s">
        <v>65</v>
      </c>
      <c r="F26" s="405">
        <f>((5*1.5)+(5*1.2)+(5*1.2)+(10*1.2)+(5*1.2)+(10*1.2)+(5*2))</f>
        <v>59.5</v>
      </c>
      <c r="G26" s="397">
        <v>103.07</v>
      </c>
      <c r="H26" s="379">
        <f t="shared" si="0"/>
        <v>132.1</v>
      </c>
      <c r="I26" s="379">
        <f t="shared" si="1"/>
        <v>7859.95</v>
      </c>
      <c r="J26" s="380">
        <f t="shared" si="2"/>
        <v>1.0252604386786004E-2</v>
      </c>
      <c r="K26" s="380">
        <f t="shared" si="4"/>
        <v>0.94658634365278904</v>
      </c>
      <c r="L26" s="381" t="str">
        <f t="shared" si="3"/>
        <v>B</v>
      </c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</row>
    <row r="27" spans="1:26" ht="39.950000000000003" customHeight="1">
      <c r="A27" s="411" t="s">
        <v>62</v>
      </c>
      <c r="B27" s="412" t="s">
        <v>61</v>
      </c>
      <c r="C27" s="413">
        <v>97636</v>
      </c>
      <c r="D27" s="414" t="s">
        <v>130</v>
      </c>
      <c r="E27" s="415" t="s">
        <v>65</v>
      </c>
      <c r="F27" s="416">
        <f>((9.9*3.7)+((10.7+9.6+7.9+7.9+10.7+8)*1.5))</f>
        <v>118.82999999999998</v>
      </c>
      <c r="G27" s="417">
        <v>23.82</v>
      </c>
      <c r="H27" s="418">
        <f t="shared" si="0"/>
        <v>30.53</v>
      </c>
      <c r="I27" s="418">
        <f t="shared" si="1"/>
        <v>3627.88</v>
      </c>
      <c r="J27" s="419">
        <f t="shared" si="2"/>
        <v>4.7322461851199071E-3</v>
      </c>
      <c r="K27" s="419">
        <f t="shared" si="4"/>
        <v>0.95131858983790896</v>
      </c>
      <c r="L27" s="420" t="str">
        <f t="shared" si="3"/>
        <v>C</v>
      </c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</row>
    <row r="28" spans="1:26" ht="39.950000000000003" customHeight="1">
      <c r="A28" s="411" t="s">
        <v>55</v>
      </c>
      <c r="B28" s="421" t="s">
        <v>159</v>
      </c>
      <c r="C28" s="422" t="s">
        <v>263</v>
      </c>
      <c r="D28" s="423" t="s">
        <v>262</v>
      </c>
      <c r="E28" s="424" t="s">
        <v>136</v>
      </c>
      <c r="F28" s="425">
        <v>1</v>
      </c>
      <c r="G28" s="417">
        <v>2500</v>
      </c>
      <c r="H28" s="418">
        <f t="shared" si="0"/>
        <v>3204.25</v>
      </c>
      <c r="I28" s="418">
        <f t="shared" si="1"/>
        <v>3204.25</v>
      </c>
      <c r="J28" s="419">
        <f t="shared" si="2"/>
        <v>4.1796585991461851E-3</v>
      </c>
      <c r="K28" s="419">
        <f t="shared" si="4"/>
        <v>0.95549824843705511</v>
      </c>
      <c r="L28" s="420" t="str">
        <f t="shared" si="3"/>
        <v>C</v>
      </c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</row>
    <row r="29" spans="1:26" ht="39.950000000000003" customHeight="1">
      <c r="A29" s="411" t="s">
        <v>125</v>
      </c>
      <c r="B29" s="426" t="s">
        <v>61</v>
      </c>
      <c r="C29" s="427">
        <v>104789</v>
      </c>
      <c r="D29" s="428" t="s">
        <v>163</v>
      </c>
      <c r="E29" s="429" t="s">
        <v>64</v>
      </c>
      <c r="F29" s="416">
        <f>((5*1.5)+(5*1.2)+(5*1.2)+(10*1.2)+(5*1.2)+(10*1.2)+(5*2))*0.1+((78.4*0.4)*0.1)</f>
        <v>9.0860000000000003</v>
      </c>
      <c r="G29" s="417">
        <v>221.65</v>
      </c>
      <c r="H29" s="418">
        <f t="shared" si="0"/>
        <v>284.08999999999997</v>
      </c>
      <c r="I29" s="418">
        <f t="shared" si="1"/>
        <v>2581.2399999999998</v>
      </c>
      <c r="J29" s="419">
        <f t="shared" si="2"/>
        <v>3.3669975696216268E-3</v>
      </c>
      <c r="K29" s="419">
        <f t="shared" si="4"/>
        <v>0.95886524600667677</v>
      </c>
      <c r="L29" s="420" t="str">
        <f t="shared" si="3"/>
        <v>C</v>
      </c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</row>
    <row r="30" spans="1:26" ht="39.950000000000003" customHeight="1">
      <c r="A30" s="411" t="s">
        <v>202</v>
      </c>
      <c r="B30" s="412" t="s">
        <v>61</v>
      </c>
      <c r="C30" s="430">
        <v>44478</v>
      </c>
      <c r="D30" s="423" t="s">
        <v>251</v>
      </c>
      <c r="E30" s="431" t="s">
        <v>252</v>
      </c>
      <c r="F30" s="432">
        <v>214.06</v>
      </c>
      <c r="G30" s="417">
        <v>8.66</v>
      </c>
      <c r="H30" s="418">
        <f t="shared" si="0"/>
        <v>11.1</v>
      </c>
      <c r="I30" s="418">
        <f t="shared" si="1"/>
        <v>2376.0700000000002</v>
      </c>
      <c r="J30" s="419">
        <f t="shared" si="2"/>
        <v>3.0993715870089025E-3</v>
      </c>
      <c r="K30" s="419">
        <f t="shared" si="4"/>
        <v>0.96196461759368568</v>
      </c>
      <c r="L30" s="420" t="str">
        <f t="shared" si="3"/>
        <v>C</v>
      </c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</row>
    <row r="31" spans="1:26" ht="39.950000000000003" customHeight="1">
      <c r="A31" s="411" t="s">
        <v>207</v>
      </c>
      <c r="B31" s="433" t="s">
        <v>61</v>
      </c>
      <c r="C31" s="412">
        <v>93415</v>
      </c>
      <c r="D31" s="434" t="s">
        <v>323</v>
      </c>
      <c r="E31" s="412" t="s">
        <v>86</v>
      </c>
      <c r="F31" s="432">
        <v>152</v>
      </c>
      <c r="G31" s="417">
        <v>12.15</v>
      </c>
      <c r="H31" s="418">
        <f t="shared" si="0"/>
        <v>15.57</v>
      </c>
      <c r="I31" s="418">
        <f t="shared" si="1"/>
        <v>2366.64</v>
      </c>
      <c r="J31" s="419">
        <f t="shared" si="2"/>
        <v>3.0870709923018886E-3</v>
      </c>
      <c r="K31" s="419">
        <f t="shared" si="4"/>
        <v>0.96505168858598755</v>
      </c>
      <c r="L31" s="420" t="str">
        <f t="shared" si="3"/>
        <v>C</v>
      </c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</row>
    <row r="32" spans="1:26" ht="39.950000000000003" customHeight="1">
      <c r="A32" s="411" t="s">
        <v>60</v>
      </c>
      <c r="B32" s="433" t="s">
        <v>131</v>
      </c>
      <c r="C32" s="413">
        <v>11912</v>
      </c>
      <c r="D32" s="435" t="s">
        <v>132</v>
      </c>
      <c r="E32" s="413" t="s">
        <v>106</v>
      </c>
      <c r="F32" s="416">
        <f>(9.9+10.7+9.6+7.9+7.9+10.7+8)*2</f>
        <v>129.4</v>
      </c>
      <c r="G32" s="417">
        <v>13.94</v>
      </c>
      <c r="H32" s="418">
        <f t="shared" si="0"/>
        <v>17.87</v>
      </c>
      <c r="I32" s="418">
        <f t="shared" si="1"/>
        <v>2312.38</v>
      </c>
      <c r="J32" s="419">
        <f t="shared" si="2"/>
        <v>3.0162936573281283E-3</v>
      </c>
      <c r="K32" s="419">
        <f t="shared" si="4"/>
        <v>0.96806798224331569</v>
      </c>
      <c r="L32" s="420" t="str">
        <f t="shared" si="3"/>
        <v>C</v>
      </c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</row>
    <row r="33" spans="1:26" ht="39.950000000000003" customHeight="1">
      <c r="A33" s="412" t="s">
        <v>183</v>
      </c>
      <c r="B33" s="436" t="s">
        <v>61</v>
      </c>
      <c r="C33" s="437">
        <v>94287</v>
      </c>
      <c r="D33" s="438" t="s">
        <v>169</v>
      </c>
      <c r="E33" s="436" t="s">
        <v>106</v>
      </c>
      <c r="F33" s="439">
        <v>45.7</v>
      </c>
      <c r="G33" s="417">
        <v>35.28</v>
      </c>
      <c r="H33" s="418">
        <f t="shared" si="0"/>
        <v>45.22</v>
      </c>
      <c r="I33" s="418">
        <f t="shared" si="1"/>
        <v>2066.5500000000002</v>
      </c>
      <c r="J33" s="419">
        <f t="shared" si="2"/>
        <v>2.6956303278662867E-3</v>
      </c>
      <c r="K33" s="419">
        <f t="shared" si="4"/>
        <v>0.97076361257118193</v>
      </c>
      <c r="L33" s="420" t="str">
        <f t="shared" si="3"/>
        <v>C</v>
      </c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</row>
    <row r="34" spans="1:26" ht="39.950000000000003" customHeight="1">
      <c r="A34" s="412" t="s">
        <v>206</v>
      </c>
      <c r="B34" s="421" t="s">
        <v>61</v>
      </c>
      <c r="C34" s="421">
        <v>91277</v>
      </c>
      <c r="D34" s="440" t="s">
        <v>88</v>
      </c>
      <c r="E34" s="421" t="s">
        <v>86</v>
      </c>
      <c r="F34" s="441">
        <f>'MEMÓRIA DE CÁLCULO (AF)'!F77</f>
        <v>152</v>
      </c>
      <c r="G34" s="417">
        <v>10.02</v>
      </c>
      <c r="H34" s="418">
        <f t="shared" si="0"/>
        <v>12.84</v>
      </c>
      <c r="I34" s="418">
        <f t="shared" si="1"/>
        <v>1951.68</v>
      </c>
      <c r="J34" s="419">
        <f t="shared" si="2"/>
        <v>2.5457926487576269E-3</v>
      </c>
      <c r="K34" s="419">
        <f t="shared" si="4"/>
        <v>0.97330940521993958</v>
      </c>
      <c r="L34" s="420" t="str">
        <f t="shared" si="3"/>
        <v>C</v>
      </c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</row>
    <row r="35" spans="1:26" ht="57.75" customHeight="1">
      <c r="A35" s="412" t="s">
        <v>185</v>
      </c>
      <c r="B35" s="412" t="s">
        <v>61</v>
      </c>
      <c r="C35" s="437">
        <v>97953</v>
      </c>
      <c r="D35" s="442" t="s">
        <v>171</v>
      </c>
      <c r="E35" s="412" t="s">
        <v>136</v>
      </c>
      <c r="F35" s="443">
        <v>1</v>
      </c>
      <c r="G35" s="417">
        <v>1512.23</v>
      </c>
      <c r="H35" s="418">
        <f t="shared" si="0"/>
        <v>1938.23</v>
      </c>
      <c r="I35" s="418">
        <f t="shared" si="1"/>
        <v>1938.23</v>
      </c>
      <c r="J35" s="419">
        <f t="shared" si="2"/>
        <v>2.5282483222667114E-3</v>
      </c>
      <c r="K35" s="419">
        <f t="shared" si="4"/>
        <v>0.97583765354220631</v>
      </c>
      <c r="L35" s="420" t="str">
        <f t="shared" si="3"/>
        <v>C</v>
      </c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</row>
    <row r="36" spans="1:26" ht="56.25">
      <c r="A36" s="412" t="s">
        <v>126</v>
      </c>
      <c r="B36" s="413" t="s">
        <v>93</v>
      </c>
      <c r="C36" s="444" t="s">
        <v>96</v>
      </c>
      <c r="D36" s="445" t="s">
        <v>95</v>
      </c>
      <c r="E36" s="413" t="s">
        <v>65</v>
      </c>
      <c r="F36" s="446">
        <f>(6*3)</f>
        <v>18</v>
      </c>
      <c r="G36" s="417">
        <v>83.78</v>
      </c>
      <c r="H36" s="418">
        <f t="shared" si="0"/>
        <v>107.38</v>
      </c>
      <c r="I36" s="418">
        <f t="shared" si="1"/>
        <v>1932.84</v>
      </c>
      <c r="J36" s="419">
        <f t="shared" si="2"/>
        <v>2.5212175475614299E-3</v>
      </c>
      <c r="K36" s="419">
        <f t="shared" si="4"/>
        <v>0.97835887108976771</v>
      </c>
      <c r="L36" s="420" t="str">
        <f t="shared" si="3"/>
        <v>C</v>
      </c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</row>
    <row r="37" spans="1:26" ht="39.950000000000003" customHeight="1">
      <c r="A37" s="412" t="s">
        <v>113</v>
      </c>
      <c r="B37" s="413" t="s">
        <v>93</v>
      </c>
      <c r="C37" s="430" t="s">
        <v>101</v>
      </c>
      <c r="D37" s="447" t="s">
        <v>100</v>
      </c>
      <c r="E37" s="413" t="s">
        <v>64</v>
      </c>
      <c r="F37" s="443">
        <v>23.77</v>
      </c>
      <c r="G37" s="417">
        <v>50.99</v>
      </c>
      <c r="H37" s="418">
        <f t="shared" si="0"/>
        <v>65.349999999999994</v>
      </c>
      <c r="I37" s="418">
        <f t="shared" si="1"/>
        <v>1553.37</v>
      </c>
      <c r="J37" s="419">
        <f t="shared" si="2"/>
        <v>2.0262327465571379E-3</v>
      </c>
      <c r="K37" s="419">
        <f t="shared" si="4"/>
        <v>0.98038510383632482</v>
      </c>
      <c r="L37" s="420" t="str">
        <f t="shared" si="3"/>
        <v>C</v>
      </c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</row>
    <row r="38" spans="1:26" ht="45">
      <c r="A38" s="413" t="s">
        <v>57</v>
      </c>
      <c r="B38" s="413" t="s">
        <v>93</v>
      </c>
      <c r="C38" s="437" t="s">
        <v>147</v>
      </c>
      <c r="D38" s="448" t="s">
        <v>166</v>
      </c>
      <c r="E38" s="449" t="s">
        <v>136</v>
      </c>
      <c r="F38" s="446">
        <v>1</v>
      </c>
      <c r="G38" s="417">
        <v>1153.26</v>
      </c>
      <c r="H38" s="418">
        <f t="shared" si="0"/>
        <v>1478.13</v>
      </c>
      <c r="I38" s="418">
        <f t="shared" si="1"/>
        <v>1478.13</v>
      </c>
      <c r="J38" s="419">
        <f t="shared" si="2"/>
        <v>1.9280888710793325E-3</v>
      </c>
      <c r="K38" s="419">
        <f t="shared" si="4"/>
        <v>0.98231319270740414</v>
      </c>
      <c r="L38" s="420" t="str">
        <f t="shared" si="3"/>
        <v>C</v>
      </c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</row>
    <row r="39" spans="1:26" ht="45">
      <c r="A39" s="412" t="s">
        <v>118</v>
      </c>
      <c r="B39" s="449" t="s">
        <v>93</v>
      </c>
      <c r="C39" s="413" t="s">
        <v>98</v>
      </c>
      <c r="D39" s="450" t="s">
        <v>97</v>
      </c>
      <c r="E39" s="415" t="s">
        <v>65</v>
      </c>
      <c r="F39" s="443">
        <f>45.7*1.5</f>
        <v>68.550000000000011</v>
      </c>
      <c r="G39" s="417">
        <v>14.95</v>
      </c>
      <c r="H39" s="418">
        <f t="shared" si="0"/>
        <v>19.16</v>
      </c>
      <c r="I39" s="418">
        <f t="shared" si="1"/>
        <v>1313.42</v>
      </c>
      <c r="J39" s="419">
        <f t="shared" si="2"/>
        <v>1.7132393531374213E-3</v>
      </c>
      <c r="K39" s="419">
        <f t="shared" si="4"/>
        <v>0.98402643206054152</v>
      </c>
      <c r="L39" s="420" t="str">
        <f t="shared" si="3"/>
        <v>C</v>
      </c>
      <c r="M39" s="58"/>
      <c r="N39" s="58"/>
      <c r="O39" s="58"/>
      <c r="P39" s="58" t="s">
        <v>331</v>
      </c>
      <c r="Q39" s="58"/>
      <c r="R39" s="58"/>
      <c r="S39" s="58"/>
      <c r="T39" s="58"/>
      <c r="U39" s="58"/>
      <c r="V39" s="58"/>
      <c r="W39" s="58"/>
      <c r="X39" s="58"/>
      <c r="Y39" s="58"/>
      <c r="Z39" s="58"/>
    </row>
    <row r="40" spans="1:26" ht="39.950000000000003" customHeight="1">
      <c r="A40" s="412" t="s">
        <v>182</v>
      </c>
      <c r="B40" s="426" t="s">
        <v>93</v>
      </c>
      <c r="C40" s="451" t="s">
        <v>108</v>
      </c>
      <c r="D40" s="442" t="s">
        <v>109</v>
      </c>
      <c r="E40" s="421" t="s">
        <v>65</v>
      </c>
      <c r="F40" s="443">
        <f>45.7*0.2</f>
        <v>9.14</v>
      </c>
      <c r="G40" s="417">
        <v>110.07</v>
      </c>
      <c r="H40" s="418">
        <f t="shared" si="0"/>
        <v>141.08000000000001</v>
      </c>
      <c r="I40" s="418">
        <f t="shared" si="1"/>
        <v>1289.47</v>
      </c>
      <c r="J40" s="419">
        <f t="shared" si="2"/>
        <v>1.6819987122855681E-3</v>
      </c>
      <c r="K40" s="419">
        <f t="shared" si="4"/>
        <v>0.9857084307728271</v>
      </c>
      <c r="L40" s="420" t="str">
        <f t="shared" si="3"/>
        <v>C</v>
      </c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</row>
    <row r="41" spans="1:26" ht="39.950000000000003" customHeight="1">
      <c r="A41" s="412" t="s">
        <v>124</v>
      </c>
      <c r="B41" s="413" t="s">
        <v>159</v>
      </c>
      <c r="C41" s="444" t="s">
        <v>160</v>
      </c>
      <c r="D41" s="452" t="s">
        <v>158</v>
      </c>
      <c r="E41" s="413" t="s">
        <v>106</v>
      </c>
      <c r="F41" s="443">
        <v>96</v>
      </c>
      <c r="G41" s="417">
        <v>8.7799999999999994</v>
      </c>
      <c r="H41" s="418">
        <f t="shared" si="0"/>
        <v>11.25</v>
      </c>
      <c r="I41" s="418">
        <f t="shared" si="1"/>
        <v>1080</v>
      </c>
      <c r="J41" s="419">
        <f t="shared" si="2"/>
        <v>1.4087637628393164E-3</v>
      </c>
      <c r="K41" s="419">
        <f t="shared" si="4"/>
        <v>0.98711719453566638</v>
      </c>
      <c r="L41" s="420" t="str">
        <f t="shared" si="3"/>
        <v>C</v>
      </c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</row>
    <row r="42" spans="1:26" ht="39.950000000000003" customHeight="1">
      <c r="A42" s="412" t="s">
        <v>127</v>
      </c>
      <c r="B42" s="449" t="s">
        <v>93</v>
      </c>
      <c r="C42" s="413" t="s">
        <v>98</v>
      </c>
      <c r="D42" s="453" t="s">
        <v>239</v>
      </c>
      <c r="E42" s="413" t="s">
        <v>65</v>
      </c>
      <c r="F42" s="443">
        <f>((5*1.5)+(5*1.2)+(5*3)+(10*1.5)+(5*1.2))+(14.7*0.4)</f>
        <v>55.38</v>
      </c>
      <c r="G42" s="417">
        <v>14.95</v>
      </c>
      <c r="H42" s="418">
        <f t="shared" ref="H42:H66" si="5">ROUND(G42+(G42*$I$7),2)</f>
        <v>19.16</v>
      </c>
      <c r="I42" s="418">
        <f t="shared" si="1"/>
        <v>1061.08</v>
      </c>
      <c r="J42" s="419">
        <f t="shared" si="2"/>
        <v>1.3840843087717979E-3</v>
      </c>
      <c r="K42" s="419">
        <f t="shared" si="4"/>
        <v>0.98850127884443817</v>
      </c>
      <c r="L42" s="420" t="str">
        <f t="shared" si="3"/>
        <v>C</v>
      </c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</row>
    <row r="43" spans="1:26" ht="39.950000000000003" customHeight="1">
      <c r="A43" s="412" t="s">
        <v>141</v>
      </c>
      <c r="B43" s="433" t="s">
        <v>63</v>
      </c>
      <c r="C43" s="412">
        <v>4011353</v>
      </c>
      <c r="D43" s="442" t="s">
        <v>66</v>
      </c>
      <c r="E43" s="412" t="s">
        <v>65</v>
      </c>
      <c r="F43" s="454">
        <v>1573.23</v>
      </c>
      <c r="G43" s="417">
        <v>0.46</v>
      </c>
      <c r="H43" s="418">
        <f t="shared" si="5"/>
        <v>0.59</v>
      </c>
      <c r="I43" s="418">
        <f t="shared" si="1"/>
        <v>928.21</v>
      </c>
      <c r="J43" s="419">
        <f t="shared" si="2"/>
        <v>1.2107672336158165E-3</v>
      </c>
      <c r="K43" s="419">
        <f t="shared" si="4"/>
        <v>0.98971204607805396</v>
      </c>
      <c r="L43" s="420" t="str">
        <f t="shared" si="3"/>
        <v>C</v>
      </c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</row>
    <row r="44" spans="1:26" ht="39.950000000000003" customHeight="1">
      <c r="A44" s="412" t="s">
        <v>119</v>
      </c>
      <c r="B44" s="412" t="s">
        <v>61</v>
      </c>
      <c r="C44" s="455">
        <v>104796</v>
      </c>
      <c r="D44" s="442" t="s">
        <v>133</v>
      </c>
      <c r="E44" s="412" t="s">
        <v>106</v>
      </c>
      <c r="F44" s="443">
        <v>44.2</v>
      </c>
      <c r="G44" s="417">
        <v>15.26</v>
      </c>
      <c r="H44" s="418">
        <f t="shared" si="5"/>
        <v>19.559999999999999</v>
      </c>
      <c r="I44" s="418">
        <f t="shared" si="1"/>
        <v>864.55</v>
      </c>
      <c r="J44" s="419">
        <f t="shared" si="2"/>
        <v>1.1277284362617879E-3</v>
      </c>
      <c r="K44" s="419">
        <f t="shared" si="4"/>
        <v>0.99083977451431571</v>
      </c>
      <c r="L44" s="420" t="str">
        <f t="shared" si="3"/>
        <v>C</v>
      </c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</row>
    <row r="45" spans="1:26" ht="63.75" customHeight="1">
      <c r="A45" s="412" t="s">
        <v>193</v>
      </c>
      <c r="B45" s="413" t="s">
        <v>61</v>
      </c>
      <c r="C45" s="456">
        <v>89480</v>
      </c>
      <c r="D45" s="447" t="s">
        <v>174</v>
      </c>
      <c r="E45" s="413" t="s">
        <v>65</v>
      </c>
      <c r="F45" s="443">
        <f>9.75*0.4</f>
        <v>3.9000000000000004</v>
      </c>
      <c r="G45" s="417">
        <v>171.92</v>
      </c>
      <c r="H45" s="418">
        <f t="shared" si="5"/>
        <v>220.35</v>
      </c>
      <c r="I45" s="418">
        <f t="shared" si="1"/>
        <v>859.37</v>
      </c>
      <c r="J45" s="419">
        <f t="shared" si="2"/>
        <v>1.1209715878437254E-3</v>
      </c>
      <c r="K45" s="419">
        <f t="shared" si="4"/>
        <v>0.99196074610215945</v>
      </c>
      <c r="L45" s="420" t="str">
        <f t="shared" si="3"/>
        <v>C</v>
      </c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</row>
    <row r="46" spans="1:26" ht="39.950000000000003" customHeight="1">
      <c r="A46" s="412" t="s">
        <v>184</v>
      </c>
      <c r="B46" s="412" t="s">
        <v>61</v>
      </c>
      <c r="C46" s="457">
        <v>92221</v>
      </c>
      <c r="D46" s="442" t="s">
        <v>170</v>
      </c>
      <c r="E46" s="412" t="s">
        <v>106</v>
      </c>
      <c r="F46" s="443">
        <v>2</v>
      </c>
      <c r="G46" s="417">
        <v>305.06</v>
      </c>
      <c r="H46" s="418">
        <f t="shared" si="5"/>
        <v>391</v>
      </c>
      <c r="I46" s="418">
        <f t="shared" si="1"/>
        <v>782</v>
      </c>
      <c r="J46" s="419">
        <f t="shared" si="2"/>
        <v>1.0200493171669866E-3</v>
      </c>
      <c r="K46" s="419">
        <f t="shared" si="4"/>
        <v>0.99298079541932649</v>
      </c>
      <c r="L46" s="420" t="str">
        <f t="shared" si="3"/>
        <v>C</v>
      </c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</row>
    <row r="47" spans="1:26" ht="39.950000000000003" customHeight="1">
      <c r="A47" s="412" t="s">
        <v>115</v>
      </c>
      <c r="B47" s="413" t="s">
        <v>93</v>
      </c>
      <c r="C47" s="437" t="s">
        <v>102</v>
      </c>
      <c r="D47" s="450" t="s">
        <v>134</v>
      </c>
      <c r="E47" s="415" t="s">
        <v>103</v>
      </c>
      <c r="F47" s="443">
        <f>(((118.83*0.2)+23.77)*5)</f>
        <v>237.68</v>
      </c>
      <c r="G47" s="417">
        <v>2.56</v>
      </c>
      <c r="H47" s="418">
        <f t="shared" si="5"/>
        <v>3.28</v>
      </c>
      <c r="I47" s="418">
        <f t="shared" si="1"/>
        <v>779.59</v>
      </c>
      <c r="J47" s="419">
        <f t="shared" si="2"/>
        <v>1.0169056869184284E-3</v>
      </c>
      <c r="K47" s="419">
        <f t="shared" si="4"/>
        <v>0.99399770110624497</v>
      </c>
      <c r="L47" s="420" t="str">
        <f t="shared" si="3"/>
        <v>C</v>
      </c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</row>
    <row r="48" spans="1:26" ht="39.950000000000003" customHeight="1">
      <c r="A48" s="412" t="s">
        <v>200</v>
      </c>
      <c r="B48" s="433" t="s">
        <v>93</v>
      </c>
      <c r="C48" s="430" t="s">
        <v>152</v>
      </c>
      <c r="D48" s="458" t="s">
        <v>250</v>
      </c>
      <c r="E48" s="431" t="s">
        <v>65</v>
      </c>
      <c r="F48" s="454">
        <f>193.2*0.4</f>
        <v>77.28</v>
      </c>
      <c r="G48" s="417">
        <v>7.09</v>
      </c>
      <c r="H48" s="418">
        <f t="shared" si="5"/>
        <v>9.09</v>
      </c>
      <c r="I48" s="418">
        <f t="shared" si="1"/>
        <v>702.48</v>
      </c>
      <c r="J48" s="419">
        <f t="shared" si="2"/>
        <v>9.1632256307348434E-4</v>
      </c>
      <c r="K48" s="419">
        <f t="shared" si="4"/>
        <v>0.99491402366931847</v>
      </c>
      <c r="L48" s="420" t="str">
        <f t="shared" si="3"/>
        <v>C</v>
      </c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</row>
    <row r="49" spans="1:26" ht="39.950000000000003" customHeight="1">
      <c r="A49" s="413" t="s">
        <v>81</v>
      </c>
      <c r="B49" s="433" t="s">
        <v>63</v>
      </c>
      <c r="C49" s="412">
        <v>5213383</v>
      </c>
      <c r="D49" s="435" t="s">
        <v>84</v>
      </c>
      <c r="E49" s="459" t="s">
        <v>83</v>
      </c>
      <c r="F49" s="443">
        <f>19*3*10</f>
        <v>570</v>
      </c>
      <c r="G49" s="417">
        <v>0.79</v>
      </c>
      <c r="H49" s="418">
        <f t="shared" si="5"/>
        <v>1.01</v>
      </c>
      <c r="I49" s="418">
        <f t="shared" si="1"/>
        <v>575.70000000000005</v>
      </c>
      <c r="J49" s="419">
        <f t="shared" si="2"/>
        <v>7.5094935024684682E-4</v>
      </c>
      <c r="K49" s="419">
        <f t="shared" si="4"/>
        <v>0.99566497301956536</v>
      </c>
      <c r="L49" s="420" t="str">
        <f t="shared" si="3"/>
        <v>C</v>
      </c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</row>
    <row r="50" spans="1:26" ht="39.950000000000003" customHeight="1">
      <c r="A50" s="412" t="s">
        <v>117</v>
      </c>
      <c r="B50" s="460" t="s">
        <v>159</v>
      </c>
      <c r="C50" s="444" t="s">
        <v>160</v>
      </c>
      <c r="D50" s="461" t="s">
        <v>158</v>
      </c>
      <c r="E50" s="462" t="s">
        <v>106</v>
      </c>
      <c r="F50" s="443">
        <v>44.2</v>
      </c>
      <c r="G50" s="417">
        <v>8.7799999999999994</v>
      </c>
      <c r="H50" s="418">
        <f t="shared" si="5"/>
        <v>11.25</v>
      </c>
      <c r="I50" s="418">
        <f t="shared" si="1"/>
        <v>497.25</v>
      </c>
      <c r="J50" s="419">
        <f t="shared" si="2"/>
        <v>6.4861831580726858E-4</v>
      </c>
      <c r="K50" s="419">
        <f t="shared" si="4"/>
        <v>0.99631359133537267</v>
      </c>
      <c r="L50" s="420" t="str">
        <f t="shared" si="3"/>
        <v>C</v>
      </c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</row>
    <row r="51" spans="1:26" ht="39.950000000000003" customHeight="1">
      <c r="A51" s="412" t="s">
        <v>128</v>
      </c>
      <c r="B51" s="463" t="s">
        <v>93</v>
      </c>
      <c r="C51" s="464" t="s">
        <v>101</v>
      </c>
      <c r="D51" s="465" t="s">
        <v>100</v>
      </c>
      <c r="E51" s="466" t="s">
        <v>64</v>
      </c>
      <c r="F51" s="467">
        <f>20*1.5*0.2</f>
        <v>6</v>
      </c>
      <c r="G51" s="417">
        <v>50.99</v>
      </c>
      <c r="H51" s="418">
        <f t="shared" si="5"/>
        <v>65.349999999999994</v>
      </c>
      <c r="I51" s="418">
        <f t="shared" si="1"/>
        <v>392.1</v>
      </c>
      <c r="J51" s="419">
        <f t="shared" si="2"/>
        <v>5.1145951056416302E-4</v>
      </c>
      <c r="K51" s="419">
        <f t="shared" si="4"/>
        <v>0.99682505084593687</v>
      </c>
      <c r="L51" s="420" t="str">
        <f t="shared" si="3"/>
        <v>C</v>
      </c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</row>
    <row r="52" spans="1:26" ht="39.950000000000003" customHeight="1">
      <c r="A52" s="412" t="s">
        <v>255</v>
      </c>
      <c r="B52" s="468" t="s">
        <v>93</v>
      </c>
      <c r="C52" s="469" t="s">
        <v>102</v>
      </c>
      <c r="D52" s="470" t="s">
        <v>134</v>
      </c>
      <c r="E52" s="462" t="s">
        <v>103</v>
      </c>
      <c r="F52" s="443">
        <f>20.87*5</f>
        <v>104.35000000000001</v>
      </c>
      <c r="G52" s="417">
        <v>2.56</v>
      </c>
      <c r="H52" s="418">
        <f t="shared" si="5"/>
        <v>3.28</v>
      </c>
      <c r="I52" s="418">
        <f t="shared" si="1"/>
        <v>342.27</v>
      </c>
      <c r="J52" s="419">
        <f t="shared" si="2"/>
        <v>4.4646071583982668E-4</v>
      </c>
      <c r="K52" s="419">
        <f t="shared" si="4"/>
        <v>0.99727151156177674</v>
      </c>
      <c r="L52" s="420" t="str">
        <f t="shared" si="3"/>
        <v>C</v>
      </c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</row>
    <row r="53" spans="1:26" ht="39.950000000000003" customHeight="1">
      <c r="A53" s="412" t="s">
        <v>122</v>
      </c>
      <c r="B53" s="471" t="s">
        <v>93</v>
      </c>
      <c r="C53" s="472" t="s">
        <v>101</v>
      </c>
      <c r="D53" s="470" t="s">
        <v>100</v>
      </c>
      <c r="E53" s="473" t="s">
        <v>64</v>
      </c>
      <c r="F53" s="443">
        <f>45.7*1.5*0.07</f>
        <v>4.7985000000000015</v>
      </c>
      <c r="G53" s="417">
        <v>50.99</v>
      </c>
      <c r="H53" s="418">
        <f t="shared" si="5"/>
        <v>65.349999999999994</v>
      </c>
      <c r="I53" s="418">
        <f t="shared" si="1"/>
        <v>313.58</v>
      </c>
      <c r="J53" s="419">
        <f t="shared" si="2"/>
        <v>4.0903716736217854E-4</v>
      </c>
      <c r="K53" s="419">
        <f t="shared" si="4"/>
        <v>0.99768054872913892</v>
      </c>
      <c r="L53" s="420" t="str">
        <f t="shared" si="3"/>
        <v>C</v>
      </c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</row>
    <row r="54" spans="1:26" ht="39.950000000000003" customHeight="1">
      <c r="A54" s="412" t="s">
        <v>192</v>
      </c>
      <c r="B54" s="426" t="s">
        <v>61</v>
      </c>
      <c r="C54" s="474">
        <v>94975</v>
      </c>
      <c r="D54" s="475" t="s">
        <v>214</v>
      </c>
      <c r="E54" s="426" t="s">
        <v>64</v>
      </c>
      <c r="F54" s="446">
        <f>(9.75*0.2*0.2)</f>
        <v>0.39000000000000007</v>
      </c>
      <c r="G54" s="417">
        <v>578.65</v>
      </c>
      <c r="H54" s="418">
        <f t="shared" si="5"/>
        <v>741.66</v>
      </c>
      <c r="I54" s="418">
        <f t="shared" si="1"/>
        <v>289.25</v>
      </c>
      <c r="J54" s="419">
        <f t="shared" si="2"/>
        <v>3.7730085037154841E-4</v>
      </c>
      <c r="K54" s="419">
        <f t="shared" si="4"/>
        <v>0.99805784957951049</v>
      </c>
      <c r="L54" s="420" t="str">
        <f t="shared" si="3"/>
        <v>C</v>
      </c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</row>
    <row r="55" spans="1:26" ht="39.950000000000003" customHeight="1">
      <c r="A55" s="412" t="s">
        <v>187</v>
      </c>
      <c r="B55" s="426" t="s">
        <v>93</v>
      </c>
      <c r="C55" s="437" t="s">
        <v>102</v>
      </c>
      <c r="D55" s="475" t="s">
        <v>134</v>
      </c>
      <c r="E55" s="426" t="s">
        <v>103</v>
      </c>
      <c r="F55" s="446">
        <f>16.19*5</f>
        <v>80.95</v>
      </c>
      <c r="G55" s="417">
        <v>2.56</v>
      </c>
      <c r="H55" s="418">
        <f t="shared" si="5"/>
        <v>3.28</v>
      </c>
      <c r="I55" s="418">
        <f t="shared" si="1"/>
        <v>265.52</v>
      </c>
      <c r="J55" s="419">
        <f t="shared" si="2"/>
        <v>3.4634717991582898E-4</v>
      </c>
      <c r="K55" s="419">
        <f t="shared" si="4"/>
        <v>0.99840419675942627</v>
      </c>
      <c r="L55" s="420" t="str">
        <f t="shared" si="3"/>
        <v>C</v>
      </c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</row>
    <row r="56" spans="1:26" ht="39.950000000000003" customHeight="1">
      <c r="A56" s="412" t="s">
        <v>195</v>
      </c>
      <c r="B56" s="413" t="s">
        <v>93</v>
      </c>
      <c r="C56" s="437" t="s">
        <v>150</v>
      </c>
      <c r="D56" s="447" t="s">
        <v>176</v>
      </c>
      <c r="E56" s="413" t="s">
        <v>65</v>
      </c>
      <c r="F56" s="443">
        <f>((9.75*0.4)+(9.75*0.15))</f>
        <v>5.3625000000000007</v>
      </c>
      <c r="G56" s="417">
        <v>37.61</v>
      </c>
      <c r="H56" s="418">
        <f t="shared" si="5"/>
        <v>48.2</v>
      </c>
      <c r="I56" s="418">
        <f t="shared" si="1"/>
        <v>258.47000000000003</v>
      </c>
      <c r="J56" s="419">
        <f t="shared" si="2"/>
        <v>3.3715108313062792E-4</v>
      </c>
      <c r="K56" s="419">
        <f t="shared" si="4"/>
        <v>0.99874134784255686</v>
      </c>
      <c r="L56" s="420" t="str">
        <f t="shared" si="3"/>
        <v>C</v>
      </c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</row>
    <row r="57" spans="1:26" ht="39.950000000000003" customHeight="1">
      <c r="A57" s="412" t="s">
        <v>114</v>
      </c>
      <c r="B57" s="413" t="s">
        <v>93</v>
      </c>
      <c r="C57" s="430" t="s">
        <v>105</v>
      </c>
      <c r="D57" s="447" t="s">
        <v>104</v>
      </c>
      <c r="E57" s="413" t="s">
        <v>64</v>
      </c>
      <c r="F57" s="443">
        <v>47.53</v>
      </c>
      <c r="G57" s="417">
        <v>3.25</v>
      </c>
      <c r="H57" s="418">
        <f t="shared" si="5"/>
        <v>4.17</v>
      </c>
      <c r="I57" s="418">
        <v>198.21</v>
      </c>
      <c r="J57" s="419">
        <f t="shared" si="2"/>
        <v>2.585472828077601E-4</v>
      </c>
      <c r="K57" s="419">
        <f t="shared" si="4"/>
        <v>0.99899989512536458</v>
      </c>
      <c r="L57" s="420" t="str">
        <f t="shared" si="3"/>
        <v>C</v>
      </c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</row>
    <row r="58" spans="1:26" ht="39.950000000000003" customHeight="1">
      <c r="A58" s="412" t="s">
        <v>139</v>
      </c>
      <c r="B58" s="436" t="s">
        <v>63</v>
      </c>
      <c r="C58" s="476">
        <v>4011212</v>
      </c>
      <c r="D58" s="477" t="s">
        <v>177</v>
      </c>
      <c r="E58" s="436" t="s">
        <v>65</v>
      </c>
      <c r="F58" s="478">
        <f>(181.8*8)+118.83</f>
        <v>1573.23</v>
      </c>
      <c r="G58" s="417">
        <v>0.08</v>
      </c>
      <c r="H58" s="418">
        <f t="shared" si="5"/>
        <v>0.1</v>
      </c>
      <c r="I58" s="418">
        <f t="shared" ref="I58:I66" si="6">ROUND((F58*H58),2)</f>
        <v>157.32</v>
      </c>
      <c r="J58" s="419">
        <f t="shared" si="2"/>
        <v>2.0520992145359375E-4</v>
      </c>
      <c r="K58" s="419">
        <f t="shared" si="4"/>
        <v>0.99920510504681814</v>
      </c>
      <c r="L58" s="420" t="str">
        <f t="shared" si="3"/>
        <v>C</v>
      </c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</row>
    <row r="59" spans="1:26" ht="39.950000000000003" customHeight="1">
      <c r="A59" s="412" t="s">
        <v>190</v>
      </c>
      <c r="B59" s="479" t="s">
        <v>93</v>
      </c>
      <c r="C59" s="480" t="s">
        <v>99</v>
      </c>
      <c r="D59" s="475" t="s">
        <v>173</v>
      </c>
      <c r="E59" s="426" t="s">
        <v>64</v>
      </c>
      <c r="F59" s="481">
        <f>((3.05+2.7)*1)*0.4</f>
        <v>2.3000000000000003</v>
      </c>
      <c r="G59" s="417">
        <v>41.84</v>
      </c>
      <c r="H59" s="418">
        <f t="shared" si="5"/>
        <v>53.63</v>
      </c>
      <c r="I59" s="418">
        <f t="shared" si="6"/>
        <v>123.35</v>
      </c>
      <c r="J59" s="419">
        <f t="shared" si="2"/>
        <v>1.6089908346873119E-4</v>
      </c>
      <c r="K59" s="419">
        <f t="shared" si="4"/>
        <v>0.99936600413028687</v>
      </c>
      <c r="L59" s="420" t="str">
        <f t="shared" si="3"/>
        <v>C</v>
      </c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</row>
    <row r="60" spans="1:26" ht="39.950000000000003" customHeight="1">
      <c r="A60" s="412" t="s">
        <v>191</v>
      </c>
      <c r="B60" s="413" t="s">
        <v>61</v>
      </c>
      <c r="C60" s="457">
        <v>96526</v>
      </c>
      <c r="D60" s="482" t="s">
        <v>148</v>
      </c>
      <c r="E60" s="413" t="s">
        <v>64</v>
      </c>
      <c r="F60" s="443">
        <f>(9.75*0.2*0.2)</f>
        <v>0.39000000000000007</v>
      </c>
      <c r="G60" s="417">
        <v>215.41</v>
      </c>
      <c r="H60" s="418">
        <f t="shared" si="5"/>
        <v>276.08999999999997</v>
      </c>
      <c r="I60" s="418">
        <f t="shared" si="6"/>
        <v>107.68</v>
      </c>
      <c r="J60" s="419">
        <f t="shared" si="2"/>
        <v>1.4045896479864594E-4</v>
      </c>
      <c r="K60" s="419">
        <f t="shared" si="4"/>
        <v>0.99950646309508551</v>
      </c>
      <c r="L60" s="420" t="str">
        <f t="shared" si="3"/>
        <v>C</v>
      </c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</row>
    <row r="61" spans="1:26" ht="39.950000000000003" customHeight="1">
      <c r="A61" s="412" t="s">
        <v>197</v>
      </c>
      <c r="B61" s="463" t="s">
        <v>93</v>
      </c>
      <c r="C61" s="483" t="s">
        <v>105</v>
      </c>
      <c r="D61" s="453" t="s">
        <v>104</v>
      </c>
      <c r="E61" s="484" t="s">
        <v>64</v>
      </c>
      <c r="F61" s="439">
        <f>2.53+9.06+6+0.59+2.3+0.39</f>
        <v>20.87</v>
      </c>
      <c r="G61" s="417">
        <v>3.25</v>
      </c>
      <c r="H61" s="418">
        <f t="shared" si="5"/>
        <v>4.17</v>
      </c>
      <c r="I61" s="418">
        <f t="shared" si="6"/>
        <v>87.03</v>
      </c>
      <c r="J61" s="419">
        <f t="shared" si="2"/>
        <v>1.1352287988880159E-4</v>
      </c>
      <c r="K61" s="419">
        <f t="shared" si="4"/>
        <v>0.99961998597497426</v>
      </c>
      <c r="L61" s="420" t="str">
        <f t="shared" si="3"/>
        <v>C</v>
      </c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</row>
    <row r="62" spans="1:26" ht="39.950000000000003" customHeight="1">
      <c r="A62" s="412" t="s">
        <v>186</v>
      </c>
      <c r="B62" s="471" t="s">
        <v>93</v>
      </c>
      <c r="C62" s="485" t="s">
        <v>105</v>
      </c>
      <c r="D62" s="447" t="s">
        <v>104</v>
      </c>
      <c r="E62" s="413" t="s">
        <v>64</v>
      </c>
      <c r="F62" s="443">
        <f>1.17+6.85+1.32+2.05+4.8</f>
        <v>16.190000000000001</v>
      </c>
      <c r="G62" s="417">
        <v>3.25</v>
      </c>
      <c r="H62" s="418">
        <f t="shared" si="5"/>
        <v>4.17</v>
      </c>
      <c r="I62" s="418">
        <f t="shared" si="6"/>
        <v>67.510000000000005</v>
      </c>
      <c r="J62" s="419">
        <f t="shared" si="2"/>
        <v>8.8060779286372459E-5</v>
      </c>
      <c r="K62" s="419">
        <f t="shared" si="4"/>
        <v>0.99970804675426062</v>
      </c>
      <c r="L62" s="420" t="str">
        <f t="shared" si="3"/>
        <v>C</v>
      </c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</row>
    <row r="63" spans="1:26" ht="56.25">
      <c r="A63" s="412" t="s">
        <v>194</v>
      </c>
      <c r="B63" s="471" t="s">
        <v>93</v>
      </c>
      <c r="C63" s="437" t="s">
        <v>149</v>
      </c>
      <c r="D63" s="447" t="s">
        <v>175</v>
      </c>
      <c r="E63" s="413" t="s">
        <v>65</v>
      </c>
      <c r="F63" s="443">
        <f>((9.75*0.4)+(9.75*0.15))</f>
        <v>5.3625000000000007</v>
      </c>
      <c r="G63" s="417">
        <v>9.69</v>
      </c>
      <c r="H63" s="418">
        <f t="shared" si="5"/>
        <v>12.42</v>
      </c>
      <c r="I63" s="418">
        <f t="shared" si="6"/>
        <v>66.599999999999994</v>
      </c>
      <c r="J63" s="419">
        <f t="shared" si="2"/>
        <v>8.6873765375091179E-5</v>
      </c>
      <c r="K63" s="419">
        <f t="shared" si="4"/>
        <v>0.9997949205196357</v>
      </c>
      <c r="L63" s="420" t="str">
        <f t="shared" si="3"/>
        <v>C</v>
      </c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</row>
    <row r="64" spans="1:26" ht="32.25" customHeight="1">
      <c r="A64" s="411" t="s">
        <v>120</v>
      </c>
      <c r="B64" s="486" t="s">
        <v>63</v>
      </c>
      <c r="C64" s="486">
        <v>4915744</v>
      </c>
      <c r="D64" s="487" t="s">
        <v>135</v>
      </c>
      <c r="E64" s="488" t="s">
        <v>65</v>
      </c>
      <c r="F64" s="489">
        <f>45.7*1.5</f>
        <v>68.550000000000011</v>
      </c>
      <c r="G64" s="490">
        <v>0.74</v>
      </c>
      <c r="H64" s="418">
        <f t="shared" si="5"/>
        <v>0.95</v>
      </c>
      <c r="I64" s="418">
        <f t="shared" si="6"/>
        <v>65.12</v>
      </c>
      <c r="J64" s="419">
        <f t="shared" si="2"/>
        <v>8.4943237255644713E-5</v>
      </c>
      <c r="K64" s="419">
        <f t="shared" si="4"/>
        <v>0.99987986375689131</v>
      </c>
      <c r="L64" s="420" t="str">
        <f t="shared" si="3"/>
        <v>C</v>
      </c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</row>
    <row r="65" spans="1:26" ht="32.25" customHeight="1">
      <c r="A65" s="411" t="s">
        <v>189</v>
      </c>
      <c r="B65" s="491" t="s">
        <v>161</v>
      </c>
      <c r="C65" s="486">
        <v>97622</v>
      </c>
      <c r="D65" s="470" t="s">
        <v>111</v>
      </c>
      <c r="E65" s="492" t="s">
        <v>64</v>
      </c>
      <c r="F65" s="489">
        <f>(9.75*0.15*0.4)</f>
        <v>0.58499999999999996</v>
      </c>
      <c r="G65" s="490">
        <v>62.98</v>
      </c>
      <c r="H65" s="418">
        <f t="shared" si="5"/>
        <v>80.72</v>
      </c>
      <c r="I65" s="418">
        <f t="shared" si="6"/>
        <v>47.22</v>
      </c>
      <c r="J65" s="419">
        <f t="shared" si="2"/>
        <v>6.1594282297474561E-5</v>
      </c>
      <c r="K65" s="419">
        <f t="shared" si="4"/>
        <v>0.99994145803918877</v>
      </c>
      <c r="L65" s="420" t="str">
        <f t="shared" si="3"/>
        <v>C</v>
      </c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</row>
    <row r="66" spans="1:26" ht="51.75" customHeight="1">
      <c r="A66" s="411" t="s">
        <v>140</v>
      </c>
      <c r="B66" s="486" t="s">
        <v>61</v>
      </c>
      <c r="C66" s="486">
        <v>102333</v>
      </c>
      <c r="D66" s="487" t="s">
        <v>80</v>
      </c>
      <c r="E66" s="488" t="s">
        <v>79</v>
      </c>
      <c r="F66" s="493">
        <f>0.787*60.03</f>
        <v>47.243610000000004</v>
      </c>
      <c r="G66" s="490">
        <v>0.74</v>
      </c>
      <c r="H66" s="418">
        <f t="shared" si="5"/>
        <v>0.95</v>
      </c>
      <c r="I66" s="494">
        <f t="shared" si="6"/>
        <v>44.88</v>
      </c>
      <c r="J66" s="419">
        <f t="shared" si="2"/>
        <v>5.8541960811322709E-5</v>
      </c>
      <c r="K66" s="419">
        <f t="shared" si="4"/>
        <v>1</v>
      </c>
      <c r="L66" s="420" t="str">
        <f t="shared" si="3"/>
        <v>C</v>
      </c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</row>
    <row r="67" spans="1:26" ht="21" customHeight="1">
      <c r="A67" s="610" t="s">
        <v>69</v>
      </c>
      <c r="B67" s="611"/>
      <c r="C67" s="611"/>
      <c r="D67" s="611"/>
      <c r="E67" s="611"/>
      <c r="F67" s="611"/>
      <c r="G67" s="611"/>
      <c r="H67" s="611"/>
      <c r="I67" s="142">
        <f>SUM(I10:I66)</f>
        <v>766629.6</v>
      </c>
      <c r="J67" s="711">
        <f>SUM(J10:J66)</f>
        <v>1</v>
      </c>
      <c r="K67" s="711"/>
      <c r="L67" s="711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21" customHeight="1">
      <c r="A68" s="123"/>
      <c r="B68" s="124"/>
      <c r="C68" s="124"/>
      <c r="D68" s="124"/>
      <c r="E68" s="124"/>
      <c r="F68" s="124"/>
      <c r="G68" s="124"/>
      <c r="H68" s="124"/>
      <c r="I68" s="342"/>
      <c r="J68" s="56"/>
      <c r="K68" s="56"/>
      <c r="L68" s="113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</row>
    <row r="69" spans="1:26" ht="41.25" customHeight="1">
      <c r="A69" s="99"/>
      <c r="B69" s="118"/>
      <c r="C69" s="118"/>
      <c r="D69" s="118"/>
      <c r="E69" s="118"/>
      <c r="F69" s="118"/>
      <c r="G69" s="118"/>
      <c r="H69" s="118"/>
      <c r="I69" s="342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</row>
    <row r="70" spans="1:26" ht="14.45" customHeight="1">
      <c r="A70" s="99"/>
      <c r="B70" s="96" t="s">
        <v>73</v>
      </c>
      <c r="C70" s="96" t="s">
        <v>74</v>
      </c>
      <c r="D70" s="118"/>
      <c r="E70" s="118"/>
      <c r="F70" s="118"/>
      <c r="G70" s="118"/>
      <c r="H70" s="118"/>
      <c r="I70" s="342"/>
      <c r="J70" s="56"/>
      <c r="K70" s="56"/>
      <c r="L70" s="113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11.25" customHeight="1">
      <c r="A71" s="101"/>
      <c r="B71" s="343" t="s">
        <v>75</v>
      </c>
      <c r="C71" s="344">
        <v>0.8</v>
      </c>
      <c r="D71" s="115"/>
      <c r="E71" s="115"/>
      <c r="F71" s="116"/>
      <c r="G71" s="117"/>
      <c r="H71" s="115"/>
      <c r="I71" s="115"/>
      <c r="J71" s="56"/>
      <c r="K71" s="56"/>
      <c r="L71" s="113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</row>
    <row r="72" spans="1:26" ht="11.25" customHeight="1">
      <c r="A72" s="101"/>
      <c r="B72" s="345" t="s">
        <v>76</v>
      </c>
      <c r="C72" s="346">
        <v>0.95</v>
      </c>
      <c r="D72" s="115"/>
      <c r="E72" s="115"/>
      <c r="F72" s="116"/>
      <c r="G72" s="117"/>
      <c r="H72" s="115"/>
      <c r="I72" s="115"/>
      <c r="J72" s="56"/>
      <c r="K72" s="56"/>
      <c r="L72" s="113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ht="11.25" customHeight="1">
      <c r="A73" s="101"/>
      <c r="B73" s="347" t="s">
        <v>77</v>
      </c>
      <c r="C73" s="348">
        <v>1</v>
      </c>
      <c r="D73" s="115"/>
      <c r="E73" s="115"/>
      <c r="F73" s="116"/>
      <c r="G73" s="117"/>
      <c r="H73" s="115"/>
      <c r="I73" s="115"/>
      <c r="J73" s="56"/>
      <c r="K73" s="56"/>
      <c r="L73" s="113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  <row r="74" spans="1:26" ht="11.25" customHeight="1">
      <c r="A74" s="101"/>
      <c r="B74" s="115"/>
      <c r="C74" s="115"/>
      <c r="D74" s="115"/>
      <c r="E74" s="115"/>
      <c r="F74" s="116"/>
      <c r="G74" s="117"/>
      <c r="H74" s="115"/>
      <c r="I74" s="115"/>
      <c r="J74" s="56"/>
      <c r="K74" s="56"/>
      <c r="L74" s="113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  <row r="75" spans="1:26" ht="11.25" customHeight="1">
      <c r="A75" s="101"/>
      <c r="B75" s="115"/>
      <c r="C75" s="115"/>
      <c r="D75" s="115"/>
      <c r="E75" s="115"/>
      <c r="F75" s="116"/>
      <c r="G75" s="117"/>
      <c r="H75" s="115"/>
      <c r="I75" s="115"/>
      <c r="J75" s="56"/>
      <c r="K75" s="56"/>
      <c r="L75" s="113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</row>
    <row r="76" spans="1:26" ht="11.25" customHeight="1">
      <c r="A76" s="101"/>
      <c r="B76" s="115"/>
      <c r="C76" s="115"/>
      <c r="D76" s="115"/>
      <c r="E76" s="115"/>
      <c r="F76" s="116"/>
      <c r="G76" s="117"/>
      <c r="H76" s="115"/>
      <c r="I76" s="115"/>
      <c r="J76" s="56"/>
      <c r="K76" s="56"/>
      <c r="L76" s="113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</row>
    <row r="77" spans="1:26" ht="11.25" customHeight="1">
      <c r="A77" s="101"/>
      <c r="B77" s="115"/>
      <c r="C77" s="115"/>
      <c r="D77" s="115"/>
      <c r="E77" s="115"/>
      <c r="F77" s="116"/>
      <c r="G77" s="117"/>
      <c r="H77" s="115"/>
      <c r="I77" s="115"/>
      <c r="J77" s="56"/>
      <c r="K77" s="56"/>
      <c r="L77" s="113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11.25" customHeight="1">
      <c r="A78" s="101"/>
      <c r="B78" s="115"/>
      <c r="C78" s="115"/>
      <c r="D78" s="115"/>
      <c r="E78" s="115"/>
      <c r="F78" s="116"/>
      <c r="G78" s="117"/>
      <c r="H78" s="115"/>
      <c r="I78" s="115"/>
      <c r="J78" s="56"/>
      <c r="K78" s="56"/>
      <c r="L78" s="113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11.25" customHeight="1">
      <c r="A79" s="101"/>
      <c r="B79" s="115"/>
      <c r="C79" s="115"/>
      <c r="D79" s="115"/>
      <c r="E79" s="115"/>
      <c r="F79" s="116"/>
      <c r="G79" s="117"/>
      <c r="H79" s="115"/>
      <c r="I79" s="115"/>
      <c r="J79" s="56"/>
      <c r="K79" s="56"/>
      <c r="L79" s="113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</row>
    <row r="80" spans="1:26" ht="11.25" customHeight="1">
      <c r="A80" s="101"/>
      <c r="B80" s="115"/>
      <c r="C80" s="115"/>
      <c r="D80" s="115"/>
      <c r="E80" s="115"/>
      <c r="F80" s="116"/>
      <c r="G80" s="117"/>
      <c r="H80" s="115"/>
      <c r="I80" s="115"/>
      <c r="J80" s="56"/>
      <c r="K80" s="56"/>
      <c r="L80" s="113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</row>
    <row r="81" spans="1:26" ht="11.25" customHeight="1">
      <c r="A81" s="101"/>
      <c r="B81" s="115"/>
      <c r="C81" s="115"/>
      <c r="D81" s="115"/>
      <c r="E81" s="115"/>
      <c r="F81" s="116"/>
      <c r="G81" s="117"/>
      <c r="H81" s="115"/>
      <c r="I81" s="115"/>
      <c r="J81" s="56"/>
      <c r="K81" s="56"/>
      <c r="L81" s="113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</row>
    <row r="82" spans="1:26" ht="11.25" customHeight="1">
      <c r="A82" s="101"/>
      <c r="B82" s="115"/>
      <c r="C82" s="115"/>
      <c r="D82" s="115"/>
      <c r="E82" s="115"/>
      <c r="F82" s="116"/>
      <c r="G82" s="117"/>
      <c r="H82" s="115"/>
      <c r="I82" s="115"/>
      <c r="J82" s="56"/>
      <c r="K82" s="56"/>
      <c r="L82" s="113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11.25" customHeight="1">
      <c r="A83" s="101"/>
      <c r="B83" s="115"/>
      <c r="C83" s="115"/>
      <c r="D83" s="115"/>
      <c r="E83" s="115"/>
      <c r="F83" s="116"/>
      <c r="G83" s="117"/>
      <c r="H83" s="115"/>
      <c r="I83" s="115"/>
      <c r="J83" s="56"/>
      <c r="K83" s="56"/>
      <c r="L83" s="113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11.25" customHeight="1">
      <c r="A84" s="101"/>
      <c r="B84" s="115"/>
      <c r="C84" s="115"/>
      <c r="D84" s="115"/>
      <c r="E84" s="115"/>
      <c r="F84" s="116"/>
      <c r="G84" s="117"/>
      <c r="H84" s="115"/>
      <c r="I84" s="115"/>
      <c r="J84" s="56"/>
      <c r="K84" s="56"/>
      <c r="L84" s="113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11.25" customHeight="1">
      <c r="A85" s="101"/>
      <c r="B85" s="115"/>
      <c r="C85" s="115"/>
      <c r="D85" s="115"/>
      <c r="E85" s="115"/>
      <c r="F85" s="116"/>
      <c r="G85" s="117"/>
      <c r="H85" s="115"/>
      <c r="I85" s="115"/>
      <c r="J85" s="56"/>
      <c r="K85" s="56"/>
      <c r="L85" s="113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11.25" customHeight="1">
      <c r="A86" s="101"/>
      <c r="B86" s="115"/>
      <c r="C86" s="115"/>
      <c r="D86" s="115"/>
      <c r="E86" s="115"/>
      <c r="F86" s="116"/>
      <c r="G86" s="117"/>
      <c r="H86" s="115"/>
      <c r="I86" s="115"/>
      <c r="J86" s="56"/>
      <c r="K86" s="56"/>
      <c r="L86" s="113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11.25" customHeight="1">
      <c r="A87" s="101"/>
      <c r="B87" s="115"/>
      <c r="C87" s="115"/>
      <c r="D87" s="115"/>
      <c r="E87" s="115"/>
      <c r="F87" s="116"/>
      <c r="G87" s="117"/>
      <c r="H87" s="115"/>
      <c r="I87" s="115"/>
      <c r="J87" s="56"/>
      <c r="K87" s="56"/>
      <c r="L87" s="113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11.25" customHeight="1">
      <c r="A88" s="101"/>
      <c r="B88" s="115"/>
      <c r="C88" s="115"/>
      <c r="D88" s="115"/>
      <c r="E88" s="115"/>
      <c r="F88" s="116"/>
      <c r="G88" s="117"/>
      <c r="H88" s="115"/>
      <c r="I88" s="115"/>
      <c r="J88" s="56"/>
      <c r="K88" s="56"/>
      <c r="L88" s="113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11.25" customHeight="1">
      <c r="A89" s="101"/>
      <c r="B89" s="115"/>
      <c r="C89" s="115"/>
      <c r="D89" s="115"/>
      <c r="E89" s="115"/>
      <c r="F89" s="116"/>
      <c r="G89" s="117"/>
      <c r="H89" s="115"/>
      <c r="I89" s="115"/>
      <c r="J89" s="56"/>
      <c r="K89" s="56"/>
      <c r="L89" s="113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11.25" customHeight="1">
      <c r="A90" s="101"/>
      <c r="B90" s="115"/>
      <c r="C90" s="115"/>
      <c r="D90" s="115"/>
      <c r="E90" s="115"/>
      <c r="F90" s="116"/>
      <c r="G90" s="117"/>
      <c r="H90" s="115"/>
      <c r="I90" s="115"/>
      <c r="J90" s="56"/>
      <c r="K90" s="56"/>
      <c r="L90" s="113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1.25" customHeight="1">
      <c r="A91" s="101"/>
      <c r="B91" s="115"/>
      <c r="C91" s="115"/>
      <c r="D91" s="115"/>
      <c r="E91" s="115"/>
      <c r="F91" s="116"/>
      <c r="G91" s="117"/>
      <c r="H91" s="115"/>
      <c r="I91" s="115"/>
      <c r="J91" s="56"/>
      <c r="K91" s="56"/>
      <c r="L91" s="113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1.25" customHeight="1">
      <c r="A92" s="101"/>
      <c r="B92" s="115"/>
      <c r="C92" s="115"/>
      <c r="D92" s="115"/>
      <c r="E92" s="115"/>
      <c r="F92" s="116"/>
      <c r="G92" s="117"/>
      <c r="H92" s="115"/>
      <c r="I92" s="115"/>
      <c r="J92" s="56"/>
      <c r="K92" s="56"/>
      <c r="L92" s="113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1.25" customHeight="1">
      <c r="A93" s="101"/>
      <c r="B93" s="115"/>
      <c r="C93" s="115"/>
      <c r="D93" s="115"/>
      <c r="E93" s="115"/>
      <c r="F93" s="116"/>
      <c r="G93" s="117"/>
      <c r="H93" s="115"/>
      <c r="I93" s="115"/>
      <c r="J93" s="56"/>
      <c r="K93" s="56"/>
      <c r="L93" s="113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1.25" customHeight="1">
      <c r="A94" s="101"/>
      <c r="B94" s="115"/>
      <c r="C94" s="115"/>
      <c r="D94" s="115"/>
      <c r="E94" s="115"/>
      <c r="F94" s="116"/>
      <c r="G94" s="117"/>
      <c r="H94" s="115"/>
      <c r="I94" s="115"/>
      <c r="J94" s="56"/>
      <c r="K94" s="56"/>
      <c r="L94" s="113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1.25" customHeight="1">
      <c r="A95" s="101"/>
      <c r="B95" s="115"/>
      <c r="C95" s="115"/>
      <c r="D95" s="115"/>
      <c r="E95" s="115"/>
      <c r="F95" s="116"/>
      <c r="G95" s="117"/>
      <c r="H95" s="115"/>
      <c r="I95" s="115"/>
      <c r="J95" s="56"/>
      <c r="K95" s="56"/>
      <c r="L95" s="113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1.25" customHeight="1">
      <c r="A96" s="101"/>
      <c r="B96" s="115"/>
      <c r="C96" s="82"/>
      <c r="D96" s="115"/>
      <c r="E96" s="121"/>
      <c r="F96" s="617"/>
      <c r="G96" s="617"/>
      <c r="H96" s="617"/>
      <c r="I96" s="617"/>
      <c r="J96" s="56"/>
      <c r="K96" s="56"/>
      <c r="L96" s="113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2.75" customHeight="1">
      <c r="A97" s="103"/>
      <c r="B97" s="122"/>
      <c r="C97" s="83"/>
      <c r="D97" s="119"/>
      <c r="E97" s="84"/>
      <c r="F97" s="613"/>
      <c r="G97" s="613"/>
      <c r="H97" s="613"/>
      <c r="I97" s="613"/>
      <c r="J97" s="56"/>
      <c r="K97" s="56"/>
      <c r="L97" s="113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</row>
    <row r="98" spans="1:26" ht="12.75" customHeight="1">
      <c r="A98" s="104"/>
      <c r="B98" s="83"/>
      <c r="C98" s="83"/>
      <c r="D98" s="120"/>
      <c r="E98" s="83"/>
      <c r="F98" s="615"/>
      <c r="G98" s="615"/>
      <c r="H98" s="615"/>
      <c r="I98" s="615"/>
      <c r="J98" s="56"/>
      <c r="K98" s="56"/>
      <c r="L98" s="113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</row>
    <row r="99" spans="1:26" ht="12.75" customHeight="1">
      <c r="A99" s="105"/>
      <c r="B99" s="82"/>
      <c r="C99" s="82"/>
      <c r="D99" s="120"/>
      <c r="E99" s="82"/>
      <c r="F99" s="85"/>
      <c r="G99" s="86"/>
      <c r="H99" s="82"/>
      <c r="I99" s="82"/>
      <c r="J99" s="56"/>
      <c r="K99" s="56"/>
      <c r="L99" s="113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2.75" customHeight="1">
      <c r="A100" s="107"/>
      <c r="B100" s="108"/>
      <c r="C100" s="108"/>
      <c r="D100" s="108"/>
      <c r="E100" s="108"/>
      <c r="F100" s="109"/>
      <c r="G100" s="110"/>
      <c r="H100" s="108"/>
      <c r="I100" s="82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2.75" customHeight="1">
      <c r="A101" s="82"/>
      <c r="B101" s="82"/>
      <c r="C101" s="82"/>
      <c r="D101" s="82"/>
      <c r="E101" s="82"/>
      <c r="F101" s="85"/>
      <c r="G101" s="86"/>
      <c r="H101" s="82"/>
      <c r="I101" s="341"/>
      <c r="J101" s="56"/>
      <c r="K101" s="114"/>
      <c r="L101" s="114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2.75" customHeight="1">
      <c r="A102" s="82"/>
      <c r="B102" s="82"/>
      <c r="C102" s="82"/>
      <c r="D102" s="82"/>
      <c r="E102" s="82"/>
      <c r="F102" s="85"/>
      <c r="G102" s="86"/>
      <c r="H102" s="82"/>
      <c r="I102" s="82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2.75" customHeight="1">
      <c r="A103" s="82"/>
      <c r="B103" s="82"/>
      <c r="C103" s="82"/>
      <c r="D103" s="82"/>
      <c r="E103" s="82"/>
      <c r="F103" s="85"/>
      <c r="G103" s="86"/>
      <c r="H103" s="82"/>
      <c r="I103" s="82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2.75" customHeight="1">
      <c r="A104" s="82"/>
      <c r="B104" s="82"/>
      <c r="C104" s="82"/>
      <c r="D104" s="82"/>
      <c r="E104" s="82"/>
      <c r="F104" s="85"/>
      <c r="G104" s="86"/>
      <c r="H104" s="82"/>
      <c r="I104" s="82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2.75" customHeight="1">
      <c r="A105" s="82"/>
      <c r="B105" s="82"/>
      <c r="C105" s="82"/>
      <c r="D105" s="82"/>
      <c r="E105" s="82"/>
      <c r="F105" s="85"/>
      <c r="G105" s="86"/>
      <c r="H105" s="82"/>
      <c r="I105" s="82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2.75" customHeight="1">
      <c r="A106" s="82"/>
      <c r="B106" s="82"/>
      <c r="C106" s="82"/>
      <c r="D106" s="82"/>
      <c r="E106" s="82"/>
      <c r="F106" s="85"/>
      <c r="G106" s="86"/>
      <c r="H106" s="82"/>
      <c r="I106" s="82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2.75" customHeight="1">
      <c r="A107" s="82"/>
      <c r="B107" s="82"/>
      <c r="C107" s="82"/>
      <c r="D107" s="82"/>
      <c r="E107" s="82"/>
      <c r="F107" s="85"/>
      <c r="G107" s="86"/>
      <c r="H107" s="82"/>
      <c r="I107" s="82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2.75" customHeight="1">
      <c r="A108" s="82"/>
      <c r="B108" s="82"/>
      <c r="C108" s="82"/>
      <c r="D108" s="82"/>
      <c r="E108" s="82"/>
      <c r="F108" s="85"/>
      <c r="G108" s="86"/>
      <c r="H108" s="82"/>
      <c r="I108" s="82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2.75" customHeight="1">
      <c r="A109" s="82"/>
      <c r="B109" s="82"/>
      <c r="C109" s="82"/>
      <c r="D109" s="82"/>
      <c r="E109" s="82"/>
      <c r="F109" s="85"/>
      <c r="G109" s="86"/>
      <c r="H109" s="82"/>
      <c r="I109" s="82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2.75" customHeight="1">
      <c r="A110" s="82"/>
      <c r="B110" s="82"/>
      <c r="C110" s="82"/>
      <c r="D110" s="82"/>
      <c r="E110" s="82"/>
      <c r="F110" s="85"/>
      <c r="G110" s="86"/>
      <c r="H110" s="82"/>
      <c r="I110" s="82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2.75" customHeight="1">
      <c r="A111" s="82"/>
      <c r="B111" s="82"/>
      <c r="C111" s="82"/>
      <c r="D111" s="82"/>
      <c r="E111" s="82"/>
      <c r="F111" s="85"/>
      <c r="G111" s="86"/>
      <c r="H111" s="82"/>
      <c r="I111" s="82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2.75" customHeight="1">
      <c r="A112" s="82"/>
      <c r="B112" s="82"/>
      <c r="C112" s="82"/>
      <c r="D112" s="82"/>
      <c r="E112" s="82"/>
      <c r="F112" s="85"/>
      <c r="G112" s="86"/>
      <c r="H112" s="82"/>
      <c r="I112" s="82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2.75" customHeight="1">
      <c r="A113" s="82"/>
      <c r="B113" s="82"/>
      <c r="C113" s="82"/>
      <c r="D113" s="82"/>
      <c r="E113" s="82"/>
      <c r="F113" s="85"/>
      <c r="G113" s="86"/>
      <c r="H113" s="82"/>
      <c r="I113" s="82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2.75" customHeight="1">
      <c r="A114" s="82"/>
      <c r="B114" s="82"/>
      <c r="C114" s="82"/>
      <c r="D114" s="82"/>
      <c r="E114" s="82"/>
      <c r="F114" s="85"/>
      <c r="G114" s="86"/>
      <c r="H114" s="82"/>
      <c r="I114" s="82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2.75" customHeight="1">
      <c r="A115" s="82"/>
      <c r="B115" s="82"/>
      <c r="C115" s="82"/>
      <c r="D115" s="82"/>
      <c r="E115" s="82"/>
      <c r="F115" s="85"/>
      <c r="G115" s="86"/>
      <c r="H115" s="82"/>
      <c r="I115" s="82"/>
      <c r="J115" s="57"/>
      <c r="K115" s="57"/>
      <c r="L115" s="57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2.75" customHeight="1">
      <c r="A116" s="82"/>
      <c r="B116" s="82"/>
      <c r="C116" s="82"/>
      <c r="D116" s="82"/>
      <c r="E116" s="82"/>
      <c r="F116" s="85"/>
      <c r="G116" s="86"/>
      <c r="H116" s="82"/>
      <c r="I116" s="82"/>
      <c r="J116" s="57"/>
      <c r="K116" s="57"/>
      <c r="L116" s="57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2.75" customHeight="1">
      <c r="A117" s="82"/>
      <c r="B117" s="82"/>
      <c r="C117" s="82"/>
      <c r="D117" s="82"/>
      <c r="E117" s="82"/>
      <c r="F117" s="85"/>
      <c r="G117" s="86"/>
      <c r="H117" s="82"/>
      <c r="I117" s="82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2.75" customHeight="1">
      <c r="A118" s="82"/>
      <c r="B118" s="82"/>
      <c r="C118" s="82"/>
      <c r="D118" s="82"/>
      <c r="E118" s="82"/>
      <c r="F118" s="85"/>
      <c r="G118" s="86"/>
      <c r="H118" s="82"/>
      <c r="I118" s="82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2.75" customHeight="1">
      <c r="A119" s="82"/>
      <c r="B119" s="82"/>
      <c r="C119" s="82"/>
      <c r="D119" s="82"/>
      <c r="E119" s="82"/>
      <c r="F119" s="85"/>
      <c r="G119" s="86"/>
      <c r="H119" s="82"/>
      <c r="I119" s="82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2.75" customHeight="1">
      <c r="A120" s="82"/>
      <c r="B120" s="82"/>
      <c r="C120" s="82"/>
      <c r="D120" s="82"/>
      <c r="E120" s="82"/>
      <c r="F120" s="85"/>
      <c r="G120" s="86"/>
      <c r="H120" s="82"/>
      <c r="I120" s="82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2.75" customHeight="1">
      <c r="A121" s="82"/>
      <c r="B121" s="82"/>
      <c r="C121" s="82"/>
      <c r="D121" s="82"/>
      <c r="E121" s="82"/>
      <c r="F121" s="85"/>
      <c r="G121" s="86"/>
      <c r="H121" s="82"/>
      <c r="I121" s="82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2.75" customHeight="1">
      <c r="A122" s="82"/>
      <c r="B122" s="82"/>
      <c r="C122" s="82"/>
      <c r="D122" s="82"/>
      <c r="E122" s="82"/>
      <c r="F122" s="85"/>
      <c r="G122" s="86"/>
      <c r="H122" s="82"/>
      <c r="I122" s="82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2.75" customHeight="1">
      <c r="A123" s="82"/>
      <c r="B123" s="82"/>
      <c r="C123" s="82"/>
      <c r="D123" s="82"/>
      <c r="E123" s="82"/>
      <c r="F123" s="85"/>
      <c r="G123" s="86"/>
      <c r="H123" s="82"/>
      <c r="I123" s="82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2.75" customHeight="1">
      <c r="A124" s="82"/>
      <c r="B124" s="82"/>
      <c r="C124" s="82"/>
      <c r="D124" s="82"/>
      <c r="E124" s="82"/>
      <c r="F124" s="85"/>
      <c r="G124" s="86"/>
      <c r="H124" s="82"/>
      <c r="I124" s="82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2.75" customHeight="1">
      <c r="A125" s="82"/>
      <c r="B125" s="82"/>
      <c r="C125" s="82"/>
      <c r="D125" s="82"/>
      <c r="E125" s="82"/>
      <c r="F125" s="85"/>
      <c r="G125" s="86"/>
      <c r="H125" s="82"/>
      <c r="I125" s="82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2.75" customHeight="1">
      <c r="A126" s="82"/>
      <c r="B126" s="82"/>
      <c r="C126" s="82"/>
      <c r="D126" s="82"/>
      <c r="E126" s="82"/>
      <c r="F126" s="85"/>
      <c r="G126" s="86"/>
      <c r="H126" s="82"/>
      <c r="I126" s="82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2.75" customHeight="1">
      <c r="A127" s="82"/>
      <c r="B127" s="82"/>
      <c r="C127" s="82"/>
      <c r="D127" s="82"/>
      <c r="E127" s="82"/>
      <c r="F127" s="85"/>
      <c r="G127" s="86"/>
      <c r="H127" s="82"/>
      <c r="I127" s="82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2.75" customHeight="1">
      <c r="A128" s="82"/>
      <c r="B128" s="82"/>
      <c r="C128" s="82"/>
      <c r="D128" s="82"/>
      <c r="E128" s="82"/>
      <c r="F128" s="85"/>
      <c r="G128" s="86"/>
      <c r="H128" s="82"/>
      <c r="I128" s="82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2.75" customHeight="1">
      <c r="A129" s="82"/>
      <c r="B129" s="82"/>
      <c r="C129" s="82"/>
      <c r="D129" s="82"/>
      <c r="E129" s="82"/>
      <c r="F129" s="85"/>
      <c r="G129" s="86"/>
      <c r="H129" s="82"/>
      <c r="I129" s="82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2.75" customHeight="1">
      <c r="A130" s="82"/>
      <c r="B130" s="82"/>
      <c r="C130" s="82"/>
      <c r="D130" s="82"/>
      <c r="E130" s="82"/>
      <c r="F130" s="85"/>
      <c r="G130" s="86"/>
      <c r="H130" s="82"/>
      <c r="I130" s="82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2.75" customHeight="1">
      <c r="A131" s="82"/>
      <c r="B131" s="82"/>
      <c r="C131" s="82"/>
      <c r="D131" s="82"/>
      <c r="E131" s="82"/>
      <c r="F131" s="85"/>
      <c r="G131" s="86"/>
      <c r="H131" s="82"/>
      <c r="I131" s="82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2.75" customHeight="1">
      <c r="A132" s="82"/>
      <c r="B132" s="82"/>
      <c r="C132" s="82"/>
      <c r="D132" s="82"/>
      <c r="E132" s="82"/>
      <c r="F132" s="85"/>
      <c r="G132" s="86"/>
      <c r="H132" s="82"/>
      <c r="I132" s="82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2.75" customHeight="1">
      <c r="A133" s="82"/>
      <c r="B133" s="82"/>
      <c r="C133" s="82"/>
      <c r="D133" s="82"/>
      <c r="E133" s="82"/>
      <c r="F133" s="85"/>
      <c r="G133" s="86"/>
      <c r="H133" s="82"/>
      <c r="I133" s="82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2.75" customHeight="1">
      <c r="A134" s="82"/>
      <c r="B134" s="82"/>
      <c r="C134" s="82"/>
      <c r="D134" s="82"/>
      <c r="E134" s="82"/>
      <c r="F134" s="85"/>
      <c r="G134" s="86"/>
      <c r="H134" s="82"/>
      <c r="I134" s="82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2.75" customHeight="1">
      <c r="A135" s="82"/>
      <c r="B135" s="82"/>
      <c r="C135" s="82"/>
      <c r="D135" s="82"/>
      <c r="E135" s="82"/>
      <c r="F135" s="85"/>
      <c r="G135" s="86"/>
      <c r="H135" s="82"/>
      <c r="I135" s="82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2.75" customHeight="1">
      <c r="A136" s="82"/>
      <c r="B136" s="82"/>
      <c r="C136" s="82"/>
      <c r="D136" s="82"/>
      <c r="E136" s="82"/>
      <c r="F136" s="85"/>
      <c r="G136" s="86"/>
      <c r="H136" s="82"/>
      <c r="I136" s="82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2.75" customHeight="1">
      <c r="A137" s="82"/>
      <c r="B137" s="82"/>
      <c r="C137" s="82"/>
      <c r="D137" s="82"/>
      <c r="E137" s="82"/>
      <c r="F137" s="85"/>
      <c r="G137" s="86"/>
      <c r="H137" s="82"/>
      <c r="I137" s="82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2.75" customHeight="1">
      <c r="A138" s="82"/>
      <c r="B138" s="82"/>
      <c r="C138" s="82"/>
      <c r="D138" s="82"/>
      <c r="E138" s="82"/>
      <c r="F138" s="85"/>
      <c r="G138" s="86"/>
      <c r="H138" s="82"/>
      <c r="I138" s="82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2.75" customHeight="1">
      <c r="A139" s="82"/>
      <c r="B139" s="82"/>
      <c r="C139" s="82"/>
      <c r="D139" s="82"/>
      <c r="E139" s="82"/>
      <c r="F139" s="85"/>
      <c r="G139" s="86"/>
      <c r="H139" s="82"/>
      <c r="I139" s="82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2.75" customHeight="1">
      <c r="A140" s="82"/>
      <c r="B140" s="82"/>
      <c r="C140" s="82"/>
      <c r="D140" s="82"/>
      <c r="E140" s="82"/>
      <c r="F140" s="85"/>
      <c r="G140" s="86"/>
      <c r="H140" s="82"/>
      <c r="I140" s="82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2.75" customHeight="1">
      <c r="A141" s="82"/>
      <c r="B141" s="82"/>
      <c r="C141" s="82"/>
      <c r="D141" s="82"/>
      <c r="E141" s="82"/>
      <c r="F141" s="85"/>
      <c r="G141" s="86"/>
      <c r="H141" s="82"/>
      <c r="I141" s="82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2.75" customHeight="1">
      <c r="A142" s="82"/>
      <c r="B142" s="82"/>
      <c r="C142" s="82"/>
      <c r="D142" s="82"/>
      <c r="E142" s="82"/>
      <c r="F142" s="85"/>
      <c r="G142" s="86"/>
      <c r="H142" s="82"/>
      <c r="I142" s="82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2.75" customHeight="1">
      <c r="A143" s="82"/>
      <c r="B143" s="82"/>
      <c r="C143" s="82"/>
      <c r="D143" s="82"/>
      <c r="E143" s="82"/>
      <c r="F143" s="85"/>
      <c r="G143" s="86"/>
      <c r="H143" s="82"/>
      <c r="I143" s="82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2.75" customHeight="1">
      <c r="A144" s="82"/>
      <c r="B144" s="82"/>
      <c r="C144" s="82"/>
      <c r="D144" s="82"/>
      <c r="E144" s="82"/>
      <c r="F144" s="85"/>
      <c r="G144" s="86"/>
      <c r="H144" s="82"/>
      <c r="I144" s="82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2.75" customHeight="1">
      <c r="A145" s="82"/>
      <c r="B145" s="82"/>
      <c r="C145" s="82"/>
      <c r="D145" s="82"/>
      <c r="E145" s="82"/>
      <c r="F145" s="85"/>
      <c r="G145" s="86"/>
      <c r="H145" s="82"/>
      <c r="I145" s="82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2.75" customHeight="1">
      <c r="A146" s="82"/>
      <c r="B146" s="82"/>
      <c r="C146" s="82"/>
      <c r="D146" s="82"/>
      <c r="E146" s="82"/>
      <c r="F146" s="85"/>
      <c r="G146" s="86"/>
      <c r="H146" s="82"/>
      <c r="I146" s="82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2.75" customHeight="1">
      <c r="A147" s="82"/>
      <c r="B147" s="82"/>
      <c r="C147" s="82"/>
      <c r="D147" s="82"/>
      <c r="E147" s="82"/>
      <c r="F147" s="85"/>
      <c r="G147" s="86"/>
      <c r="H147" s="82"/>
      <c r="I147" s="82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2.75" customHeight="1">
      <c r="A148" s="82"/>
      <c r="B148" s="82"/>
      <c r="C148" s="82"/>
      <c r="D148" s="82"/>
      <c r="E148" s="82"/>
      <c r="F148" s="85"/>
      <c r="G148" s="86"/>
      <c r="H148" s="82"/>
      <c r="I148" s="82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2.75" customHeight="1">
      <c r="A149" s="82"/>
      <c r="B149" s="82"/>
      <c r="C149" s="82"/>
      <c r="D149" s="82"/>
      <c r="E149" s="82"/>
      <c r="F149" s="85"/>
      <c r="G149" s="86"/>
      <c r="H149" s="82"/>
      <c r="I149" s="82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2.75" customHeight="1">
      <c r="A150" s="82"/>
      <c r="B150" s="82"/>
      <c r="C150" s="82"/>
      <c r="D150" s="82"/>
      <c r="E150" s="82"/>
      <c r="F150" s="85"/>
      <c r="G150" s="86"/>
      <c r="H150" s="82"/>
      <c r="I150" s="82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2.75" customHeight="1">
      <c r="A151" s="82"/>
      <c r="B151" s="82"/>
      <c r="C151" s="82"/>
      <c r="D151" s="82"/>
      <c r="E151" s="82"/>
      <c r="F151" s="85"/>
      <c r="G151" s="86"/>
      <c r="H151" s="82"/>
      <c r="I151" s="82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2.75" customHeight="1">
      <c r="A152" s="82"/>
      <c r="B152" s="82"/>
      <c r="C152" s="82"/>
      <c r="D152" s="82"/>
      <c r="E152" s="82"/>
      <c r="F152" s="85"/>
      <c r="G152" s="86"/>
      <c r="H152" s="82"/>
      <c r="I152" s="82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2.75" customHeight="1">
      <c r="A153" s="82"/>
      <c r="B153" s="82"/>
      <c r="C153" s="82"/>
      <c r="D153" s="82"/>
      <c r="E153" s="82"/>
      <c r="F153" s="85"/>
      <c r="G153" s="86"/>
      <c r="H153" s="82"/>
      <c r="I153" s="82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2.75" customHeight="1">
      <c r="A154" s="82"/>
      <c r="B154" s="82"/>
      <c r="C154" s="82"/>
      <c r="D154" s="82"/>
      <c r="E154" s="82"/>
      <c r="F154" s="85"/>
      <c r="G154" s="86"/>
      <c r="H154" s="82"/>
      <c r="I154" s="82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12.75" customHeight="1">
      <c r="A155" s="82"/>
      <c r="B155" s="82"/>
      <c r="C155" s="82"/>
      <c r="D155" s="82"/>
      <c r="E155" s="82"/>
      <c r="F155" s="85"/>
      <c r="G155" s="86"/>
      <c r="H155" s="82"/>
      <c r="I155" s="82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2.75" customHeight="1">
      <c r="A156" s="82"/>
      <c r="B156" s="82"/>
      <c r="C156" s="82"/>
      <c r="D156" s="82"/>
      <c r="E156" s="82"/>
      <c r="F156" s="85"/>
      <c r="G156" s="86"/>
      <c r="H156" s="82"/>
      <c r="I156" s="82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2.75" customHeight="1">
      <c r="A157" s="82"/>
      <c r="B157" s="82"/>
      <c r="C157" s="82"/>
      <c r="D157" s="82"/>
      <c r="E157" s="82"/>
      <c r="F157" s="85"/>
      <c r="G157" s="86"/>
      <c r="H157" s="82"/>
      <c r="I157" s="82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2.75" customHeight="1">
      <c r="A158" s="82"/>
      <c r="B158" s="82"/>
      <c r="C158" s="82"/>
      <c r="D158" s="82"/>
      <c r="E158" s="82"/>
      <c r="F158" s="85"/>
      <c r="G158" s="86"/>
      <c r="H158" s="82"/>
      <c r="I158" s="82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2.75" customHeight="1">
      <c r="A159" s="82"/>
      <c r="B159" s="82"/>
      <c r="C159" s="82"/>
      <c r="D159" s="82"/>
      <c r="E159" s="82"/>
      <c r="F159" s="85"/>
      <c r="G159" s="86"/>
      <c r="H159" s="82"/>
      <c r="I159" s="82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2.75" customHeight="1">
      <c r="A160" s="82"/>
      <c r="B160" s="82"/>
      <c r="C160" s="82"/>
      <c r="D160" s="82"/>
      <c r="E160" s="82"/>
      <c r="F160" s="85"/>
      <c r="G160" s="86"/>
      <c r="H160" s="82"/>
      <c r="I160" s="82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2.75" customHeight="1">
      <c r="A161" s="82"/>
      <c r="B161" s="82"/>
      <c r="C161" s="82"/>
      <c r="D161" s="82"/>
      <c r="E161" s="82"/>
      <c r="F161" s="85"/>
      <c r="G161" s="86"/>
      <c r="H161" s="82"/>
      <c r="I161" s="82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2.75" customHeight="1">
      <c r="A162" s="82"/>
      <c r="B162" s="82"/>
      <c r="C162" s="82"/>
      <c r="D162" s="82"/>
      <c r="E162" s="82"/>
      <c r="F162" s="85"/>
      <c r="G162" s="86"/>
      <c r="H162" s="82"/>
      <c r="I162" s="82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2.75" customHeight="1">
      <c r="A163" s="82"/>
      <c r="B163" s="82"/>
      <c r="C163" s="82"/>
      <c r="D163" s="82"/>
      <c r="E163" s="82"/>
      <c r="F163" s="85"/>
      <c r="G163" s="86"/>
      <c r="H163" s="82"/>
      <c r="I163" s="82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2.75" customHeight="1">
      <c r="A164" s="82"/>
      <c r="B164" s="82"/>
      <c r="C164" s="82"/>
      <c r="D164" s="82"/>
      <c r="E164" s="82"/>
      <c r="F164" s="85"/>
      <c r="G164" s="86"/>
      <c r="H164" s="82"/>
      <c r="I164" s="82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2.75" customHeight="1">
      <c r="A165" s="82"/>
      <c r="B165" s="82"/>
      <c r="C165" s="82"/>
      <c r="D165" s="82"/>
      <c r="E165" s="82"/>
      <c r="F165" s="85"/>
      <c r="G165" s="86"/>
      <c r="H165" s="82"/>
      <c r="I165" s="82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2.75" customHeight="1">
      <c r="A166" s="82"/>
      <c r="B166" s="82"/>
      <c r="C166" s="82"/>
      <c r="D166" s="82"/>
      <c r="E166" s="82"/>
      <c r="F166" s="85"/>
      <c r="G166" s="86"/>
      <c r="H166" s="82"/>
      <c r="I166" s="82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2.75" customHeight="1">
      <c r="A167" s="82"/>
      <c r="B167" s="82"/>
      <c r="C167" s="82"/>
      <c r="D167" s="82"/>
      <c r="E167" s="82"/>
      <c r="F167" s="85"/>
      <c r="G167" s="86"/>
      <c r="H167" s="82"/>
      <c r="I167" s="82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2.75" customHeight="1">
      <c r="A168" s="82"/>
      <c r="B168" s="82"/>
      <c r="C168" s="82"/>
      <c r="D168" s="82"/>
      <c r="E168" s="82"/>
      <c r="F168" s="85"/>
      <c r="G168" s="86"/>
      <c r="H168" s="82"/>
      <c r="I168" s="82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2.75" customHeight="1">
      <c r="A169" s="82"/>
      <c r="B169" s="82"/>
      <c r="C169" s="82"/>
      <c r="D169" s="82"/>
      <c r="E169" s="82"/>
      <c r="F169" s="85"/>
      <c r="G169" s="86"/>
      <c r="H169" s="82"/>
      <c r="I169" s="82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2.75" customHeight="1">
      <c r="A170" s="82"/>
      <c r="B170" s="82"/>
      <c r="C170" s="82"/>
      <c r="D170" s="82"/>
      <c r="E170" s="82"/>
      <c r="F170" s="85"/>
      <c r="G170" s="86"/>
      <c r="H170" s="82"/>
      <c r="I170" s="82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2.75" customHeight="1">
      <c r="A171" s="82"/>
      <c r="B171" s="82"/>
      <c r="C171" s="82"/>
      <c r="D171" s="82"/>
      <c r="E171" s="82"/>
      <c r="F171" s="85"/>
      <c r="G171" s="86"/>
      <c r="H171" s="82"/>
      <c r="I171" s="82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2.75" customHeight="1">
      <c r="A172" s="82"/>
      <c r="B172" s="82"/>
      <c r="C172" s="82"/>
      <c r="D172" s="82"/>
      <c r="E172" s="82"/>
      <c r="F172" s="85"/>
      <c r="G172" s="86"/>
      <c r="H172" s="82"/>
      <c r="I172" s="82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2.75" customHeight="1">
      <c r="A173" s="82"/>
      <c r="B173" s="82"/>
      <c r="C173" s="82"/>
      <c r="D173" s="82"/>
      <c r="E173" s="82"/>
      <c r="F173" s="85"/>
      <c r="G173" s="86"/>
      <c r="H173" s="82"/>
      <c r="I173" s="82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2.75" customHeight="1">
      <c r="A174" s="82"/>
      <c r="B174" s="82"/>
      <c r="C174" s="82"/>
      <c r="D174" s="82"/>
      <c r="E174" s="82"/>
      <c r="F174" s="85"/>
      <c r="G174" s="86"/>
      <c r="H174" s="82"/>
      <c r="I174" s="82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2.75" customHeight="1">
      <c r="A175" s="82"/>
      <c r="B175" s="82"/>
      <c r="C175" s="82"/>
      <c r="D175" s="82"/>
      <c r="E175" s="82"/>
      <c r="F175" s="85"/>
      <c r="G175" s="86"/>
      <c r="H175" s="82"/>
      <c r="I175" s="82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2.75" customHeight="1">
      <c r="A176" s="82"/>
      <c r="B176" s="82"/>
      <c r="C176" s="82"/>
      <c r="D176" s="82"/>
      <c r="E176" s="82"/>
      <c r="F176" s="85"/>
      <c r="G176" s="86"/>
      <c r="H176" s="82"/>
      <c r="I176" s="82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2.75" customHeight="1">
      <c r="A177" s="82"/>
      <c r="B177" s="82"/>
      <c r="C177" s="82"/>
      <c r="D177" s="82"/>
      <c r="E177" s="82"/>
      <c r="F177" s="85"/>
      <c r="G177" s="86"/>
      <c r="H177" s="82"/>
      <c r="I177" s="82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2.75" customHeight="1">
      <c r="A178" s="82"/>
      <c r="B178" s="82"/>
      <c r="C178" s="82"/>
      <c r="D178" s="82"/>
      <c r="E178" s="82"/>
      <c r="F178" s="85"/>
      <c r="G178" s="86"/>
      <c r="H178" s="82"/>
      <c r="I178" s="82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2.75" customHeight="1">
      <c r="A179" s="82"/>
      <c r="B179" s="82"/>
      <c r="C179" s="82"/>
      <c r="D179" s="82"/>
      <c r="E179" s="82"/>
      <c r="F179" s="85"/>
      <c r="G179" s="86"/>
      <c r="H179" s="82"/>
      <c r="I179" s="82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2.75" customHeight="1">
      <c r="A180" s="82"/>
      <c r="B180" s="82"/>
      <c r="C180" s="82"/>
      <c r="D180" s="82"/>
      <c r="E180" s="82"/>
      <c r="F180" s="85"/>
      <c r="G180" s="86"/>
      <c r="H180" s="82"/>
      <c r="I180" s="82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2.75" customHeight="1">
      <c r="A181" s="82"/>
      <c r="B181" s="82"/>
      <c r="C181" s="82"/>
      <c r="D181" s="82"/>
      <c r="E181" s="82"/>
      <c r="F181" s="85"/>
      <c r="G181" s="86"/>
      <c r="H181" s="82"/>
      <c r="I181" s="82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2.75" customHeight="1">
      <c r="A182" s="82"/>
      <c r="B182" s="82"/>
      <c r="C182" s="82"/>
      <c r="D182" s="82"/>
      <c r="E182" s="82"/>
      <c r="F182" s="85"/>
      <c r="G182" s="86"/>
      <c r="H182" s="82"/>
      <c r="I182" s="82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2.75" customHeight="1">
      <c r="A183" s="82"/>
      <c r="B183" s="82"/>
      <c r="C183" s="82"/>
      <c r="D183" s="82"/>
      <c r="E183" s="82"/>
      <c r="F183" s="85"/>
      <c r="G183" s="86"/>
      <c r="H183" s="82"/>
      <c r="I183" s="82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2.75" customHeight="1">
      <c r="A184" s="82"/>
      <c r="B184" s="82"/>
      <c r="C184" s="82"/>
      <c r="D184" s="82"/>
      <c r="E184" s="82"/>
      <c r="F184" s="85"/>
      <c r="G184" s="86"/>
      <c r="H184" s="82"/>
      <c r="I184" s="82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2.75" customHeight="1">
      <c r="A185" s="82"/>
      <c r="B185" s="82"/>
      <c r="C185" s="82"/>
      <c r="D185" s="82"/>
      <c r="E185" s="82"/>
      <c r="F185" s="85"/>
      <c r="G185" s="86"/>
      <c r="H185" s="82"/>
      <c r="I185" s="82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2.75" customHeight="1">
      <c r="A186" s="82"/>
      <c r="B186" s="82"/>
      <c r="C186" s="82"/>
      <c r="D186" s="82"/>
      <c r="E186" s="82"/>
      <c r="F186" s="85"/>
      <c r="G186" s="86"/>
      <c r="H186" s="82"/>
      <c r="I186" s="82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.75" customHeight="1">
      <c r="A187" s="82"/>
      <c r="B187" s="82"/>
      <c r="C187" s="82"/>
      <c r="D187" s="82"/>
      <c r="E187" s="82"/>
      <c r="F187" s="85"/>
      <c r="G187" s="86"/>
      <c r="H187" s="82"/>
      <c r="I187" s="82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2.75" customHeight="1">
      <c r="A188" s="82"/>
      <c r="B188" s="82"/>
      <c r="C188" s="82"/>
      <c r="D188" s="82"/>
      <c r="E188" s="82"/>
      <c r="F188" s="85"/>
      <c r="G188" s="86"/>
      <c r="H188" s="82"/>
      <c r="I188" s="82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2.75" customHeight="1">
      <c r="A189" s="82"/>
      <c r="B189" s="82"/>
      <c r="C189" s="82"/>
      <c r="D189" s="82"/>
      <c r="E189" s="82"/>
      <c r="F189" s="85"/>
      <c r="G189" s="86"/>
      <c r="H189" s="82"/>
      <c r="I189" s="82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2.75" customHeight="1">
      <c r="A190" s="82"/>
      <c r="B190" s="82"/>
      <c r="C190" s="82"/>
      <c r="D190" s="82"/>
      <c r="E190" s="82"/>
      <c r="F190" s="85"/>
      <c r="G190" s="86"/>
      <c r="H190" s="82"/>
      <c r="I190" s="82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2.75" customHeight="1">
      <c r="A191" s="82"/>
      <c r="B191" s="82"/>
      <c r="C191" s="82"/>
      <c r="D191" s="82"/>
      <c r="E191" s="82"/>
      <c r="F191" s="85"/>
      <c r="G191" s="86"/>
      <c r="H191" s="82"/>
      <c r="I191" s="82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2.75" customHeight="1">
      <c r="A192" s="82"/>
      <c r="B192" s="82"/>
      <c r="C192" s="82"/>
      <c r="D192" s="82"/>
      <c r="E192" s="82"/>
      <c r="F192" s="85"/>
      <c r="G192" s="86"/>
      <c r="H192" s="82"/>
      <c r="I192" s="82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2.75" customHeight="1">
      <c r="A193" s="82"/>
      <c r="B193" s="82"/>
      <c r="C193" s="82"/>
      <c r="D193" s="82"/>
      <c r="E193" s="82"/>
      <c r="F193" s="85"/>
      <c r="G193" s="86"/>
      <c r="H193" s="82"/>
      <c r="I193" s="82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2.75" customHeight="1">
      <c r="A194" s="82"/>
      <c r="B194" s="82"/>
      <c r="C194" s="82"/>
      <c r="D194" s="82"/>
      <c r="E194" s="82"/>
      <c r="F194" s="85"/>
      <c r="G194" s="86"/>
      <c r="H194" s="82"/>
      <c r="I194" s="82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2.75" customHeight="1">
      <c r="A195" s="82"/>
      <c r="B195" s="82"/>
      <c r="C195" s="82"/>
      <c r="D195" s="82"/>
      <c r="E195" s="82"/>
      <c r="F195" s="85"/>
      <c r="G195" s="86"/>
      <c r="H195" s="82"/>
      <c r="I195" s="82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2.75" customHeight="1">
      <c r="A196" s="82"/>
      <c r="B196" s="82"/>
      <c r="C196" s="82"/>
      <c r="D196" s="82"/>
      <c r="E196" s="82"/>
      <c r="F196" s="85"/>
      <c r="G196" s="86"/>
      <c r="H196" s="82"/>
      <c r="I196" s="82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2.75" customHeight="1">
      <c r="A197" s="82"/>
      <c r="B197" s="82"/>
      <c r="C197" s="82"/>
      <c r="D197" s="82"/>
      <c r="E197" s="82"/>
      <c r="F197" s="85"/>
      <c r="G197" s="86"/>
      <c r="H197" s="82"/>
      <c r="I197" s="82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2.75" customHeight="1">
      <c r="A198" s="82"/>
      <c r="B198" s="82"/>
      <c r="C198" s="82"/>
      <c r="D198" s="82"/>
      <c r="E198" s="82"/>
      <c r="F198" s="85"/>
      <c r="G198" s="86"/>
      <c r="H198" s="82"/>
      <c r="I198" s="82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2.75" customHeight="1">
      <c r="A199" s="82"/>
      <c r="B199" s="82"/>
      <c r="C199" s="82"/>
      <c r="D199" s="82"/>
      <c r="E199" s="82"/>
      <c r="F199" s="85"/>
      <c r="G199" s="86"/>
      <c r="H199" s="82"/>
      <c r="I199" s="82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2.75" customHeight="1">
      <c r="A200" s="82"/>
      <c r="B200" s="82"/>
      <c r="C200" s="82"/>
      <c r="D200" s="82"/>
      <c r="E200" s="82"/>
      <c r="F200" s="85"/>
      <c r="G200" s="86"/>
      <c r="H200" s="82"/>
      <c r="I200" s="82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2.75" customHeight="1">
      <c r="A201" s="82"/>
      <c r="B201" s="82"/>
      <c r="C201" s="82"/>
      <c r="D201" s="82"/>
      <c r="E201" s="82"/>
      <c r="F201" s="85"/>
      <c r="G201" s="86"/>
      <c r="H201" s="82"/>
      <c r="I201" s="82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2.75" customHeight="1">
      <c r="A202" s="82"/>
      <c r="B202" s="82"/>
      <c r="C202" s="82"/>
      <c r="D202" s="82"/>
      <c r="E202" s="82"/>
      <c r="F202" s="85"/>
      <c r="G202" s="86"/>
      <c r="H202" s="82"/>
      <c r="I202" s="82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2.75" customHeight="1">
      <c r="A203" s="82"/>
      <c r="B203" s="82"/>
      <c r="C203" s="82"/>
      <c r="D203" s="82"/>
      <c r="E203" s="82"/>
      <c r="F203" s="85"/>
      <c r="G203" s="86"/>
      <c r="H203" s="82"/>
      <c r="I203" s="82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2.75" customHeight="1">
      <c r="A204" s="82"/>
      <c r="B204" s="82"/>
      <c r="C204" s="82"/>
      <c r="D204" s="82"/>
      <c r="E204" s="82"/>
      <c r="F204" s="85"/>
      <c r="G204" s="86"/>
      <c r="H204" s="82"/>
      <c r="I204" s="82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2.75" customHeight="1">
      <c r="A205" s="82"/>
      <c r="B205" s="82"/>
      <c r="C205" s="82"/>
      <c r="D205" s="82"/>
      <c r="E205" s="82"/>
      <c r="F205" s="85"/>
      <c r="G205" s="86"/>
      <c r="H205" s="82"/>
      <c r="I205" s="82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2.75" customHeight="1">
      <c r="A206" s="82"/>
      <c r="B206" s="82"/>
      <c r="C206" s="82"/>
      <c r="D206" s="82"/>
      <c r="E206" s="82"/>
      <c r="F206" s="85"/>
      <c r="G206" s="86"/>
      <c r="H206" s="82"/>
      <c r="I206" s="82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2.75" customHeight="1">
      <c r="A207" s="82"/>
      <c r="B207" s="82"/>
      <c r="C207" s="82"/>
      <c r="D207" s="82"/>
      <c r="E207" s="82"/>
      <c r="F207" s="85"/>
      <c r="G207" s="86"/>
      <c r="H207" s="82"/>
      <c r="I207" s="82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2.75" customHeight="1">
      <c r="A208" s="82"/>
      <c r="B208" s="82"/>
      <c r="C208" s="82"/>
      <c r="D208" s="82"/>
      <c r="E208" s="82"/>
      <c r="F208" s="85"/>
      <c r="G208" s="86"/>
      <c r="H208" s="82"/>
      <c r="I208" s="82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2.75" customHeight="1">
      <c r="A209" s="82"/>
      <c r="B209" s="82"/>
      <c r="C209" s="82"/>
      <c r="D209" s="82"/>
      <c r="E209" s="82"/>
      <c r="F209" s="85"/>
      <c r="G209" s="86"/>
      <c r="H209" s="82"/>
      <c r="I209" s="82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2.75" customHeight="1">
      <c r="A210" s="82"/>
      <c r="B210" s="82"/>
      <c r="C210" s="82"/>
      <c r="D210" s="82"/>
      <c r="E210" s="82"/>
      <c r="F210" s="85"/>
      <c r="G210" s="86"/>
      <c r="H210" s="82"/>
      <c r="I210" s="82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2.75" customHeight="1">
      <c r="A211" s="82"/>
      <c r="B211" s="82"/>
      <c r="C211" s="82"/>
      <c r="D211" s="82"/>
      <c r="E211" s="82"/>
      <c r="F211" s="85"/>
      <c r="G211" s="86"/>
      <c r="H211" s="82"/>
      <c r="I211" s="82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2.75" customHeight="1">
      <c r="A212" s="82"/>
      <c r="B212" s="82"/>
      <c r="C212" s="82"/>
      <c r="D212" s="82"/>
      <c r="E212" s="82"/>
      <c r="F212" s="85"/>
      <c r="G212" s="86"/>
      <c r="H212" s="82"/>
      <c r="I212" s="82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2.75" customHeight="1">
      <c r="A213" s="82"/>
      <c r="B213" s="82"/>
      <c r="C213" s="82"/>
      <c r="D213" s="82"/>
      <c r="E213" s="82"/>
      <c r="F213" s="85"/>
      <c r="G213" s="86"/>
      <c r="H213" s="82"/>
      <c r="I213" s="82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2.75" customHeight="1">
      <c r="A214" s="82"/>
      <c r="B214" s="82"/>
      <c r="C214" s="82"/>
      <c r="D214" s="82"/>
      <c r="E214" s="82"/>
      <c r="F214" s="85"/>
      <c r="G214" s="86"/>
      <c r="H214" s="82"/>
      <c r="I214" s="82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2.75" customHeight="1">
      <c r="A215" s="82"/>
      <c r="B215" s="82"/>
      <c r="C215" s="82"/>
      <c r="D215" s="82"/>
      <c r="E215" s="82"/>
      <c r="F215" s="85"/>
      <c r="G215" s="86"/>
      <c r="H215" s="82"/>
      <c r="I215" s="82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2.75" customHeight="1">
      <c r="A216" s="82"/>
      <c r="B216" s="82"/>
      <c r="C216" s="82"/>
      <c r="D216" s="82"/>
      <c r="E216" s="82"/>
      <c r="F216" s="85"/>
      <c r="G216" s="86"/>
      <c r="H216" s="82"/>
      <c r="I216" s="82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2.75" customHeight="1">
      <c r="A217" s="82"/>
      <c r="B217" s="82"/>
      <c r="C217" s="82"/>
      <c r="D217" s="82"/>
      <c r="E217" s="82"/>
      <c r="F217" s="85"/>
      <c r="G217" s="86"/>
      <c r="H217" s="82"/>
      <c r="I217" s="82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2.75" customHeight="1">
      <c r="A218" s="82"/>
      <c r="B218" s="82"/>
      <c r="C218" s="82"/>
      <c r="D218" s="82"/>
      <c r="E218" s="82"/>
      <c r="F218" s="85"/>
      <c r="G218" s="86"/>
      <c r="H218" s="82"/>
      <c r="I218" s="82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2.75" customHeight="1">
      <c r="A219" s="82"/>
      <c r="B219" s="82"/>
      <c r="C219" s="82"/>
      <c r="D219" s="82"/>
      <c r="E219" s="82"/>
      <c r="F219" s="85"/>
      <c r="G219" s="86"/>
      <c r="H219" s="82"/>
      <c r="I219" s="82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2.75" customHeight="1">
      <c r="A220" s="82"/>
      <c r="B220" s="82"/>
      <c r="C220" s="82"/>
      <c r="D220" s="82"/>
      <c r="E220" s="82"/>
      <c r="F220" s="85"/>
      <c r="G220" s="86"/>
      <c r="H220" s="82"/>
      <c r="I220" s="82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2.75" customHeight="1">
      <c r="A221" s="82"/>
      <c r="B221" s="82"/>
      <c r="C221" s="82"/>
      <c r="D221" s="82"/>
      <c r="E221" s="82"/>
      <c r="F221" s="85"/>
      <c r="G221" s="86"/>
      <c r="H221" s="82"/>
      <c r="I221" s="82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2.75" customHeight="1">
      <c r="A222" s="82"/>
      <c r="B222" s="82"/>
      <c r="C222" s="82"/>
      <c r="D222" s="82"/>
      <c r="E222" s="82"/>
      <c r="F222" s="85"/>
      <c r="G222" s="86"/>
      <c r="H222" s="82"/>
      <c r="I222" s="82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2.75" customHeight="1">
      <c r="A223" s="82"/>
      <c r="B223" s="82"/>
      <c r="C223" s="82"/>
      <c r="D223" s="82"/>
      <c r="E223" s="82"/>
      <c r="F223" s="85"/>
      <c r="G223" s="86"/>
      <c r="H223" s="82"/>
      <c r="I223" s="82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2.75" customHeight="1">
      <c r="A224" s="82"/>
      <c r="B224" s="82"/>
      <c r="C224" s="82"/>
      <c r="D224" s="82"/>
      <c r="E224" s="82"/>
      <c r="F224" s="85"/>
      <c r="G224" s="86"/>
      <c r="H224" s="82"/>
      <c r="I224" s="82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2.75" customHeight="1">
      <c r="A225" s="82"/>
      <c r="B225" s="82"/>
      <c r="C225" s="82"/>
      <c r="D225" s="82"/>
      <c r="E225" s="82"/>
      <c r="F225" s="85"/>
      <c r="G225" s="86"/>
      <c r="H225" s="82"/>
      <c r="I225" s="82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2.75" customHeight="1">
      <c r="A226" s="82"/>
      <c r="B226" s="82"/>
      <c r="C226" s="82"/>
      <c r="D226" s="82"/>
      <c r="E226" s="82"/>
      <c r="F226" s="85"/>
      <c r="G226" s="86"/>
      <c r="H226" s="82"/>
      <c r="I226" s="82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2.75" customHeight="1">
      <c r="A227" s="82"/>
      <c r="B227" s="82"/>
      <c r="C227" s="82"/>
      <c r="D227" s="82"/>
      <c r="E227" s="82"/>
      <c r="F227" s="85"/>
      <c r="G227" s="86"/>
      <c r="H227" s="82"/>
      <c r="I227" s="82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2.75" customHeight="1">
      <c r="A228" s="82"/>
      <c r="B228" s="82"/>
      <c r="C228" s="82"/>
      <c r="D228" s="82"/>
      <c r="E228" s="82"/>
      <c r="F228" s="85"/>
      <c r="G228" s="86"/>
      <c r="H228" s="82"/>
      <c r="I228" s="82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2.75" customHeight="1">
      <c r="A229" s="82"/>
      <c r="B229" s="82"/>
      <c r="C229" s="82"/>
      <c r="D229" s="82"/>
      <c r="E229" s="82"/>
      <c r="F229" s="85"/>
      <c r="G229" s="86"/>
      <c r="H229" s="82"/>
      <c r="I229" s="82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2.75" customHeight="1">
      <c r="A230" s="82"/>
      <c r="B230" s="82"/>
      <c r="C230" s="82"/>
      <c r="D230" s="82"/>
      <c r="E230" s="82"/>
      <c r="F230" s="85"/>
      <c r="G230" s="86"/>
      <c r="H230" s="82"/>
      <c r="I230" s="82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2.75" customHeight="1">
      <c r="A231" s="82"/>
      <c r="B231" s="82"/>
      <c r="C231" s="82"/>
      <c r="D231" s="82"/>
      <c r="E231" s="82"/>
      <c r="F231" s="85"/>
      <c r="G231" s="86"/>
      <c r="H231" s="82"/>
      <c r="I231" s="82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2.75" customHeight="1">
      <c r="A232" s="82"/>
      <c r="B232" s="82"/>
      <c r="C232" s="82"/>
      <c r="D232" s="82"/>
      <c r="E232" s="82"/>
      <c r="F232" s="85"/>
      <c r="G232" s="86"/>
      <c r="H232" s="82"/>
      <c r="I232" s="82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2.75" customHeight="1">
      <c r="A233" s="82"/>
      <c r="B233" s="82"/>
      <c r="C233" s="82"/>
      <c r="D233" s="82"/>
      <c r="E233" s="82"/>
      <c r="F233" s="85"/>
      <c r="G233" s="86"/>
      <c r="H233" s="82"/>
      <c r="I233" s="82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2.75" customHeight="1">
      <c r="A234" s="82"/>
      <c r="B234" s="82"/>
      <c r="C234" s="82"/>
      <c r="D234" s="82"/>
      <c r="E234" s="82"/>
      <c r="F234" s="85"/>
      <c r="G234" s="86"/>
      <c r="H234" s="82"/>
      <c r="I234" s="82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2.75" customHeight="1">
      <c r="A235" s="82"/>
      <c r="B235" s="82"/>
      <c r="C235" s="82"/>
      <c r="D235" s="82"/>
      <c r="E235" s="82"/>
      <c r="F235" s="85"/>
      <c r="G235" s="86"/>
      <c r="H235" s="82"/>
      <c r="I235" s="82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2.75" customHeight="1">
      <c r="A236" s="82"/>
      <c r="B236" s="82"/>
      <c r="C236" s="82"/>
      <c r="D236" s="82"/>
      <c r="E236" s="82"/>
      <c r="F236" s="85"/>
      <c r="G236" s="86"/>
      <c r="H236" s="82"/>
      <c r="I236" s="82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2.75" customHeight="1">
      <c r="A237" s="82"/>
      <c r="B237" s="82"/>
      <c r="C237" s="82"/>
      <c r="D237" s="82"/>
      <c r="E237" s="82"/>
      <c r="F237" s="85"/>
      <c r="G237" s="86"/>
      <c r="H237" s="82"/>
      <c r="I237" s="82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2.75" customHeight="1">
      <c r="A238" s="82"/>
      <c r="B238" s="82"/>
      <c r="C238" s="82"/>
      <c r="D238" s="82"/>
      <c r="E238" s="82"/>
      <c r="F238" s="85"/>
      <c r="G238" s="86"/>
      <c r="H238" s="82"/>
      <c r="I238" s="82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2.75" customHeight="1">
      <c r="A239" s="82"/>
      <c r="B239" s="82"/>
      <c r="C239" s="82"/>
      <c r="D239" s="82"/>
      <c r="E239" s="82"/>
      <c r="F239" s="85"/>
      <c r="G239" s="86"/>
      <c r="H239" s="82"/>
      <c r="I239" s="82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2.75" customHeight="1">
      <c r="A240" s="82"/>
      <c r="B240" s="82"/>
      <c r="C240" s="82"/>
      <c r="D240" s="82"/>
      <c r="E240" s="82"/>
      <c r="F240" s="85"/>
      <c r="G240" s="86"/>
      <c r="H240" s="82"/>
      <c r="I240" s="82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2.75" customHeight="1">
      <c r="A241" s="82"/>
      <c r="B241" s="82"/>
      <c r="C241" s="82"/>
      <c r="D241" s="82"/>
      <c r="E241" s="82"/>
      <c r="F241" s="85"/>
      <c r="G241" s="86"/>
      <c r="H241" s="82"/>
      <c r="I241" s="82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2.75" customHeight="1">
      <c r="A242" s="82"/>
      <c r="B242" s="82"/>
      <c r="C242" s="82"/>
      <c r="D242" s="82"/>
      <c r="E242" s="82"/>
      <c r="F242" s="85"/>
      <c r="G242" s="86"/>
      <c r="H242" s="82"/>
      <c r="I242" s="82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2.75" customHeight="1">
      <c r="A243" s="82"/>
      <c r="B243" s="82"/>
      <c r="C243" s="82"/>
      <c r="D243" s="82"/>
      <c r="E243" s="82"/>
      <c r="F243" s="85"/>
      <c r="G243" s="86"/>
      <c r="H243" s="82"/>
      <c r="I243" s="82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2.75" customHeight="1">
      <c r="A244" s="82"/>
      <c r="B244" s="82"/>
      <c r="C244" s="82"/>
      <c r="D244" s="82"/>
      <c r="E244" s="82"/>
      <c r="F244" s="85"/>
      <c r="G244" s="86"/>
      <c r="H244" s="82"/>
      <c r="I244" s="82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2.75" customHeight="1">
      <c r="A245" s="82"/>
      <c r="B245" s="82"/>
      <c r="C245" s="82"/>
      <c r="D245" s="82"/>
      <c r="E245" s="82"/>
      <c r="F245" s="85"/>
      <c r="G245" s="86"/>
      <c r="H245" s="82"/>
      <c r="I245" s="82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2.75" customHeight="1">
      <c r="A246" s="82"/>
      <c r="B246" s="82"/>
      <c r="C246" s="82"/>
      <c r="D246" s="82"/>
      <c r="E246" s="82"/>
      <c r="F246" s="85"/>
      <c r="G246" s="86"/>
      <c r="H246" s="82"/>
      <c r="I246" s="82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2.75" customHeight="1">
      <c r="A247" s="82"/>
      <c r="B247" s="82"/>
      <c r="C247" s="82"/>
      <c r="D247" s="82"/>
      <c r="E247" s="82"/>
      <c r="F247" s="85"/>
      <c r="G247" s="86"/>
      <c r="H247" s="82"/>
      <c r="I247" s="82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2.75" customHeight="1">
      <c r="A248" s="82"/>
      <c r="B248" s="82"/>
      <c r="C248" s="82"/>
      <c r="D248" s="82"/>
      <c r="E248" s="82"/>
      <c r="F248" s="85"/>
      <c r="G248" s="86"/>
      <c r="H248" s="82"/>
      <c r="I248" s="82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2.75" customHeight="1">
      <c r="A249" s="82"/>
      <c r="B249" s="82"/>
      <c r="C249" s="82"/>
      <c r="D249" s="82"/>
      <c r="E249" s="82"/>
      <c r="F249" s="85"/>
      <c r="G249" s="86"/>
      <c r="H249" s="82"/>
      <c r="I249" s="82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2.75" customHeight="1">
      <c r="A250" s="82"/>
      <c r="B250" s="82"/>
      <c r="C250" s="82"/>
      <c r="D250" s="82"/>
      <c r="E250" s="82"/>
      <c r="F250" s="85"/>
      <c r="G250" s="86"/>
      <c r="H250" s="82"/>
      <c r="I250" s="82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2.75" customHeight="1">
      <c r="A251" s="82"/>
      <c r="B251" s="82"/>
      <c r="C251" s="82"/>
      <c r="D251" s="82"/>
      <c r="E251" s="82"/>
      <c r="F251" s="85"/>
      <c r="G251" s="86"/>
      <c r="H251" s="82"/>
      <c r="I251" s="82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2.75" customHeight="1">
      <c r="A252" s="82"/>
      <c r="B252" s="82"/>
      <c r="C252" s="82"/>
      <c r="D252" s="82"/>
      <c r="E252" s="82"/>
      <c r="F252" s="85"/>
      <c r="G252" s="86"/>
      <c r="H252" s="82"/>
      <c r="I252" s="82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2.75" customHeight="1">
      <c r="A253" s="82"/>
      <c r="B253" s="82"/>
      <c r="C253" s="82"/>
      <c r="D253" s="82"/>
      <c r="E253" s="82"/>
      <c r="F253" s="85"/>
      <c r="G253" s="86"/>
      <c r="H253" s="82"/>
      <c r="I253" s="82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2.75" customHeight="1">
      <c r="A254" s="82"/>
      <c r="B254" s="82"/>
      <c r="C254" s="82"/>
      <c r="D254" s="82"/>
      <c r="E254" s="82"/>
      <c r="F254" s="85"/>
      <c r="G254" s="86"/>
      <c r="H254" s="82"/>
      <c r="I254" s="82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12.75" customHeight="1">
      <c r="A255" s="82"/>
      <c r="B255" s="82"/>
      <c r="C255" s="82"/>
      <c r="D255" s="82"/>
      <c r="E255" s="82"/>
      <c r="F255" s="85"/>
      <c r="G255" s="86"/>
      <c r="H255" s="82"/>
      <c r="I255" s="82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12.75" customHeight="1">
      <c r="A256" s="82"/>
      <c r="B256" s="82"/>
      <c r="C256" s="82"/>
      <c r="D256" s="82"/>
      <c r="E256" s="82"/>
      <c r="F256" s="85"/>
      <c r="G256" s="86"/>
      <c r="H256" s="82"/>
      <c r="I256" s="82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12.75" customHeight="1">
      <c r="A257" s="82"/>
      <c r="B257" s="82"/>
      <c r="C257" s="82"/>
      <c r="D257" s="82"/>
      <c r="E257" s="82"/>
      <c r="F257" s="85"/>
      <c r="G257" s="86"/>
      <c r="H257" s="82"/>
      <c r="I257" s="82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12.75" customHeight="1">
      <c r="A258" s="82"/>
      <c r="B258" s="82"/>
      <c r="C258" s="82"/>
      <c r="D258" s="82"/>
      <c r="E258" s="82"/>
      <c r="F258" s="85"/>
      <c r="G258" s="86"/>
      <c r="H258" s="82"/>
      <c r="I258" s="82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12.75" customHeight="1">
      <c r="A259" s="82"/>
      <c r="B259" s="82"/>
      <c r="C259" s="82"/>
      <c r="D259" s="82"/>
      <c r="E259" s="82"/>
      <c r="F259" s="85"/>
      <c r="G259" s="86"/>
      <c r="H259" s="82"/>
      <c r="I259" s="82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12.75" customHeight="1">
      <c r="A260" s="82"/>
      <c r="B260" s="82"/>
      <c r="C260" s="82"/>
      <c r="D260" s="82"/>
      <c r="E260" s="82"/>
      <c r="F260" s="85"/>
      <c r="G260" s="86"/>
      <c r="H260" s="82"/>
      <c r="I260" s="82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12.75" customHeight="1">
      <c r="A261" s="82"/>
      <c r="B261" s="82"/>
      <c r="C261" s="82"/>
      <c r="D261" s="82"/>
      <c r="E261" s="82"/>
      <c r="F261" s="85"/>
      <c r="G261" s="86"/>
      <c r="H261" s="82"/>
      <c r="I261" s="82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12.75" customHeight="1">
      <c r="A262" s="82"/>
      <c r="B262" s="82"/>
      <c r="C262" s="82"/>
      <c r="D262" s="82"/>
      <c r="E262" s="82"/>
      <c r="F262" s="85"/>
      <c r="G262" s="86"/>
      <c r="H262" s="82"/>
      <c r="I262" s="82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12.75" customHeight="1">
      <c r="A263" s="82"/>
      <c r="B263" s="82"/>
      <c r="C263" s="82"/>
      <c r="D263" s="82"/>
      <c r="E263" s="82"/>
      <c r="F263" s="85"/>
      <c r="G263" s="86"/>
      <c r="H263" s="82"/>
      <c r="I263" s="82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12.75" customHeight="1">
      <c r="A264" s="82"/>
      <c r="B264" s="82"/>
      <c r="C264" s="82"/>
      <c r="D264" s="82"/>
      <c r="E264" s="82"/>
      <c r="F264" s="85"/>
      <c r="G264" s="86"/>
      <c r="H264" s="82"/>
      <c r="I264" s="82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12.75" customHeight="1">
      <c r="A265" s="82"/>
      <c r="B265" s="82"/>
      <c r="C265" s="82"/>
      <c r="D265" s="82"/>
      <c r="E265" s="82"/>
      <c r="F265" s="85"/>
      <c r="G265" s="86"/>
      <c r="H265" s="82"/>
      <c r="I265" s="82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12.75" customHeight="1">
      <c r="A266" s="82"/>
      <c r="B266" s="82"/>
      <c r="C266" s="82"/>
      <c r="D266" s="82"/>
      <c r="E266" s="82"/>
      <c r="F266" s="85"/>
      <c r="G266" s="86"/>
      <c r="H266" s="82"/>
      <c r="I266" s="82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12.75" customHeight="1">
      <c r="A267" s="82"/>
      <c r="B267" s="82"/>
      <c r="C267" s="82"/>
      <c r="D267" s="82"/>
      <c r="E267" s="82"/>
      <c r="F267" s="85"/>
      <c r="G267" s="86"/>
      <c r="H267" s="82"/>
      <c r="I267" s="82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12.75" customHeight="1">
      <c r="A268" s="82"/>
      <c r="B268" s="82"/>
      <c r="C268" s="82"/>
      <c r="D268" s="82"/>
      <c r="E268" s="82"/>
      <c r="F268" s="85"/>
      <c r="G268" s="86"/>
      <c r="H268" s="82"/>
      <c r="I268" s="82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12.75" customHeight="1">
      <c r="A269" s="82"/>
      <c r="B269" s="82"/>
      <c r="C269" s="82"/>
      <c r="D269" s="82"/>
      <c r="E269" s="82"/>
      <c r="F269" s="85"/>
      <c r="G269" s="86"/>
      <c r="H269" s="82"/>
      <c r="I269" s="82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12.75" customHeight="1">
      <c r="A270" s="82"/>
      <c r="B270" s="82"/>
      <c r="C270" s="82"/>
      <c r="D270" s="82"/>
      <c r="E270" s="82"/>
      <c r="F270" s="85"/>
      <c r="G270" s="86"/>
      <c r="H270" s="82"/>
      <c r="I270" s="82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12.75" customHeight="1">
      <c r="A271" s="82"/>
      <c r="B271" s="82"/>
      <c r="C271" s="82"/>
      <c r="D271" s="82"/>
      <c r="E271" s="82"/>
      <c r="F271" s="85"/>
      <c r="G271" s="86"/>
      <c r="H271" s="82"/>
      <c r="I271" s="82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12.75" customHeight="1">
      <c r="A272" s="82"/>
      <c r="B272" s="82"/>
      <c r="C272" s="82"/>
      <c r="D272" s="82"/>
      <c r="E272" s="82"/>
      <c r="F272" s="85"/>
      <c r="G272" s="86"/>
      <c r="H272" s="82"/>
      <c r="I272" s="82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12.75" customHeight="1">
      <c r="A273" s="82"/>
      <c r="B273" s="82"/>
      <c r="C273" s="82"/>
      <c r="D273" s="82"/>
      <c r="E273" s="82"/>
      <c r="F273" s="85"/>
      <c r="G273" s="86"/>
      <c r="H273" s="82"/>
      <c r="I273" s="82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12.75" customHeight="1">
      <c r="A274" s="82"/>
      <c r="B274" s="82"/>
      <c r="C274" s="82"/>
      <c r="D274" s="82"/>
      <c r="E274" s="82"/>
      <c r="F274" s="85"/>
      <c r="G274" s="86"/>
      <c r="H274" s="82"/>
      <c r="I274" s="82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12.75" customHeight="1">
      <c r="A275" s="82"/>
      <c r="B275" s="82"/>
      <c r="C275" s="82"/>
      <c r="D275" s="82"/>
      <c r="E275" s="82"/>
      <c r="F275" s="85"/>
      <c r="G275" s="86"/>
      <c r="H275" s="82"/>
      <c r="I275" s="82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12.75" customHeight="1">
      <c r="A276" s="82"/>
      <c r="B276" s="82"/>
      <c r="C276" s="82"/>
      <c r="D276" s="82"/>
      <c r="E276" s="82"/>
      <c r="F276" s="85"/>
      <c r="G276" s="86"/>
      <c r="H276" s="82"/>
      <c r="I276" s="82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12.75" customHeight="1">
      <c r="A277" s="82"/>
      <c r="B277" s="82"/>
      <c r="C277" s="82"/>
      <c r="D277" s="82"/>
      <c r="E277" s="82"/>
      <c r="F277" s="85"/>
      <c r="G277" s="86"/>
      <c r="H277" s="82"/>
      <c r="I277" s="82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12.75" customHeight="1">
      <c r="A278" s="82"/>
      <c r="B278" s="82"/>
      <c r="C278" s="82"/>
      <c r="D278" s="82"/>
      <c r="E278" s="82"/>
      <c r="F278" s="85"/>
      <c r="G278" s="86"/>
      <c r="H278" s="82"/>
      <c r="I278" s="82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12.75" customHeight="1">
      <c r="A279" s="82"/>
      <c r="B279" s="82"/>
      <c r="C279" s="82"/>
      <c r="D279" s="82"/>
      <c r="E279" s="82"/>
      <c r="F279" s="85"/>
      <c r="G279" s="86"/>
      <c r="H279" s="82"/>
      <c r="I279" s="82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12.75" customHeight="1">
      <c r="A280" s="82"/>
      <c r="B280" s="82"/>
      <c r="C280" s="82"/>
      <c r="D280" s="82"/>
      <c r="E280" s="82"/>
      <c r="F280" s="85"/>
      <c r="G280" s="86"/>
      <c r="H280" s="82"/>
      <c r="I280" s="82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12.75" customHeight="1">
      <c r="A281" s="82"/>
      <c r="B281" s="82"/>
      <c r="C281" s="82"/>
      <c r="D281" s="82"/>
      <c r="E281" s="82"/>
      <c r="F281" s="85"/>
      <c r="G281" s="86"/>
      <c r="H281" s="82"/>
      <c r="I281" s="82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12.75" customHeight="1">
      <c r="A282" s="82"/>
      <c r="B282" s="82"/>
      <c r="C282" s="82"/>
      <c r="D282" s="82"/>
      <c r="E282" s="82"/>
      <c r="F282" s="85"/>
      <c r="G282" s="86"/>
      <c r="H282" s="82"/>
      <c r="I282" s="82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12.75" customHeight="1">
      <c r="A283" s="82"/>
      <c r="B283" s="82"/>
      <c r="C283" s="82"/>
      <c r="D283" s="82"/>
      <c r="E283" s="82"/>
      <c r="F283" s="85"/>
      <c r="G283" s="86"/>
      <c r="H283" s="82"/>
      <c r="I283" s="82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12.75" customHeight="1">
      <c r="A284" s="82"/>
      <c r="B284" s="82"/>
      <c r="C284" s="82"/>
      <c r="D284" s="82"/>
      <c r="E284" s="82"/>
      <c r="F284" s="85"/>
      <c r="G284" s="86"/>
      <c r="H284" s="82"/>
      <c r="I284" s="82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12.75" customHeight="1">
      <c r="A285" s="82"/>
      <c r="B285" s="82"/>
      <c r="C285" s="82"/>
      <c r="D285" s="82"/>
      <c r="E285" s="82"/>
      <c r="F285" s="85"/>
      <c r="G285" s="86"/>
      <c r="H285" s="82"/>
      <c r="I285" s="82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12.75" customHeight="1">
      <c r="A286" s="82"/>
      <c r="B286" s="82"/>
      <c r="C286" s="82"/>
      <c r="D286" s="82"/>
      <c r="E286" s="82"/>
      <c r="F286" s="85"/>
      <c r="G286" s="86"/>
      <c r="H286" s="82"/>
      <c r="I286" s="82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12.75" customHeight="1">
      <c r="A287" s="82"/>
      <c r="B287" s="82"/>
      <c r="C287" s="82"/>
      <c r="D287" s="82"/>
      <c r="E287" s="82"/>
      <c r="F287" s="85"/>
      <c r="G287" s="86"/>
      <c r="H287" s="82"/>
      <c r="I287" s="82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12.75" customHeight="1">
      <c r="A288" s="82"/>
      <c r="B288" s="82"/>
      <c r="C288" s="82"/>
      <c r="D288" s="82"/>
      <c r="E288" s="82"/>
      <c r="F288" s="85"/>
      <c r="G288" s="86"/>
      <c r="H288" s="82"/>
      <c r="I288" s="82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12.75" customHeight="1">
      <c r="A289" s="82"/>
      <c r="B289" s="82"/>
      <c r="C289" s="82"/>
      <c r="D289" s="82"/>
      <c r="E289" s="82"/>
      <c r="F289" s="85"/>
      <c r="G289" s="86"/>
      <c r="H289" s="82"/>
      <c r="I289" s="82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12.75" customHeight="1">
      <c r="A290" s="82"/>
      <c r="B290" s="82"/>
      <c r="C290" s="82"/>
      <c r="D290" s="82"/>
      <c r="E290" s="82"/>
      <c r="F290" s="85"/>
      <c r="G290" s="86"/>
      <c r="H290" s="82"/>
      <c r="I290" s="82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12.75" customHeight="1">
      <c r="A291" s="82"/>
      <c r="B291" s="82"/>
      <c r="C291" s="82"/>
      <c r="D291" s="82"/>
      <c r="E291" s="82"/>
      <c r="F291" s="85"/>
      <c r="G291" s="86"/>
      <c r="H291" s="82"/>
      <c r="I291" s="82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12.75" customHeight="1">
      <c r="A292" s="82"/>
      <c r="B292" s="82"/>
      <c r="C292" s="82"/>
      <c r="D292" s="82"/>
      <c r="E292" s="82"/>
      <c r="F292" s="85"/>
      <c r="G292" s="86"/>
      <c r="H292" s="82"/>
      <c r="I292" s="82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12.75" customHeight="1">
      <c r="A293" s="82"/>
      <c r="B293" s="82"/>
      <c r="C293" s="82"/>
      <c r="D293" s="82"/>
      <c r="E293" s="82"/>
      <c r="F293" s="85"/>
      <c r="G293" s="86"/>
      <c r="H293" s="82"/>
      <c r="I293" s="82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12.75" customHeight="1">
      <c r="A294" s="82"/>
      <c r="B294" s="82"/>
      <c r="C294" s="82"/>
      <c r="D294" s="82"/>
      <c r="E294" s="82"/>
      <c r="F294" s="85"/>
      <c r="G294" s="86"/>
      <c r="H294" s="82"/>
      <c r="I294" s="82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12.75" customHeight="1">
      <c r="A295" s="82"/>
      <c r="B295" s="82"/>
      <c r="C295" s="82"/>
      <c r="D295" s="82"/>
      <c r="E295" s="82"/>
      <c r="F295" s="85"/>
      <c r="G295" s="86"/>
      <c r="H295" s="82"/>
      <c r="I295" s="82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12.75" customHeight="1">
      <c r="A296" s="82"/>
      <c r="B296" s="82"/>
      <c r="C296" s="82"/>
      <c r="D296" s="82"/>
      <c r="E296" s="82"/>
      <c r="F296" s="85"/>
      <c r="G296" s="86"/>
      <c r="H296" s="82"/>
      <c r="I296" s="82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12.75" customHeight="1">
      <c r="A297" s="82"/>
      <c r="B297" s="82"/>
      <c r="C297" s="82"/>
      <c r="D297" s="82"/>
      <c r="E297" s="82"/>
      <c r="F297" s="85"/>
      <c r="G297" s="86"/>
      <c r="H297" s="82"/>
      <c r="I297" s="82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12.75" customHeight="1">
      <c r="A298" s="82"/>
      <c r="B298" s="82"/>
      <c r="C298" s="82"/>
      <c r="D298" s="82"/>
      <c r="E298" s="82"/>
      <c r="F298" s="85"/>
      <c r="G298" s="86"/>
      <c r="H298" s="82"/>
      <c r="I298" s="82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12.75" customHeight="1">
      <c r="A299" s="82"/>
      <c r="B299" s="82"/>
      <c r="C299" s="82"/>
      <c r="D299" s="82"/>
      <c r="E299" s="82"/>
      <c r="F299" s="85"/>
      <c r="G299" s="86"/>
      <c r="H299" s="82"/>
      <c r="I299" s="82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12.75" customHeight="1">
      <c r="A300" s="82"/>
      <c r="B300" s="82"/>
      <c r="C300" s="82"/>
      <c r="D300" s="82"/>
      <c r="E300" s="82"/>
      <c r="F300" s="85"/>
      <c r="G300" s="86"/>
      <c r="H300" s="82"/>
      <c r="I300" s="82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12.75" customHeight="1">
      <c r="A301" s="82"/>
      <c r="B301" s="82"/>
      <c r="C301" s="82"/>
      <c r="D301" s="82"/>
      <c r="E301" s="82"/>
      <c r="F301" s="85"/>
      <c r="G301" s="86"/>
      <c r="H301" s="82"/>
      <c r="I301" s="82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12.75" customHeight="1">
      <c r="A302" s="82"/>
      <c r="B302" s="82"/>
      <c r="C302" s="82"/>
      <c r="D302" s="82"/>
      <c r="E302" s="82"/>
      <c r="F302" s="85"/>
      <c r="G302" s="86"/>
      <c r="H302" s="82"/>
      <c r="I302" s="82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12.75" customHeight="1">
      <c r="A303" s="82"/>
      <c r="B303" s="82"/>
      <c r="C303" s="82"/>
      <c r="D303" s="82"/>
      <c r="E303" s="82"/>
      <c r="F303" s="85"/>
      <c r="G303" s="86"/>
      <c r="H303" s="82"/>
      <c r="I303" s="82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12.75" customHeight="1">
      <c r="A304" s="82"/>
      <c r="B304" s="82"/>
      <c r="C304" s="82"/>
      <c r="D304" s="82"/>
      <c r="E304" s="82"/>
      <c r="F304" s="85"/>
      <c r="G304" s="86"/>
      <c r="H304" s="82"/>
      <c r="I304" s="82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12.75" customHeight="1">
      <c r="A305" s="82"/>
      <c r="B305" s="82"/>
      <c r="C305" s="82"/>
      <c r="D305" s="82"/>
      <c r="E305" s="82"/>
      <c r="F305" s="85"/>
      <c r="G305" s="86"/>
      <c r="H305" s="82"/>
      <c r="I305" s="82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12.75" customHeight="1">
      <c r="A306" s="82"/>
      <c r="B306" s="82"/>
      <c r="C306" s="82"/>
      <c r="D306" s="82"/>
      <c r="E306" s="82"/>
      <c r="F306" s="85"/>
      <c r="G306" s="86"/>
      <c r="H306" s="82"/>
      <c r="I306" s="82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12.75" customHeight="1">
      <c r="A307" s="82"/>
      <c r="B307" s="82"/>
      <c r="C307" s="82"/>
      <c r="D307" s="82"/>
      <c r="E307" s="82"/>
      <c r="F307" s="85"/>
      <c r="G307" s="86"/>
      <c r="H307" s="82"/>
      <c r="I307" s="82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12.75" customHeight="1">
      <c r="A308" s="82"/>
      <c r="B308" s="82"/>
      <c r="C308" s="82"/>
      <c r="D308" s="82"/>
      <c r="E308" s="82"/>
      <c r="F308" s="85"/>
      <c r="G308" s="86"/>
      <c r="H308" s="82"/>
      <c r="I308" s="82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12.75" customHeight="1">
      <c r="A309" s="82"/>
      <c r="B309" s="82"/>
      <c r="C309" s="82"/>
      <c r="D309" s="82"/>
      <c r="E309" s="82"/>
      <c r="F309" s="85"/>
      <c r="G309" s="86"/>
      <c r="H309" s="82"/>
      <c r="I309" s="82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12.75" customHeight="1">
      <c r="A310" s="82"/>
      <c r="B310" s="82"/>
      <c r="C310" s="82"/>
      <c r="D310" s="82"/>
      <c r="E310" s="82"/>
      <c r="F310" s="85"/>
      <c r="G310" s="86"/>
      <c r="H310" s="82"/>
      <c r="I310" s="82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12.75" customHeight="1">
      <c r="A311" s="82"/>
      <c r="B311" s="82"/>
      <c r="C311" s="82"/>
      <c r="D311" s="82"/>
      <c r="E311" s="82"/>
      <c r="F311" s="85"/>
      <c r="G311" s="86"/>
      <c r="H311" s="82"/>
      <c r="I311" s="82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12.75" customHeight="1">
      <c r="A312" s="82"/>
      <c r="B312" s="82"/>
      <c r="C312" s="82"/>
      <c r="D312" s="82"/>
      <c r="E312" s="82"/>
      <c r="F312" s="85"/>
      <c r="G312" s="86"/>
      <c r="H312" s="82"/>
      <c r="I312" s="82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12.75" customHeight="1">
      <c r="A313" s="82"/>
      <c r="B313" s="82"/>
      <c r="C313" s="82"/>
      <c r="D313" s="82"/>
      <c r="E313" s="82"/>
      <c r="F313" s="85"/>
      <c r="G313" s="86"/>
      <c r="H313" s="82"/>
      <c r="I313" s="82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12.75" customHeight="1">
      <c r="A314" s="82"/>
      <c r="B314" s="82"/>
      <c r="C314" s="82"/>
      <c r="D314" s="82"/>
      <c r="E314" s="82"/>
      <c r="F314" s="85"/>
      <c r="G314" s="86"/>
      <c r="H314" s="82"/>
      <c r="I314" s="82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12.75" customHeight="1">
      <c r="A315" s="82"/>
      <c r="B315" s="82"/>
      <c r="C315" s="82"/>
      <c r="D315" s="82"/>
      <c r="E315" s="82"/>
      <c r="F315" s="85"/>
      <c r="G315" s="86"/>
      <c r="H315" s="82"/>
      <c r="I315" s="82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12.75" customHeight="1">
      <c r="A316" s="82"/>
      <c r="B316" s="82"/>
      <c r="C316" s="82"/>
      <c r="D316" s="82"/>
      <c r="E316" s="82"/>
      <c r="F316" s="85"/>
      <c r="G316" s="86"/>
      <c r="H316" s="82"/>
      <c r="I316" s="82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12.75" customHeight="1">
      <c r="A317" s="82"/>
      <c r="B317" s="82"/>
      <c r="C317" s="82"/>
      <c r="D317" s="82"/>
      <c r="E317" s="82"/>
      <c r="F317" s="85"/>
      <c r="G317" s="86"/>
      <c r="H317" s="82"/>
      <c r="I317" s="82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12.75" customHeight="1">
      <c r="A318" s="82"/>
      <c r="B318" s="82"/>
      <c r="C318" s="82"/>
      <c r="D318" s="82"/>
      <c r="E318" s="82"/>
      <c r="F318" s="85"/>
      <c r="G318" s="86"/>
      <c r="H318" s="82"/>
      <c r="I318" s="82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12.75" customHeight="1">
      <c r="A319" s="82"/>
      <c r="B319" s="82"/>
      <c r="C319" s="82"/>
      <c r="D319" s="82"/>
      <c r="E319" s="82"/>
      <c r="F319" s="85"/>
      <c r="G319" s="86"/>
      <c r="H319" s="82"/>
      <c r="I319" s="82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12.75" customHeight="1">
      <c r="A320" s="82"/>
      <c r="B320" s="82"/>
      <c r="C320" s="82"/>
      <c r="D320" s="82"/>
      <c r="E320" s="82"/>
      <c r="F320" s="85"/>
      <c r="G320" s="86"/>
      <c r="H320" s="82"/>
      <c r="I320" s="82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12.75" customHeight="1">
      <c r="A321" s="82"/>
      <c r="B321" s="82"/>
      <c r="C321" s="82"/>
      <c r="D321" s="82"/>
      <c r="E321" s="82"/>
      <c r="F321" s="85"/>
      <c r="G321" s="86"/>
      <c r="H321" s="82"/>
      <c r="I321" s="82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12.75" customHeight="1">
      <c r="A322" s="82"/>
      <c r="B322" s="82"/>
      <c r="C322" s="82"/>
      <c r="D322" s="82"/>
      <c r="E322" s="82"/>
      <c r="F322" s="85"/>
      <c r="G322" s="86"/>
      <c r="H322" s="82"/>
      <c r="I322" s="82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12.75" customHeight="1">
      <c r="A323" s="82"/>
      <c r="B323" s="82"/>
      <c r="C323" s="82"/>
      <c r="D323" s="82"/>
      <c r="E323" s="82"/>
      <c r="F323" s="85"/>
      <c r="G323" s="86"/>
      <c r="H323" s="82"/>
      <c r="I323" s="82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12.75" customHeight="1">
      <c r="A324" s="82"/>
      <c r="B324" s="82"/>
      <c r="C324" s="82"/>
      <c r="D324" s="82"/>
      <c r="E324" s="82"/>
      <c r="F324" s="85"/>
      <c r="G324" s="86"/>
      <c r="H324" s="82"/>
      <c r="I324" s="82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12.75" customHeight="1">
      <c r="A325" s="82"/>
      <c r="B325" s="82"/>
      <c r="C325" s="82"/>
      <c r="D325" s="82"/>
      <c r="E325" s="82"/>
      <c r="F325" s="85"/>
      <c r="G325" s="86"/>
      <c r="H325" s="82"/>
      <c r="I325" s="82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12.75" customHeight="1">
      <c r="A326" s="82"/>
      <c r="B326" s="82"/>
      <c r="C326" s="82"/>
      <c r="D326" s="82"/>
      <c r="E326" s="82"/>
      <c r="F326" s="85"/>
      <c r="G326" s="86"/>
      <c r="H326" s="82"/>
      <c r="I326" s="82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12.75" customHeight="1">
      <c r="A327" s="82"/>
      <c r="B327" s="82"/>
      <c r="C327" s="82"/>
      <c r="D327" s="82"/>
      <c r="E327" s="82"/>
      <c r="F327" s="85"/>
      <c r="G327" s="86"/>
      <c r="H327" s="82"/>
      <c r="I327" s="82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12.75" customHeight="1">
      <c r="A328" s="82"/>
      <c r="B328" s="82"/>
      <c r="C328" s="82"/>
      <c r="D328" s="82"/>
      <c r="E328" s="82"/>
      <c r="F328" s="85"/>
      <c r="G328" s="86"/>
      <c r="H328" s="82"/>
      <c r="I328" s="82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12.75" customHeight="1">
      <c r="A329" s="82"/>
      <c r="B329" s="82"/>
      <c r="C329" s="82"/>
      <c r="D329" s="82"/>
      <c r="E329" s="82"/>
      <c r="F329" s="85"/>
      <c r="G329" s="86"/>
      <c r="H329" s="82"/>
      <c r="I329" s="82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12.75" customHeight="1">
      <c r="A330" s="82"/>
      <c r="B330" s="82"/>
      <c r="C330" s="82"/>
      <c r="D330" s="82"/>
      <c r="E330" s="82"/>
      <c r="F330" s="85"/>
      <c r="G330" s="86"/>
      <c r="H330" s="82"/>
      <c r="I330" s="82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12.75" customHeight="1">
      <c r="A331" s="82"/>
      <c r="B331" s="82"/>
      <c r="C331" s="82"/>
      <c r="D331" s="82"/>
      <c r="E331" s="82"/>
      <c r="F331" s="85"/>
      <c r="G331" s="86"/>
      <c r="H331" s="82"/>
      <c r="I331" s="82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12.75" customHeight="1">
      <c r="A332" s="82"/>
      <c r="B332" s="82"/>
      <c r="C332" s="82"/>
      <c r="D332" s="82"/>
      <c r="E332" s="82"/>
      <c r="F332" s="85"/>
      <c r="G332" s="86"/>
      <c r="H332" s="82"/>
      <c r="I332" s="82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12.75" customHeight="1">
      <c r="A333" s="82"/>
      <c r="B333" s="82"/>
      <c r="C333" s="82"/>
      <c r="D333" s="82"/>
      <c r="E333" s="82"/>
      <c r="F333" s="85"/>
      <c r="G333" s="86"/>
      <c r="H333" s="82"/>
      <c r="I333" s="82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12.75" customHeight="1">
      <c r="A334" s="82"/>
      <c r="B334" s="82"/>
      <c r="C334" s="82"/>
      <c r="D334" s="82"/>
      <c r="E334" s="82"/>
      <c r="F334" s="85"/>
      <c r="G334" s="86"/>
      <c r="H334" s="82"/>
      <c r="I334" s="82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12.75" customHeight="1">
      <c r="A335" s="82"/>
      <c r="B335" s="82"/>
      <c r="C335" s="82"/>
      <c r="D335" s="82"/>
      <c r="E335" s="82"/>
      <c r="F335" s="85"/>
      <c r="G335" s="86"/>
      <c r="H335" s="82"/>
      <c r="I335" s="82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12.75" customHeight="1">
      <c r="A336" s="82"/>
      <c r="B336" s="82"/>
      <c r="C336" s="82"/>
      <c r="D336" s="82"/>
      <c r="E336" s="82"/>
      <c r="F336" s="85"/>
      <c r="G336" s="86"/>
      <c r="H336" s="82"/>
      <c r="I336" s="82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12.75" customHeight="1">
      <c r="A337" s="82"/>
      <c r="B337" s="82"/>
      <c r="C337" s="82"/>
      <c r="D337" s="82"/>
      <c r="E337" s="82"/>
      <c r="F337" s="85"/>
      <c r="G337" s="86"/>
      <c r="H337" s="82"/>
      <c r="I337" s="82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12.75" customHeight="1">
      <c r="A338" s="82"/>
      <c r="B338" s="82"/>
      <c r="C338" s="82"/>
      <c r="D338" s="82"/>
      <c r="E338" s="82"/>
      <c r="F338" s="85"/>
      <c r="G338" s="86"/>
      <c r="H338" s="82"/>
      <c r="I338" s="82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12.75" customHeight="1">
      <c r="A339" s="82"/>
      <c r="B339" s="82"/>
      <c r="C339" s="82"/>
      <c r="D339" s="82"/>
      <c r="E339" s="82"/>
      <c r="F339" s="85"/>
      <c r="G339" s="86"/>
      <c r="H339" s="82"/>
      <c r="I339" s="82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12.75" customHeight="1">
      <c r="A340" s="82"/>
      <c r="B340" s="82"/>
      <c r="C340" s="82"/>
      <c r="D340" s="82"/>
      <c r="E340" s="82"/>
      <c r="F340" s="85"/>
      <c r="G340" s="86"/>
      <c r="H340" s="82"/>
      <c r="I340" s="82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12.75" customHeight="1">
      <c r="A341" s="82"/>
      <c r="B341" s="82"/>
      <c r="C341" s="82"/>
      <c r="D341" s="82"/>
      <c r="E341" s="82"/>
      <c r="F341" s="85"/>
      <c r="G341" s="86"/>
      <c r="H341" s="82"/>
      <c r="I341" s="82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12.75" customHeight="1">
      <c r="A342" s="82"/>
      <c r="B342" s="82"/>
      <c r="C342" s="82"/>
      <c r="D342" s="82"/>
      <c r="E342" s="82"/>
      <c r="F342" s="85"/>
      <c r="G342" s="86"/>
      <c r="H342" s="82"/>
      <c r="I342" s="82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12.75" customHeight="1">
      <c r="A343" s="82"/>
      <c r="B343" s="82"/>
      <c r="C343" s="82"/>
      <c r="D343" s="82"/>
      <c r="E343" s="82"/>
      <c r="F343" s="85"/>
      <c r="G343" s="86"/>
      <c r="H343" s="82"/>
      <c r="I343" s="82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12.75" customHeight="1">
      <c r="A344" s="82"/>
      <c r="B344" s="82"/>
      <c r="C344" s="82"/>
      <c r="D344" s="82"/>
      <c r="E344" s="82"/>
      <c r="F344" s="85"/>
      <c r="G344" s="86"/>
      <c r="H344" s="82"/>
      <c r="I344" s="82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12.75" customHeight="1">
      <c r="A345" s="82"/>
      <c r="B345" s="82"/>
      <c r="C345" s="82"/>
      <c r="D345" s="82"/>
      <c r="E345" s="82"/>
      <c r="F345" s="85"/>
      <c r="G345" s="86"/>
      <c r="H345" s="82"/>
      <c r="I345" s="82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12.75" customHeight="1">
      <c r="A346" s="82"/>
      <c r="B346" s="82"/>
      <c r="C346" s="82"/>
      <c r="D346" s="82"/>
      <c r="E346" s="82"/>
      <c r="F346" s="85"/>
      <c r="G346" s="86"/>
      <c r="H346" s="82"/>
      <c r="I346" s="82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12.75" customHeight="1">
      <c r="A347" s="82"/>
      <c r="B347" s="82"/>
      <c r="C347" s="82"/>
      <c r="D347" s="82"/>
      <c r="E347" s="82"/>
      <c r="F347" s="85"/>
      <c r="G347" s="86"/>
      <c r="H347" s="82"/>
      <c r="I347" s="82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12.75" customHeight="1">
      <c r="A348" s="82"/>
      <c r="B348" s="82"/>
      <c r="C348" s="82"/>
      <c r="D348" s="82"/>
      <c r="E348" s="82"/>
      <c r="F348" s="85"/>
      <c r="G348" s="86"/>
      <c r="H348" s="82"/>
      <c r="I348" s="82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12.75" customHeight="1">
      <c r="A349" s="82"/>
      <c r="B349" s="82"/>
      <c r="C349" s="82"/>
      <c r="D349" s="82"/>
      <c r="E349" s="82"/>
      <c r="F349" s="85"/>
      <c r="G349" s="86"/>
      <c r="H349" s="82"/>
      <c r="I349" s="82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12.75" customHeight="1">
      <c r="A350" s="82"/>
      <c r="B350" s="82"/>
      <c r="C350" s="82"/>
      <c r="D350" s="82"/>
      <c r="E350" s="82"/>
      <c r="F350" s="85"/>
      <c r="G350" s="86"/>
      <c r="H350" s="82"/>
      <c r="I350" s="82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12.75" customHeight="1">
      <c r="A351" s="82"/>
      <c r="B351" s="82"/>
      <c r="C351" s="82"/>
      <c r="D351" s="82"/>
      <c r="E351" s="82"/>
      <c r="F351" s="85"/>
      <c r="G351" s="86"/>
      <c r="H351" s="82"/>
      <c r="I351" s="82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12.75" customHeight="1">
      <c r="A352" s="82"/>
      <c r="B352" s="82"/>
      <c r="C352" s="82"/>
      <c r="D352" s="82"/>
      <c r="E352" s="82"/>
      <c r="F352" s="85"/>
      <c r="G352" s="86"/>
      <c r="H352" s="82"/>
      <c r="I352" s="82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12.75" customHeight="1">
      <c r="A353" s="82"/>
      <c r="B353" s="82"/>
      <c r="C353" s="82"/>
      <c r="D353" s="82"/>
      <c r="E353" s="82"/>
      <c r="F353" s="85"/>
      <c r="G353" s="86"/>
      <c r="H353" s="82"/>
      <c r="I353" s="82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12.75" customHeight="1">
      <c r="A354" s="82"/>
      <c r="B354" s="82"/>
      <c r="C354" s="82"/>
      <c r="D354" s="82"/>
      <c r="E354" s="82"/>
      <c r="F354" s="85"/>
      <c r="G354" s="86"/>
      <c r="H354" s="82"/>
      <c r="I354" s="82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12.75" customHeight="1">
      <c r="A355" s="82"/>
      <c r="B355" s="82"/>
      <c r="C355" s="82"/>
      <c r="D355" s="82"/>
      <c r="E355" s="82"/>
      <c r="F355" s="85"/>
      <c r="G355" s="86"/>
      <c r="H355" s="82"/>
      <c r="I355" s="82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12.75" customHeight="1">
      <c r="A356" s="82"/>
      <c r="B356" s="82"/>
      <c r="C356" s="82"/>
      <c r="D356" s="82"/>
      <c r="E356" s="82"/>
      <c r="F356" s="85"/>
      <c r="G356" s="86"/>
      <c r="H356" s="82"/>
      <c r="I356" s="82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12.75" customHeight="1">
      <c r="A357" s="82"/>
      <c r="B357" s="82"/>
      <c r="C357" s="82"/>
      <c r="D357" s="82"/>
      <c r="E357" s="82"/>
      <c r="F357" s="85"/>
      <c r="G357" s="86"/>
      <c r="H357" s="82"/>
      <c r="I357" s="82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12.75" customHeight="1">
      <c r="A358" s="82"/>
      <c r="B358" s="82"/>
      <c r="C358" s="82"/>
      <c r="D358" s="82"/>
      <c r="E358" s="82"/>
      <c r="F358" s="85"/>
      <c r="G358" s="86"/>
      <c r="H358" s="82"/>
      <c r="I358" s="82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12.75" customHeight="1">
      <c r="A359" s="82"/>
      <c r="B359" s="82"/>
      <c r="C359" s="82"/>
      <c r="D359" s="82"/>
      <c r="E359" s="82"/>
      <c r="F359" s="85"/>
      <c r="G359" s="86"/>
      <c r="H359" s="82"/>
      <c r="I359" s="82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12.75" customHeight="1">
      <c r="A360" s="82"/>
      <c r="B360" s="82"/>
      <c r="C360" s="82"/>
      <c r="D360" s="82"/>
      <c r="E360" s="82"/>
      <c r="F360" s="85"/>
      <c r="G360" s="86"/>
      <c r="H360" s="82"/>
      <c r="I360" s="82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12.75" customHeight="1">
      <c r="A361" s="82"/>
      <c r="B361" s="82"/>
      <c r="C361" s="82"/>
      <c r="D361" s="82"/>
      <c r="E361" s="82"/>
      <c r="F361" s="85"/>
      <c r="G361" s="86"/>
      <c r="H361" s="82"/>
      <c r="I361" s="82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12.75" customHeight="1">
      <c r="A362" s="82"/>
      <c r="B362" s="82"/>
      <c r="C362" s="82"/>
      <c r="D362" s="82"/>
      <c r="E362" s="82"/>
      <c r="F362" s="85"/>
      <c r="G362" s="86"/>
      <c r="H362" s="82"/>
      <c r="I362" s="82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12.75" customHeight="1">
      <c r="A363" s="82"/>
      <c r="B363" s="82"/>
      <c r="C363" s="82"/>
      <c r="D363" s="82"/>
      <c r="E363" s="82"/>
      <c r="F363" s="85"/>
      <c r="G363" s="86"/>
      <c r="H363" s="82"/>
      <c r="I363" s="82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12.75" customHeight="1">
      <c r="A364" s="82"/>
      <c r="B364" s="82"/>
      <c r="C364" s="82"/>
      <c r="D364" s="82"/>
      <c r="E364" s="82"/>
      <c r="F364" s="85"/>
      <c r="G364" s="86"/>
      <c r="H364" s="82"/>
      <c r="I364" s="82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12.75" customHeight="1">
      <c r="A365" s="82"/>
      <c r="B365" s="82"/>
      <c r="C365" s="82"/>
      <c r="D365" s="82"/>
      <c r="E365" s="82"/>
      <c r="F365" s="85"/>
      <c r="G365" s="86"/>
      <c r="H365" s="82"/>
      <c r="I365" s="82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12.75" customHeight="1">
      <c r="A366" s="82"/>
      <c r="B366" s="82"/>
      <c r="C366" s="82"/>
      <c r="D366" s="82"/>
      <c r="E366" s="82"/>
      <c r="F366" s="85"/>
      <c r="G366" s="86"/>
      <c r="H366" s="82"/>
      <c r="I366" s="82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12.75" customHeight="1">
      <c r="A367" s="82"/>
      <c r="B367" s="82"/>
      <c r="C367" s="82"/>
      <c r="D367" s="82"/>
      <c r="E367" s="82"/>
      <c r="F367" s="85"/>
      <c r="G367" s="86"/>
      <c r="H367" s="82"/>
      <c r="I367" s="82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12.75" customHeight="1">
      <c r="A368" s="82"/>
      <c r="B368" s="82"/>
      <c r="C368" s="82"/>
      <c r="D368" s="82"/>
      <c r="E368" s="82"/>
      <c r="F368" s="85"/>
      <c r="G368" s="86"/>
      <c r="H368" s="82"/>
      <c r="I368" s="82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12.75" customHeight="1">
      <c r="A369" s="82"/>
      <c r="B369" s="82"/>
      <c r="C369" s="82"/>
      <c r="D369" s="82"/>
      <c r="E369" s="82"/>
      <c r="F369" s="85"/>
      <c r="G369" s="86"/>
      <c r="H369" s="82"/>
      <c r="I369" s="82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12.75" customHeight="1">
      <c r="A370" s="82"/>
      <c r="B370" s="82"/>
      <c r="C370" s="82"/>
      <c r="D370" s="82"/>
      <c r="E370" s="82"/>
      <c r="F370" s="85"/>
      <c r="G370" s="86"/>
      <c r="H370" s="82"/>
      <c r="I370" s="82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12.75" customHeight="1">
      <c r="A371" s="82"/>
      <c r="B371" s="82"/>
      <c r="C371" s="82"/>
      <c r="D371" s="82"/>
      <c r="E371" s="82"/>
      <c r="F371" s="85"/>
      <c r="G371" s="86"/>
      <c r="H371" s="82"/>
      <c r="I371" s="82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12.75" customHeight="1">
      <c r="A372" s="82"/>
      <c r="B372" s="82"/>
      <c r="C372" s="82"/>
      <c r="D372" s="82"/>
      <c r="E372" s="82"/>
      <c r="F372" s="85"/>
      <c r="G372" s="86"/>
      <c r="H372" s="82"/>
      <c r="I372" s="82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12.75" customHeight="1">
      <c r="A373" s="82"/>
      <c r="B373" s="82"/>
      <c r="C373" s="82"/>
      <c r="D373" s="82"/>
      <c r="E373" s="82"/>
      <c r="F373" s="85"/>
      <c r="G373" s="86"/>
      <c r="H373" s="82"/>
      <c r="I373" s="82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12.75" customHeight="1">
      <c r="A374" s="82"/>
      <c r="B374" s="82"/>
      <c r="C374" s="82"/>
      <c r="D374" s="82"/>
      <c r="E374" s="82"/>
      <c r="F374" s="85"/>
      <c r="G374" s="86"/>
      <c r="H374" s="82"/>
      <c r="I374" s="82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12.75" customHeight="1">
      <c r="A375" s="82"/>
      <c r="B375" s="82"/>
      <c r="C375" s="82"/>
      <c r="D375" s="82"/>
      <c r="E375" s="82"/>
      <c r="F375" s="85"/>
      <c r="G375" s="86"/>
      <c r="H375" s="82"/>
      <c r="I375" s="82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12.75" customHeight="1">
      <c r="A376" s="82"/>
      <c r="B376" s="82"/>
      <c r="C376" s="82"/>
      <c r="D376" s="82"/>
      <c r="E376" s="82"/>
      <c r="F376" s="85"/>
      <c r="G376" s="86"/>
      <c r="H376" s="82"/>
      <c r="I376" s="82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12.75" customHeight="1">
      <c r="A377" s="82"/>
      <c r="B377" s="82"/>
      <c r="C377" s="82"/>
      <c r="D377" s="82"/>
      <c r="E377" s="82"/>
      <c r="F377" s="85"/>
      <c r="G377" s="86"/>
      <c r="H377" s="82"/>
      <c r="I377" s="82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12.75" customHeight="1">
      <c r="A378" s="82"/>
      <c r="B378" s="82"/>
      <c r="C378" s="82"/>
      <c r="D378" s="82"/>
      <c r="E378" s="82"/>
      <c r="F378" s="85"/>
      <c r="G378" s="86"/>
      <c r="H378" s="82"/>
      <c r="I378" s="82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12.75" customHeight="1">
      <c r="A379" s="82"/>
      <c r="B379" s="82"/>
      <c r="C379" s="82"/>
      <c r="D379" s="82"/>
      <c r="E379" s="82"/>
      <c r="F379" s="85"/>
      <c r="G379" s="86"/>
      <c r="H379" s="82"/>
      <c r="I379" s="82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12.75" customHeight="1">
      <c r="A380" s="82"/>
      <c r="B380" s="82"/>
      <c r="C380" s="82"/>
      <c r="D380" s="82"/>
      <c r="E380" s="82"/>
      <c r="F380" s="85"/>
      <c r="G380" s="86"/>
      <c r="H380" s="82"/>
      <c r="I380" s="82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12.75" customHeight="1">
      <c r="A381" s="82"/>
      <c r="B381" s="82"/>
      <c r="C381" s="82"/>
      <c r="D381" s="82"/>
      <c r="E381" s="82"/>
      <c r="F381" s="85"/>
      <c r="G381" s="86"/>
      <c r="H381" s="82"/>
      <c r="I381" s="82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12.75" customHeight="1">
      <c r="A382" s="82"/>
      <c r="B382" s="82"/>
      <c r="C382" s="82"/>
      <c r="D382" s="82"/>
      <c r="E382" s="82"/>
      <c r="F382" s="85"/>
      <c r="G382" s="86"/>
      <c r="H382" s="82"/>
      <c r="I382" s="82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12.75" customHeight="1">
      <c r="A383" s="82"/>
      <c r="B383" s="82"/>
      <c r="C383" s="82"/>
      <c r="D383" s="82"/>
      <c r="E383" s="82"/>
      <c r="F383" s="85"/>
      <c r="G383" s="86"/>
      <c r="H383" s="82"/>
      <c r="I383" s="82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12.75" customHeight="1">
      <c r="A384" s="82"/>
      <c r="B384" s="82"/>
      <c r="C384" s="82"/>
      <c r="D384" s="82"/>
      <c r="E384" s="82"/>
      <c r="F384" s="85"/>
      <c r="G384" s="86"/>
      <c r="H384" s="82"/>
      <c r="I384" s="82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12.75" customHeight="1">
      <c r="A385" s="82"/>
      <c r="B385" s="82"/>
      <c r="C385" s="82"/>
      <c r="D385" s="82"/>
      <c r="E385" s="82"/>
      <c r="F385" s="85"/>
      <c r="G385" s="86"/>
      <c r="H385" s="82"/>
      <c r="I385" s="82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12.75" customHeight="1">
      <c r="A386" s="82"/>
      <c r="B386" s="82"/>
      <c r="C386" s="82"/>
      <c r="D386" s="82"/>
      <c r="E386" s="82"/>
      <c r="F386" s="85"/>
      <c r="G386" s="86"/>
      <c r="H386" s="82"/>
      <c r="I386" s="82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12.75" customHeight="1">
      <c r="A387" s="82"/>
      <c r="B387" s="82"/>
      <c r="C387" s="82"/>
      <c r="D387" s="82"/>
      <c r="E387" s="82"/>
      <c r="F387" s="85"/>
      <c r="G387" s="86"/>
      <c r="H387" s="82"/>
      <c r="I387" s="82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12.75" customHeight="1">
      <c r="A388" s="82"/>
      <c r="B388" s="82"/>
      <c r="C388" s="82"/>
      <c r="D388" s="82"/>
      <c r="E388" s="82"/>
      <c r="F388" s="85"/>
      <c r="G388" s="86"/>
      <c r="H388" s="82"/>
      <c r="I388" s="82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12.75" customHeight="1">
      <c r="A389" s="82"/>
      <c r="B389" s="82"/>
      <c r="C389" s="82"/>
      <c r="D389" s="82"/>
      <c r="E389" s="82"/>
      <c r="F389" s="85"/>
      <c r="G389" s="86"/>
      <c r="H389" s="82"/>
      <c r="I389" s="82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12.75" customHeight="1">
      <c r="A390" s="82"/>
      <c r="B390" s="82"/>
      <c r="C390" s="82"/>
      <c r="D390" s="82"/>
      <c r="E390" s="82"/>
      <c r="F390" s="85"/>
      <c r="G390" s="86"/>
      <c r="H390" s="82"/>
      <c r="I390" s="82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12.75" customHeight="1">
      <c r="A391" s="82"/>
      <c r="B391" s="82"/>
      <c r="C391" s="82"/>
      <c r="D391" s="82"/>
      <c r="E391" s="82"/>
      <c r="F391" s="85"/>
      <c r="G391" s="86"/>
      <c r="H391" s="82"/>
      <c r="I391" s="82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12.75" customHeight="1">
      <c r="A392" s="82"/>
      <c r="B392" s="82"/>
      <c r="C392" s="82"/>
      <c r="D392" s="82"/>
      <c r="E392" s="82"/>
      <c r="F392" s="85"/>
      <c r="G392" s="86"/>
      <c r="H392" s="82"/>
      <c r="I392" s="82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12.75" customHeight="1">
      <c r="A393" s="82"/>
      <c r="B393" s="82"/>
      <c r="C393" s="82"/>
      <c r="D393" s="82"/>
      <c r="E393" s="82"/>
      <c r="F393" s="85"/>
      <c r="G393" s="86"/>
      <c r="H393" s="82"/>
      <c r="I393" s="82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12.75" customHeight="1">
      <c r="A394" s="82"/>
      <c r="B394" s="82"/>
      <c r="C394" s="82"/>
      <c r="D394" s="82"/>
      <c r="E394" s="82"/>
      <c r="F394" s="85"/>
      <c r="G394" s="86"/>
      <c r="H394" s="82"/>
      <c r="I394" s="82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12.75" customHeight="1">
      <c r="A395" s="82"/>
      <c r="B395" s="82"/>
      <c r="C395" s="82"/>
      <c r="D395" s="82"/>
      <c r="E395" s="82"/>
      <c r="F395" s="85"/>
      <c r="G395" s="86"/>
      <c r="H395" s="82"/>
      <c r="I395" s="82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12.75" customHeight="1">
      <c r="A396" s="82"/>
      <c r="B396" s="82"/>
      <c r="C396" s="82"/>
      <c r="D396" s="82"/>
      <c r="E396" s="82"/>
      <c r="F396" s="85"/>
      <c r="G396" s="86"/>
      <c r="H396" s="82"/>
      <c r="I396" s="82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12.75" customHeight="1">
      <c r="A397" s="82"/>
      <c r="B397" s="82"/>
      <c r="C397" s="82"/>
      <c r="D397" s="82"/>
      <c r="E397" s="82"/>
      <c r="F397" s="85"/>
      <c r="G397" s="86"/>
      <c r="H397" s="82"/>
      <c r="I397" s="82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12.75" customHeight="1">
      <c r="A398" s="82"/>
      <c r="B398" s="82"/>
      <c r="C398" s="82"/>
      <c r="D398" s="82"/>
      <c r="E398" s="82"/>
      <c r="F398" s="85"/>
      <c r="G398" s="86"/>
      <c r="H398" s="82"/>
      <c r="I398" s="82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12.75" customHeight="1">
      <c r="A399" s="82"/>
      <c r="B399" s="82"/>
      <c r="C399" s="82"/>
      <c r="D399" s="82"/>
      <c r="E399" s="82"/>
      <c r="F399" s="85"/>
      <c r="G399" s="86"/>
      <c r="H399" s="82"/>
      <c r="I399" s="82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12.75" customHeight="1">
      <c r="A400" s="82"/>
      <c r="B400" s="82"/>
      <c r="C400" s="82"/>
      <c r="D400" s="82"/>
      <c r="E400" s="82"/>
      <c r="F400" s="85"/>
      <c r="G400" s="86"/>
      <c r="H400" s="82"/>
      <c r="I400" s="82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12.75" customHeight="1">
      <c r="A401" s="82"/>
      <c r="B401" s="82"/>
      <c r="C401" s="82"/>
      <c r="D401" s="82"/>
      <c r="E401" s="82"/>
      <c r="F401" s="85"/>
      <c r="G401" s="86"/>
      <c r="H401" s="82"/>
      <c r="I401" s="82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12.75" customHeight="1">
      <c r="A402" s="82"/>
      <c r="B402" s="82"/>
      <c r="C402" s="82"/>
      <c r="D402" s="82"/>
      <c r="E402" s="82"/>
      <c r="F402" s="85"/>
      <c r="G402" s="86"/>
      <c r="H402" s="82"/>
      <c r="I402" s="82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12.75" customHeight="1">
      <c r="A403" s="82"/>
      <c r="B403" s="82"/>
      <c r="C403" s="82"/>
      <c r="D403" s="82"/>
      <c r="E403" s="82"/>
      <c r="F403" s="85"/>
      <c r="G403" s="86"/>
      <c r="H403" s="82"/>
      <c r="I403" s="82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12.75" customHeight="1">
      <c r="A404" s="82"/>
      <c r="B404" s="82"/>
      <c r="C404" s="82"/>
      <c r="D404" s="82"/>
      <c r="E404" s="82"/>
      <c r="F404" s="85"/>
      <c r="G404" s="86"/>
      <c r="H404" s="82"/>
      <c r="I404" s="82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12.75" customHeight="1">
      <c r="A405" s="82"/>
      <c r="B405" s="82"/>
      <c r="C405" s="82"/>
      <c r="D405" s="82"/>
      <c r="E405" s="82"/>
      <c r="F405" s="85"/>
      <c r="G405" s="86"/>
      <c r="H405" s="82"/>
      <c r="I405" s="82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12.75" customHeight="1">
      <c r="A406" s="82"/>
      <c r="B406" s="82"/>
      <c r="C406" s="82"/>
      <c r="D406" s="82"/>
      <c r="E406" s="82"/>
      <c r="F406" s="85"/>
      <c r="G406" s="86"/>
      <c r="H406" s="82"/>
      <c r="I406" s="82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12.75" customHeight="1">
      <c r="A407" s="82"/>
      <c r="B407" s="82"/>
      <c r="C407" s="82"/>
      <c r="D407" s="82"/>
      <c r="E407" s="82"/>
      <c r="F407" s="85"/>
      <c r="G407" s="86"/>
      <c r="H407" s="82"/>
      <c r="I407" s="82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12.75" customHeight="1">
      <c r="A408" s="82"/>
      <c r="B408" s="82"/>
      <c r="C408" s="82"/>
      <c r="D408" s="82"/>
      <c r="E408" s="82"/>
      <c r="F408" s="85"/>
      <c r="G408" s="86"/>
      <c r="H408" s="82"/>
      <c r="I408" s="82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12.75" customHeight="1">
      <c r="A409" s="82"/>
      <c r="B409" s="82"/>
      <c r="C409" s="82"/>
      <c r="D409" s="82"/>
      <c r="E409" s="82"/>
      <c r="F409" s="85"/>
      <c r="G409" s="86"/>
      <c r="H409" s="82"/>
      <c r="I409" s="82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12.75" customHeight="1">
      <c r="A410" s="82"/>
      <c r="B410" s="82"/>
      <c r="C410" s="82"/>
      <c r="D410" s="82"/>
      <c r="E410" s="82"/>
      <c r="F410" s="85"/>
      <c r="G410" s="86"/>
      <c r="H410" s="82"/>
      <c r="I410" s="82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12.75" customHeight="1">
      <c r="A411" s="82"/>
      <c r="B411" s="82"/>
      <c r="C411" s="82"/>
      <c r="D411" s="82"/>
      <c r="E411" s="82"/>
      <c r="F411" s="85"/>
      <c r="G411" s="86"/>
      <c r="H411" s="82"/>
      <c r="I411" s="82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12.75" customHeight="1">
      <c r="A412" s="82"/>
      <c r="B412" s="82"/>
      <c r="C412" s="82"/>
      <c r="D412" s="82"/>
      <c r="E412" s="82"/>
      <c r="F412" s="85"/>
      <c r="G412" s="86"/>
      <c r="H412" s="82"/>
      <c r="I412" s="82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12.75" customHeight="1">
      <c r="A413" s="82"/>
      <c r="B413" s="82"/>
      <c r="C413" s="82"/>
      <c r="D413" s="82"/>
      <c r="E413" s="82"/>
      <c r="F413" s="85"/>
      <c r="G413" s="86"/>
      <c r="H413" s="82"/>
      <c r="I413" s="82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12.75" customHeight="1">
      <c r="A414" s="82"/>
      <c r="B414" s="82"/>
      <c r="C414" s="82"/>
      <c r="D414" s="82"/>
      <c r="E414" s="82"/>
      <c r="F414" s="85"/>
      <c r="G414" s="86"/>
      <c r="H414" s="82"/>
      <c r="I414" s="82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12.75" customHeight="1">
      <c r="A415" s="82"/>
      <c r="B415" s="82"/>
      <c r="C415" s="82"/>
      <c r="D415" s="82"/>
      <c r="E415" s="82"/>
      <c r="F415" s="85"/>
      <c r="G415" s="86"/>
      <c r="H415" s="82"/>
      <c r="I415" s="82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12.75" customHeight="1">
      <c r="A416" s="82"/>
      <c r="B416" s="82"/>
      <c r="C416" s="82"/>
      <c r="D416" s="82"/>
      <c r="E416" s="82"/>
      <c r="F416" s="85"/>
      <c r="G416" s="86"/>
      <c r="H416" s="82"/>
      <c r="I416" s="82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12.75" customHeight="1">
      <c r="A417" s="82"/>
      <c r="B417" s="82"/>
      <c r="C417" s="82"/>
      <c r="D417" s="82"/>
      <c r="E417" s="82"/>
      <c r="F417" s="85"/>
      <c r="G417" s="86"/>
      <c r="H417" s="82"/>
      <c r="I417" s="82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12.75" customHeight="1">
      <c r="A418" s="82"/>
      <c r="B418" s="82"/>
      <c r="C418" s="82"/>
      <c r="D418" s="82"/>
      <c r="E418" s="82"/>
      <c r="F418" s="85"/>
      <c r="G418" s="86"/>
      <c r="H418" s="82"/>
      <c r="I418" s="82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12.75" customHeight="1">
      <c r="A419" s="82"/>
      <c r="B419" s="82"/>
      <c r="C419" s="82"/>
      <c r="D419" s="82"/>
      <c r="E419" s="82"/>
      <c r="F419" s="85"/>
      <c r="G419" s="86"/>
      <c r="H419" s="82"/>
      <c r="I419" s="82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12.75" customHeight="1">
      <c r="A420" s="82"/>
      <c r="B420" s="82"/>
      <c r="C420" s="82"/>
      <c r="D420" s="82"/>
      <c r="E420" s="82"/>
      <c r="F420" s="85"/>
      <c r="G420" s="86"/>
      <c r="H420" s="82"/>
      <c r="I420" s="82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12.75" customHeight="1">
      <c r="A421" s="82"/>
      <c r="B421" s="82"/>
      <c r="C421" s="82"/>
      <c r="D421" s="82"/>
      <c r="E421" s="82"/>
      <c r="F421" s="85"/>
      <c r="G421" s="86"/>
      <c r="H421" s="82"/>
      <c r="I421" s="82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12.75" customHeight="1">
      <c r="A422" s="82"/>
      <c r="B422" s="82"/>
      <c r="C422" s="82"/>
      <c r="D422" s="82"/>
      <c r="E422" s="82"/>
      <c r="F422" s="85"/>
      <c r="G422" s="86"/>
      <c r="H422" s="82"/>
      <c r="I422" s="82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12.75" customHeight="1">
      <c r="A423" s="82"/>
      <c r="B423" s="82"/>
      <c r="C423" s="82"/>
      <c r="D423" s="82"/>
      <c r="E423" s="82"/>
      <c r="F423" s="85"/>
      <c r="G423" s="86"/>
      <c r="H423" s="82"/>
      <c r="I423" s="82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12.75" customHeight="1">
      <c r="A424" s="82"/>
      <c r="B424" s="82"/>
      <c r="C424" s="82"/>
      <c r="D424" s="82"/>
      <c r="E424" s="82"/>
      <c r="F424" s="85"/>
      <c r="G424" s="86"/>
      <c r="H424" s="82"/>
      <c r="I424" s="82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12.75" customHeight="1">
      <c r="A425" s="82"/>
      <c r="B425" s="82"/>
      <c r="C425" s="82"/>
      <c r="D425" s="82"/>
      <c r="E425" s="82"/>
      <c r="F425" s="85"/>
      <c r="G425" s="86"/>
      <c r="H425" s="82"/>
      <c r="I425" s="82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12.75" customHeight="1">
      <c r="A426" s="82"/>
      <c r="B426" s="82"/>
      <c r="C426" s="82"/>
      <c r="D426" s="82"/>
      <c r="E426" s="82"/>
      <c r="F426" s="85"/>
      <c r="G426" s="86"/>
      <c r="H426" s="82"/>
      <c r="I426" s="82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12.75" customHeight="1">
      <c r="A427" s="82"/>
      <c r="B427" s="82"/>
      <c r="C427" s="82"/>
      <c r="D427" s="82"/>
      <c r="E427" s="82"/>
      <c r="F427" s="85"/>
      <c r="G427" s="86"/>
      <c r="H427" s="82"/>
      <c r="I427" s="82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12.75" customHeight="1">
      <c r="A428" s="82"/>
      <c r="B428" s="82"/>
      <c r="C428" s="82"/>
      <c r="D428" s="82"/>
      <c r="E428" s="82"/>
      <c r="F428" s="85"/>
      <c r="G428" s="86"/>
      <c r="H428" s="82"/>
      <c r="I428" s="82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12.75" customHeight="1">
      <c r="A429" s="82"/>
      <c r="B429" s="82"/>
      <c r="C429" s="82"/>
      <c r="D429" s="82"/>
      <c r="E429" s="82"/>
      <c r="F429" s="85"/>
      <c r="G429" s="86"/>
      <c r="H429" s="82"/>
      <c r="I429" s="82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12.75" customHeight="1">
      <c r="A430" s="82"/>
      <c r="B430" s="82"/>
      <c r="C430" s="82"/>
      <c r="D430" s="82"/>
      <c r="E430" s="82"/>
      <c r="F430" s="85"/>
      <c r="G430" s="86"/>
      <c r="H430" s="82"/>
      <c r="I430" s="82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12.75" customHeight="1">
      <c r="A431" s="82"/>
      <c r="B431" s="82"/>
      <c r="C431" s="82"/>
      <c r="D431" s="82"/>
      <c r="E431" s="82"/>
      <c r="F431" s="85"/>
      <c r="G431" s="86"/>
      <c r="H431" s="82"/>
      <c r="I431" s="82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12.75" customHeight="1">
      <c r="A432" s="82"/>
      <c r="B432" s="82"/>
      <c r="C432" s="82"/>
      <c r="D432" s="82"/>
      <c r="E432" s="82"/>
      <c r="F432" s="85"/>
      <c r="G432" s="86"/>
      <c r="H432" s="82"/>
      <c r="I432" s="82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12.75" customHeight="1">
      <c r="A433" s="82"/>
      <c r="B433" s="82"/>
      <c r="C433" s="82"/>
      <c r="D433" s="82"/>
      <c r="E433" s="82"/>
      <c r="F433" s="85"/>
      <c r="G433" s="86"/>
      <c r="H433" s="82"/>
      <c r="I433" s="82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12.75" customHeight="1">
      <c r="A434" s="82"/>
      <c r="B434" s="82"/>
      <c r="C434" s="82"/>
      <c r="D434" s="82"/>
      <c r="E434" s="82"/>
      <c r="F434" s="85"/>
      <c r="G434" s="86"/>
      <c r="H434" s="82"/>
      <c r="I434" s="82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12.75" customHeight="1">
      <c r="A435" s="82"/>
      <c r="B435" s="82"/>
      <c r="C435" s="82"/>
      <c r="D435" s="82"/>
      <c r="E435" s="82"/>
      <c r="F435" s="85"/>
      <c r="G435" s="86"/>
      <c r="H435" s="82"/>
      <c r="I435" s="82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12.75" customHeight="1">
      <c r="A436" s="82"/>
      <c r="B436" s="82"/>
      <c r="C436" s="82"/>
      <c r="D436" s="82"/>
      <c r="E436" s="82"/>
      <c r="F436" s="85"/>
      <c r="G436" s="86"/>
      <c r="H436" s="82"/>
      <c r="I436" s="82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12.75" customHeight="1">
      <c r="A437" s="82"/>
      <c r="B437" s="82"/>
      <c r="C437" s="82"/>
      <c r="D437" s="82"/>
      <c r="E437" s="82"/>
      <c r="F437" s="85"/>
      <c r="G437" s="86"/>
      <c r="H437" s="82"/>
      <c r="I437" s="82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12.75" customHeight="1">
      <c r="A438" s="82"/>
      <c r="B438" s="82"/>
      <c r="C438" s="82"/>
      <c r="D438" s="82"/>
      <c r="E438" s="82"/>
      <c r="F438" s="85"/>
      <c r="G438" s="86"/>
      <c r="H438" s="82"/>
      <c r="I438" s="82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12.75" customHeight="1">
      <c r="A439" s="82"/>
      <c r="B439" s="82"/>
      <c r="C439" s="82"/>
      <c r="D439" s="82"/>
      <c r="E439" s="82"/>
      <c r="F439" s="85"/>
      <c r="G439" s="86"/>
      <c r="H439" s="82"/>
      <c r="I439" s="82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12.75" customHeight="1">
      <c r="A440" s="82"/>
      <c r="B440" s="82"/>
      <c r="C440" s="82"/>
      <c r="D440" s="82"/>
      <c r="E440" s="82"/>
      <c r="F440" s="85"/>
      <c r="G440" s="86"/>
      <c r="H440" s="82"/>
      <c r="I440" s="82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12.75" customHeight="1">
      <c r="A441" s="82"/>
      <c r="B441" s="82"/>
      <c r="C441" s="82"/>
      <c r="D441" s="82"/>
      <c r="E441" s="82"/>
      <c r="F441" s="85"/>
      <c r="G441" s="86"/>
      <c r="H441" s="82"/>
      <c r="I441" s="82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12.75" customHeight="1">
      <c r="A442" s="82"/>
      <c r="B442" s="82"/>
      <c r="C442" s="82"/>
      <c r="D442" s="82"/>
      <c r="E442" s="82"/>
      <c r="F442" s="85"/>
      <c r="G442" s="86"/>
      <c r="H442" s="82"/>
      <c r="I442" s="82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12.75" customHeight="1">
      <c r="A443" s="82"/>
      <c r="B443" s="82"/>
      <c r="C443" s="82"/>
      <c r="D443" s="82"/>
      <c r="E443" s="82"/>
      <c r="F443" s="85"/>
      <c r="G443" s="86"/>
      <c r="H443" s="82"/>
      <c r="I443" s="82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12.75" customHeight="1">
      <c r="A444" s="82"/>
      <c r="B444" s="82"/>
      <c r="C444" s="82"/>
      <c r="D444" s="82"/>
      <c r="E444" s="82"/>
      <c r="F444" s="85"/>
      <c r="G444" s="86"/>
      <c r="H444" s="82"/>
      <c r="I444" s="82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12.75" customHeight="1">
      <c r="A445" s="82"/>
      <c r="B445" s="82"/>
      <c r="C445" s="82"/>
      <c r="D445" s="82"/>
      <c r="E445" s="82"/>
      <c r="F445" s="85"/>
      <c r="G445" s="86"/>
      <c r="H445" s="82"/>
      <c r="I445" s="82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12.75" customHeight="1">
      <c r="A446" s="82"/>
      <c r="B446" s="82"/>
      <c r="C446" s="82"/>
      <c r="D446" s="82"/>
      <c r="E446" s="82"/>
      <c r="F446" s="85"/>
      <c r="G446" s="86"/>
      <c r="H446" s="82"/>
      <c r="I446" s="82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12.75" customHeight="1">
      <c r="A447" s="82"/>
      <c r="B447" s="82"/>
      <c r="C447" s="82"/>
      <c r="D447" s="82"/>
      <c r="E447" s="82"/>
      <c r="F447" s="85"/>
      <c r="G447" s="86"/>
      <c r="H447" s="82"/>
      <c r="I447" s="82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12.75" customHeight="1">
      <c r="A448" s="82"/>
      <c r="B448" s="82"/>
      <c r="C448" s="82"/>
      <c r="D448" s="82"/>
      <c r="E448" s="82"/>
      <c r="F448" s="85"/>
      <c r="G448" s="86"/>
      <c r="H448" s="82"/>
      <c r="I448" s="82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12.75" customHeight="1">
      <c r="A449" s="82"/>
      <c r="B449" s="82"/>
      <c r="C449" s="82"/>
      <c r="D449" s="82"/>
      <c r="E449" s="82"/>
      <c r="F449" s="85"/>
      <c r="G449" s="86"/>
      <c r="H449" s="82"/>
      <c r="I449" s="82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12.75" customHeight="1">
      <c r="A450" s="82"/>
      <c r="B450" s="82"/>
      <c r="C450" s="82"/>
      <c r="D450" s="82"/>
      <c r="E450" s="82"/>
      <c r="F450" s="85"/>
      <c r="G450" s="86"/>
      <c r="H450" s="82"/>
      <c r="I450" s="82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12.75" customHeight="1">
      <c r="A451" s="82"/>
      <c r="B451" s="82"/>
      <c r="C451" s="82"/>
      <c r="D451" s="82"/>
      <c r="E451" s="82"/>
      <c r="F451" s="85"/>
      <c r="G451" s="86"/>
      <c r="H451" s="82"/>
      <c r="I451" s="82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12.75" customHeight="1">
      <c r="A452" s="82"/>
      <c r="B452" s="82"/>
      <c r="C452" s="82"/>
      <c r="D452" s="82"/>
      <c r="E452" s="82"/>
      <c r="F452" s="85"/>
      <c r="G452" s="86"/>
      <c r="H452" s="82"/>
      <c r="I452" s="82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12.75" customHeight="1">
      <c r="A453" s="82"/>
      <c r="B453" s="82"/>
      <c r="C453" s="82"/>
      <c r="D453" s="82"/>
      <c r="E453" s="82"/>
      <c r="F453" s="85"/>
      <c r="G453" s="86"/>
      <c r="H453" s="82"/>
      <c r="I453" s="82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12.75" customHeight="1">
      <c r="A454" s="82"/>
      <c r="B454" s="82"/>
      <c r="C454" s="82"/>
      <c r="D454" s="82"/>
      <c r="E454" s="82"/>
      <c r="F454" s="85"/>
      <c r="G454" s="86"/>
      <c r="H454" s="82"/>
      <c r="I454" s="82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12.75" customHeight="1">
      <c r="A455" s="82"/>
      <c r="B455" s="82"/>
      <c r="C455" s="82"/>
      <c r="D455" s="82"/>
      <c r="E455" s="82"/>
      <c r="F455" s="85"/>
      <c r="G455" s="86"/>
      <c r="H455" s="82"/>
      <c r="I455" s="82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12.75" customHeight="1">
      <c r="A456" s="82"/>
      <c r="B456" s="82"/>
      <c r="C456" s="82"/>
      <c r="D456" s="82"/>
      <c r="E456" s="82"/>
      <c r="F456" s="85"/>
      <c r="G456" s="86"/>
      <c r="H456" s="82"/>
      <c r="I456" s="82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12.75" customHeight="1">
      <c r="A457" s="82"/>
      <c r="B457" s="82"/>
      <c r="C457" s="82"/>
      <c r="D457" s="82"/>
      <c r="E457" s="82"/>
      <c r="F457" s="85"/>
      <c r="G457" s="86"/>
      <c r="H457" s="82"/>
      <c r="I457" s="82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12.75" customHeight="1">
      <c r="A458" s="82"/>
      <c r="B458" s="82"/>
      <c r="C458" s="82"/>
      <c r="D458" s="82"/>
      <c r="E458" s="82"/>
      <c r="F458" s="85"/>
      <c r="G458" s="86"/>
      <c r="H458" s="82"/>
      <c r="I458" s="82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12.75" customHeight="1">
      <c r="A459" s="82"/>
      <c r="B459" s="82"/>
      <c r="C459" s="82"/>
      <c r="D459" s="82"/>
      <c r="E459" s="82"/>
      <c r="F459" s="85"/>
      <c r="G459" s="86"/>
      <c r="H459" s="82"/>
      <c r="I459" s="82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12.75" customHeight="1">
      <c r="A460" s="82"/>
      <c r="B460" s="82"/>
      <c r="C460" s="82"/>
      <c r="D460" s="82"/>
      <c r="E460" s="82"/>
      <c r="F460" s="85"/>
      <c r="G460" s="86"/>
      <c r="H460" s="82"/>
      <c r="I460" s="82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12.75" customHeight="1">
      <c r="A461" s="82"/>
      <c r="B461" s="82"/>
      <c r="C461" s="82"/>
      <c r="D461" s="82"/>
      <c r="E461" s="82"/>
      <c r="F461" s="85"/>
      <c r="G461" s="86"/>
      <c r="H461" s="82"/>
      <c r="I461" s="82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12.75" customHeight="1">
      <c r="A462" s="82"/>
      <c r="B462" s="82"/>
      <c r="C462" s="82"/>
      <c r="D462" s="82"/>
      <c r="E462" s="82"/>
      <c r="F462" s="85"/>
      <c r="G462" s="86"/>
      <c r="H462" s="82"/>
      <c r="I462" s="82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12.75" customHeight="1">
      <c r="A463" s="82"/>
      <c r="B463" s="82"/>
      <c r="C463" s="82"/>
      <c r="D463" s="82"/>
      <c r="E463" s="82"/>
      <c r="F463" s="85"/>
      <c r="G463" s="86"/>
      <c r="H463" s="82"/>
      <c r="I463" s="82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12.75" customHeight="1">
      <c r="A464" s="82"/>
      <c r="B464" s="82"/>
      <c r="C464" s="82"/>
      <c r="D464" s="82"/>
      <c r="E464" s="82"/>
      <c r="F464" s="85"/>
      <c r="G464" s="86"/>
      <c r="H464" s="82"/>
      <c r="I464" s="82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12.75" customHeight="1">
      <c r="A465" s="82"/>
      <c r="B465" s="82"/>
      <c r="C465" s="82"/>
      <c r="D465" s="82"/>
      <c r="E465" s="82"/>
      <c r="F465" s="85"/>
      <c r="G465" s="86"/>
      <c r="H465" s="82"/>
      <c r="I465" s="82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12.75" customHeight="1">
      <c r="A466" s="82"/>
      <c r="B466" s="82"/>
      <c r="C466" s="82"/>
      <c r="D466" s="82"/>
      <c r="E466" s="82"/>
      <c r="F466" s="85"/>
      <c r="G466" s="86"/>
      <c r="H466" s="82"/>
      <c r="I466" s="82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12.75" customHeight="1">
      <c r="A467" s="82"/>
      <c r="B467" s="82"/>
      <c r="C467" s="82"/>
      <c r="D467" s="82"/>
      <c r="E467" s="82"/>
      <c r="F467" s="85"/>
      <c r="G467" s="86"/>
      <c r="H467" s="82"/>
      <c r="I467" s="82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12.75" customHeight="1">
      <c r="A468" s="82"/>
      <c r="B468" s="82"/>
      <c r="C468" s="82"/>
      <c r="D468" s="82"/>
      <c r="E468" s="82"/>
      <c r="F468" s="85"/>
      <c r="G468" s="86"/>
      <c r="H468" s="82"/>
      <c r="I468" s="82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12.75" customHeight="1">
      <c r="A469" s="82"/>
      <c r="B469" s="82"/>
      <c r="C469" s="82"/>
      <c r="D469" s="82"/>
      <c r="E469" s="82"/>
      <c r="F469" s="85"/>
      <c r="G469" s="86"/>
      <c r="H469" s="82"/>
      <c r="I469" s="82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12.75" customHeight="1">
      <c r="A470" s="82"/>
      <c r="B470" s="82"/>
      <c r="C470" s="82"/>
      <c r="D470" s="82"/>
      <c r="E470" s="82"/>
      <c r="F470" s="85"/>
      <c r="G470" s="86"/>
      <c r="H470" s="82"/>
      <c r="I470" s="82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12.75" customHeight="1">
      <c r="A471" s="82"/>
      <c r="B471" s="82"/>
      <c r="C471" s="82"/>
      <c r="D471" s="82"/>
      <c r="E471" s="82"/>
      <c r="F471" s="85"/>
      <c r="G471" s="86"/>
      <c r="H471" s="82"/>
      <c r="I471" s="82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12.75" customHeight="1">
      <c r="A472" s="82"/>
      <c r="B472" s="82"/>
      <c r="C472" s="82"/>
      <c r="D472" s="82"/>
      <c r="E472" s="82"/>
      <c r="F472" s="85"/>
      <c r="G472" s="86"/>
      <c r="H472" s="82"/>
      <c r="I472" s="82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12.75" customHeight="1">
      <c r="A473" s="82"/>
      <c r="B473" s="82"/>
      <c r="C473" s="82"/>
      <c r="D473" s="82"/>
      <c r="E473" s="82"/>
      <c r="F473" s="85"/>
      <c r="G473" s="86"/>
      <c r="H473" s="82"/>
      <c r="I473" s="82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12.75" customHeight="1">
      <c r="A474" s="82"/>
      <c r="B474" s="82"/>
      <c r="C474" s="82"/>
      <c r="D474" s="82"/>
      <c r="E474" s="82"/>
      <c r="F474" s="85"/>
      <c r="G474" s="86"/>
      <c r="H474" s="82"/>
      <c r="I474" s="82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12.75" customHeight="1">
      <c r="A475" s="82"/>
      <c r="B475" s="82"/>
      <c r="C475" s="82"/>
      <c r="D475" s="82"/>
      <c r="E475" s="82"/>
      <c r="F475" s="85"/>
      <c r="G475" s="86"/>
      <c r="H475" s="82"/>
      <c r="I475" s="82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12.75" customHeight="1">
      <c r="A476" s="82"/>
      <c r="B476" s="82"/>
      <c r="C476" s="82"/>
      <c r="D476" s="82"/>
      <c r="E476" s="82"/>
      <c r="F476" s="85"/>
      <c r="G476" s="86"/>
      <c r="H476" s="82"/>
      <c r="I476" s="82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12.75" customHeight="1">
      <c r="A477" s="82"/>
      <c r="B477" s="82"/>
      <c r="C477" s="82"/>
      <c r="D477" s="82"/>
      <c r="E477" s="82"/>
      <c r="F477" s="85"/>
      <c r="G477" s="86"/>
      <c r="H477" s="82"/>
      <c r="I477" s="82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12.75" customHeight="1">
      <c r="A478" s="82"/>
      <c r="B478" s="82"/>
      <c r="C478" s="82"/>
      <c r="D478" s="82"/>
      <c r="E478" s="82"/>
      <c r="F478" s="85"/>
      <c r="G478" s="86"/>
      <c r="H478" s="82"/>
      <c r="I478" s="82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12.75" customHeight="1">
      <c r="A479" s="82"/>
      <c r="B479" s="82"/>
      <c r="C479" s="82"/>
      <c r="D479" s="82"/>
      <c r="E479" s="82"/>
      <c r="F479" s="85"/>
      <c r="G479" s="86"/>
      <c r="H479" s="82"/>
      <c r="I479" s="82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12.75" customHeight="1">
      <c r="A480" s="82"/>
      <c r="B480" s="82"/>
      <c r="C480" s="82"/>
      <c r="D480" s="82"/>
      <c r="E480" s="82"/>
      <c r="F480" s="85"/>
      <c r="G480" s="86"/>
      <c r="H480" s="82"/>
      <c r="I480" s="82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12.75" customHeight="1">
      <c r="A481" s="82"/>
      <c r="B481" s="82"/>
      <c r="C481" s="82"/>
      <c r="D481" s="82"/>
      <c r="E481" s="82"/>
      <c r="F481" s="85"/>
      <c r="G481" s="86"/>
      <c r="H481" s="82"/>
      <c r="I481" s="82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12.75" customHeight="1">
      <c r="A482" s="82"/>
      <c r="B482" s="82"/>
      <c r="C482" s="82"/>
      <c r="D482" s="82"/>
      <c r="E482" s="82"/>
      <c r="F482" s="85"/>
      <c r="G482" s="86"/>
      <c r="H482" s="82"/>
      <c r="I482" s="82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12.75" customHeight="1">
      <c r="A483" s="82"/>
      <c r="B483" s="82"/>
      <c r="C483" s="82"/>
      <c r="D483" s="82"/>
      <c r="E483" s="82"/>
      <c r="F483" s="85"/>
      <c r="G483" s="86"/>
      <c r="H483" s="82"/>
      <c r="I483" s="82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12.75" customHeight="1">
      <c r="A484" s="82"/>
      <c r="B484" s="82"/>
      <c r="C484" s="82"/>
      <c r="D484" s="82"/>
      <c r="E484" s="82"/>
      <c r="F484" s="85"/>
      <c r="G484" s="86"/>
      <c r="H484" s="82"/>
      <c r="I484" s="82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12.75" customHeight="1">
      <c r="A485" s="82"/>
      <c r="B485" s="82"/>
      <c r="C485" s="82"/>
      <c r="D485" s="82"/>
      <c r="E485" s="82"/>
      <c r="F485" s="85"/>
      <c r="G485" s="86"/>
      <c r="H485" s="82"/>
      <c r="I485" s="82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12.75" customHeight="1">
      <c r="A486" s="82"/>
      <c r="B486" s="82"/>
      <c r="C486" s="82"/>
      <c r="D486" s="82"/>
      <c r="E486" s="82"/>
      <c r="F486" s="85"/>
      <c r="G486" s="86"/>
      <c r="H486" s="82"/>
      <c r="I486" s="82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12.75" customHeight="1">
      <c r="A487" s="82"/>
      <c r="B487" s="82"/>
      <c r="C487" s="82"/>
      <c r="D487" s="82"/>
      <c r="E487" s="82"/>
      <c r="F487" s="85"/>
      <c r="G487" s="86"/>
      <c r="H487" s="82"/>
      <c r="I487" s="82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12.75" customHeight="1">
      <c r="A488" s="82"/>
      <c r="B488" s="82"/>
      <c r="C488" s="82"/>
      <c r="D488" s="82"/>
      <c r="E488" s="82"/>
      <c r="F488" s="85"/>
      <c r="G488" s="86"/>
      <c r="H488" s="82"/>
      <c r="I488" s="82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12.75" customHeight="1">
      <c r="A489" s="82"/>
      <c r="B489" s="82"/>
      <c r="C489" s="82"/>
      <c r="D489" s="82"/>
      <c r="E489" s="82"/>
      <c r="F489" s="85"/>
      <c r="G489" s="86"/>
      <c r="H489" s="82"/>
      <c r="I489" s="82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12.75" customHeight="1">
      <c r="A490" s="82"/>
      <c r="B490" s="82"/>
      <c r="C490" s="82"/>
      <c r="D490" s="82"/>
      <c r="E490" s="82"/>
      <c r="F490" s="85"/>
      <c r="G490" s="86"/>
      <c r="H490" s="82"/>
      <c r="I490" s="82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12.75" customHeight="1">
      <c r="A491" s="82"/>
      <c r="B491" s="82"/>
      <c r="C491" s="82"/>
      <c r="D491" s="82"/>
      <c r="E491" s="82"/>
      <c r="F491" s="85"/>
      <c r="G491" s="86"/>
      <c r="H491" s="82"/>
      <c r="I491" s="82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12.75" customHeight="1">
      <c r="A492" s="82"/>
      <c r="B492" s="82"/>
      <c r="C492" s="82"/>
      <c r="D492" s="82"/>
      <c r="E492" s="82"/>
      <c r="F492" s="85"/>
      <c r="G492" s="86"/>
      <c r="H492" s="82"/>
      <c r="I492" s="82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12.75" customHeight="1">
      <c r="A493" s="82"/>
      <c r="B493" s="82"/>
      <c r="C493" s="82"/>
      <c r="D493" s="82"/>
      <c r="E493" s="82"/>
      <c r="F493" s="85"/>
      <c r="G493" s="86"/>
      <c r="H493" s="82"/>
      <c r="I493" s="82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12.75" customHeight="1">
      <c r="A494" s="82"/>
      <c r="B494" s="82"/>
      <c r="C494" s="82"/>
      <c r="D494" s="82"/>
      <c r="E494" s="82"/>
      <c r="F494" s="85"/>
      <c r="G494" s="86"/>
      <c r="H494" s="82"/>
      <c r="I494" s="82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12.75" customHeight="1">
      <c r="A495" s="82"/>
      <c r="B495" s="82"/>
      <c r="C495" s="82"/>
      <c r="D495" s="82"/>
      <c r="E495" s="82"/>
      <c r="F495" s="85"/>
      <c r="G495" s="86"/>
      <c r="H495" s="82"/>
      <c r="I495" s="82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12.75" customHeight="1">
      <c r="A496" s="82"/>
      <c r="B496" s="82"/>
      <c r="C496" s="82"/>
      <c r="D496" s="82"/>
      <c r="E496" s="82"/>
      <c r="F496" s="85"/>
      <c r="G496" s="86"/>
      <c r="H496" s="82"/>
      <c r="I496" s="82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12.75" customHeight="1">
      <c r="A497" s="82"/>
      <c r="B497" s="82"/>
      <c r="C497" s="82"/>
      <c r="D497" s="82"/>
      <c r="E497" s="82"/>
      <c r="F497" s="85"/>
      <c r="G497" s="86"/>
      <c r="H497" s="82"/>
      <c r="I497" s="82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12.75" customHeight="1">
      <c r="A498" s="82"/>
      <c r="B498" s="82"/>
      <c r="C498" s="82"/>
      <c r="D498" s="82"/>
      <c r="E498" s="82"/>
      <c r="F498" s="85"/>
      <c r="G498" s="86"/>
      <c r="H498" s="82"/>
      <c r="I498" s="82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12.75" customHeight="1">
      <c r="A499" s="82"/>
      <c r="B499" s="82"/>
      <c r="C499" s="82"/>
      <c r="D499" s="82"/>
      <c r="E499" s="82"/>
      <c r="F499" s="85"/>
      <c r="G499" s="86"/>
      <c r="H499" s="82"/>
      <c r="I499" s="82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12.75" customHeight="1">
      <c r="A500" s="82"/>
      <c r="B500" s="82"/>
      <c r="C500" s="82"/>
      <c r="D500" s="82"/>
      <c r="E500" s="82"/>
      <c r="F500" s="85"/>
      <c r="G500" s="86"/>
      <c r="H500" s="82"/>
      <c r="I500" s="82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12.75" customHeight="1">
      <c r="A501" s="82"/>
      <c r="B501" s="82"/>
      <c r="C501" s="82"/>
      <c r="D501" s="82"/>
      <c r="E501" s="82"/>
      <c r="F501" s="85"/>
      <c r="G501" s="86"/>
      <c r="H501" s="82"/>
      <c r="I501" s="82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12.75" customHeight="1">
      <c r="A502" s="82"/>
      <c r="B502" s="82"/>
      <c r="C502" s="82"/>
      <c r="D502" s="82"/>
      <c r="E502" s="82"/>
      <c r="F502" s="85"/>
      <c r="G502" s="86"/>
      <c r="H502" s="82"/>
      <c r="I502" s="82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12.75" customHeight="1">
      <c r="A503" s="82"/>
      <c r="B503" s="82"/>
      <c r="C503" s="82"/>
      <c r="D503" s="82"/>
      <c r="E503" s="82"/>
      <c r="F503" s="85"/>
      <c r="G503" s="86"/>
      <c r="H503" s="82"/>
      <c r="I503" s="82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12.75" customHeight="1">
      <c r="A504" s="82"/>
      <c r="B504" s="82"/>
      <c r="C504" s="82"/>
      <c r="D504" s="82"/>
      <c r="E504" s="82"/>
      <c r="F504" s="85"/>
      <c r="G504" s="86"/>
      <c r="H504" s="82"/>
      <c r="I504" s="82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12.75" customHeight="1">
      <c r="A505" s="82"/>
      <c r="B505" s="82"/>
      <c r="C505" s="82"/>
      <c r="D505" s="82"/>
      <c r="E505" s="82"/>
      <c r="F505" s="85"/>
      <c r="G505" s="86"/>
      <c r="H505" s="82"/>
      <c r="I505" s="82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12.75" customHeight="1">
      <c r="A506" s="82"/>
      <c r="B506" s="82"/>
      <c r="C506" s="82"/>
      <c r="D506" s="82"/>
      <c r="E506" s="82"/>
      <c r="F506" s="85"/>
      <c r="G506" s="86"/>
      <c r="H506" s="82"/>
      <c r="I506" s="82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12.75" customHeight="1">
      <c r="A507" s="82"/>
      <c r="B507" s="82"/>
      <c r="C507" s="82"/>
      <c r="D507" s="82"/>
      <c r="E507" s="82"/>
      <c r="F507" s="85"/>
      <c r="G507" s="86"/>
      <c r="H507" s="82"/>
      <c r="I507" s="82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12.75" customHeight="1">
      <c r="A508" s="82"/>
      <c r="B508" s="82"/>
      <c r="C508" s="82"/>
      <c r="D508" s="82"/>
      <c r="E508" s="82"/>
      <c r="F508" s="85"/>
      <c r="G508" s="86"/>
      <c r="H508" s="82"/>
      <c r="I508" s="82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12.75" customHeight="1">
      <c r="A509" s="82"/>
      <c r="B509" s="82"/>
      <c r="C509" s="82"/>
      <c r="D509" s="82"/>
      <c r="E509" s="82"/>
      <c r="F509" s="85"/>
      <c r="G509" s="86"/>
      <c r="H509" s="82"/>
      <c r="I509" s="82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12.75" customHeight="1">
      <c r="A510" s="82"/>
      <c r="B510" s="82"/>
      <c r="C510" s="82"/>
      <c r="D510" s="82"/>
      <c r="E510" s="82"/>
      <c r="F510" s="85"/>
      <c r="G510" s="86"/>
      <c r="H510" s="82"/>
      <c r="I510" s="82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12.75" customHeight="1">
      <c r="A511" s="82"/>
      <c r="B511" s="82"/>
      <c r="C511" s="82"/>
      <c r="D511" s="82"/>
      <c r="E511" s="82"/>
      <c r="F511" s="85"/>
      <c r="G511" s="86"/>
      <c r="H511" s="82"/>
      <c r="I511" s="82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12.75" customHeight="1">
      <c r="A512" s="82"/>
      <c r="B512" s="82"/>
      <c r="C512" s="82"/>
      <c r="D512" s="82"/>
      <c r="E512" s="82"/>
      <c r="F512" s="85"/>
      <c r="G512" s="86"/>
      <c r="H512" s="82"/>
      <c r="I512" s="82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12.75" customHeight="1">
      <c r="A513" s="82"/>
      <c r="B513" s="82"/>
      <c r="C513" s="82"/>
      <c r="D513" s="82"/>
      <c r="E513" s="82"/>
      <c r="F513" s="85"/>
      <c r="G513" s="86"/>
      <c r="H513" s="82"/>
      <c r="I513" s="82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12.75" customHeight="1">
      <c r="A514" s="82"/>
      <c r="B514" s="82"/>
      <c r="C514" s="82"/>
      <c r="D514" s="82"/>
      <c r="E514" s="82"/>
      <c r="F514" s="85"/>
      <c r="G514" s="86"/>
      <c r="H514" s="82"/>
      <c r="I514" s="82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12.75" customHeight="1">
      <c r="A515" s="82"/>
      <c r="B515" s="82"/>
      <c r="C515" s="82"/>
      <c r="D515" s="82"/>
      <c r="E515" s="82"/>
      <c r="F515" s="85"/>
      <c r="G515" s="86"/>
      <c r="H515" s="82"/>
      <c r="I515" s="82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12.75" customHeight="1">
      <c r="A516" s="82"/>
      <c r="B516" s="82"/>
      <c r="C516" s="82"/>
      <c r="D516" s="82"/>
      <c r="E516" s="82"/>
      <c r="F516" s="85"/>
      <c r="G516" s="86"/>
      <c r="H516" s="82"/>
      <c r="I516" s="82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12.75" customHeight="1">
      <c r="A517" s="82"/>
      <c r="B517" s="82"/>
      <c r="C517" s="82"/>
      <c r="D517" s="82"/>
      <c r="E517" s="82"/>
      <c r="F517" s="85"/>
      <c r="G517" s="86"/>
      <c r="H517" s="82"/>
      <c r="I517" s="82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12.75" customHeight="1">
      <c r="A518" s="82"/>
      <c r="B518" s="82"/>
      <c r="C518" s="82"/>
      <c r="D518" s="82"/>
      <c r="E518" s="82"/>
      <c r="F518" s="85"/>
      <c r="G518" s="86"/>
      <c r="H518" s="82"/>
      <c r="I518" s="82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12.75" customHeight="1">
      <c r="A519" s="82"/>
      <c r="B519" s="82"/>
      <c r="C519" s="82"/>
      <c r="D519" s="82"/>
      <c r="E519" s="82"/>
      <c r="F519" s="85"/>
      <c r="G519" s="86"/>
      <c r="H519" s="82"/>
      <c r="I519" s="82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12.75" customHeight="1">
      <c r="A520" s="82"/>
      <c r="B520" s="82"/>
      <c r="C520" s="82"/>
      <c r="D520" s="82"/>
      <c r="E520" s="82"/>
      <c r="F520" s="85"/>
      <c r="G520" s="86"/>
      <c r="H520" s="82"/>
      <c r="I520" s="82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12.75" customHeight="1">
      <c r="A521" s="82"/>
      <c r="B521" s="82"/>
      <c r="C521" s="82"/>
      <c r="D521" s="82"/>
      <c r="E521" s="82"/>
      <c r="F521" s="85"/>
      <c r="G521" s="86"/>
      <c r="H521" s="82"/>
      <c r="I521" s="82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12.75" customHeight="1">
      <c r="A522" s="82"/>
      <c r="B522" s="82"/>
      <c r="C522" s="82"/>
      <c r="D522" s="82"/>
      <c r="E522" s="82"/>
      <c r="F522" s="85"/>
      <c r="G522" s="86"/>
      <c r="H522" s="82"/>
      <c r="I522" s="82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12.75" customHeight="1">
      <c r="A523" s="82"/>
      <c r="B523" s="82"/>
      <c r="C523" s="82"/>
      <c r="D523" s="82"/>
      <c r="E523" s="82"/>
      <c r="F523" s="85"/>
      <c r="G523" s="86"/>
      <c r="H523" s="82"/>
      <c r="I523" s="82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12.75" customHeight="1">
      <c r="A524" s="82"/>
      <c r="B524" s="82"/>
      <c r="C524" s="82"/>
      <c r="D524" s="82"/>
      <c r="E524" s="82"/>
      <c r="F524" s="85"/>
      <c r="G524" s="86"/>
      <c r="H524" s="82"/>
      <c r="I524" s="82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12.75" customHeight="1">
      <c r="A525" s="82"/>
      <c r="B525" s="82"/>
      <c r="C525" s="82"/>
      <c r="D525" s="82"/>
      <c r="E525" s="82"/>
      <c r="F525" s="85"/>
      <c r="G525" s="86"/>
      <c r="H525" s="82"/>
      <c r="I525" s="82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12.75" customHeight="1">
      <c r="A526" s="82"/>
      <c r="B526" s="82"/>
      <c r="C526" s="82"/>
      <c r="D526" s="82"/>
      <c r="E526" s="82"/>
      <c r="F526" s="85"/>
      <c r="G526" s="86"/>
      <c r="H526" s="82"/>
      <c r="I526" s="82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12.75" customHeight="1">
      <c r="A527" s="82"/>
      <c r="B527" s="82"/>
      <c r="C527" s="82"/>
      <c r="D527" s="82"/>
      <c r="E527" s="82"/>
      <c r="F527" s="85"/>
      <c r="G527" s="86"/>
      <c r="H527" s="82"/>
      <c r="I527" s="82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12.75" customHeight="1">
      <c r="A528" s="82"/>
      <c r="B528" s="82"/>
      <c r="C528" s="82"/>
      <c r="D528" s="82"/>
      <c r="E528" s="82"/>
      <c r="F528" s="85"/>
      <c r="G528" s="86"/>
      <c r="H528" s="82"/>
      <c r="I528" s="82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12.75" customHeight="1">
      <c r="A529" s="82"/>
      <c r="B529" s="82"/>
      <c r="C529" s="82"/>
      <c r="D529" s="82"/>
      <c r="E529" s="82"/>
      <c r="F529" s="85"/>
      <c r="G529" s="86"/>
      <c r="H529" s="82"/>
      <c r="I529" s="82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12.75" customHeight="1">
      <c r="A530" s="82"/>
      <c r="B530" s="82"/>
      <c r="C530" s="82"/>
      <c r="D530" s="82"/>
      <c r="E530" s="82"/>
      <c r="F530" s="85"/>
      <c r="G530" s="86"/>
      <c r="H530" s="82"/>
      <c r="I530" s="82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12.75" customHeight="1">
      <c r="A531" s="82"/>
      <c r="B531" s="82"/>
      <c r="C531" s="82"/>
      <c r="D531" s="82"/>
      <c r="E531" s="82"/>
      <c r="F531" s="85"/>
      <c r="G531" s="86"/>
      <c r="H531" s="82"/>
      <c r="I531" s="82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12.75" customHeight="1">
      <c r="A532" s="82"/>
      <c r="B532" s="82"/>
      <c r="C532" s="82"/>
      <c r="D532" s="82"/>
      <c r="E532" s="82"/>
      <c r="F532" s="85"/>
      <c r="G532" s="86"/>
      <c r="H532" s="82"/>
      <c r="I532" s="82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12.75" customHeight="1">
      <c r="A533" s="82"/>
      <c r="B533" s="82"/>
      <c r="C533" s="82"/>
      <c r="D533" s="82"/>
      <c r="E533" s="82"/>
      <c r="F533" s="85"/>
      <c r="G533" s="86"/>
      <c r="H533" s="82"/>
      <c r="I533" s="82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12.75" customHeight="1">
      <c r="A534" s="82"/>
      <c r="B534" s="82"/>
      <c r="C534" s="82"/>
      <c r="D534" s="82"/>
      <c r="E534" s="82"/>
      <c r="F534" s="85"/>
      <c r="G534" s="86"/>
      <c r="H534" s="82"/>
      <c r="I534" s="82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12.75" customHeight="1">
      <c r="A535" s="82"/>
      <c r="B535" s="82"/>
      <c r="C535" s="82"/>
      <c r="D535" s="82"/>
      <c r="E535" s="82"/>
      <c r="F535" s="85"/>
      <c r="G535" s="86"/>
      <c r="H535" s="82"/>
      <c r="I535" s="82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12.75" customHeight="1">
      <c r="A536" s="82"/>
      <c r="B536" s="82"/>
      <c r="C536" s="82"/>
      <c r="D536" s="82"/>
      <c r="E536" s="82"/>
      <c r="F536" s="85"/>
      <c r="G536" s="86"/>
      <c r="H536" s="82"/>
      <c r="I536" s="82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12.75" customHeight="1">
      <c r="A537" s="82"/>
      <c r="B537" s="82"/>
      <c r="C537" s="82"/>
      <c r="D537" s="82"/>
      <c r="E537" s="82"/>
      <c r="F537" s="85"/>
      <c r="G537" s="86"/>
      <c r="H537" s="82"/>
      <c r="I537" s="82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12.75" customHeight="1">
      <c r="A538" s="82"/>
      <c r="B538" s="82"/>
      <c r="C538" s="82"/>
      <c r="D538" s="82"/>
      <c r="E538" s="82"/>
      <c r="F538" s="85"/>
      <c r="G538" s="86"/>
      <c r="H538" s="82"/>
      <c r="I538" s="82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12.75" customHeight="1">
      <c r="A539" s="82"/>
      <c r="B539" s="82"/>
      <c r="C539" s="82"/>
      <c r="D539" s="82"/>
      <c r="E539" s="82"/>
      <c r="F539" s="85"/>
      <c r="G539" s="86"/>
      <c r="H539" s="82"/>
      <c r="I539" s="82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12.75" customHeight="1">
      <c r="A540" s="82"/>
      <c r="B540" s="82"/>
      <c r="C540" s="82"/>
      <c r="D540" s="82"/>
      <c r="E540" s="82"/>
      <c r="F540" s="85"/>
      <c r="G540" s="86"/>
      <c r="H540" s="82"/>
      <c r="I540" s="82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12.75" customHeight="1">
      <c r="A541" s="82"/>
      <c r="B541" s="82"/>
      <c r="C541" s="82"/>
      <c r="D541" s="82"/>
      <c r="E541" s="82"/>
      <c r="F541" s="85"/>
      <c r="G541" s="86"/>
      <c r="H541" s="82"/>
      <c r="I541" s="82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12.75" customHeight="1">
      <c r="A542" s="82"/>
      <c r="B542" s="82"/>
      <c r="C542" s="82"/>
      <c r="D542" s="82"/>
      <c r="E542" s="82"/>
      <c r="F542" s="85"/>
      <c r="G542" s="86"/>
      <c r="H542" s="82"/>
      <c r="I542" s="82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12.75" customHeight="1">
      <c r="A543" s="82"/>
      <c r="B543" s="82"/>
      <c r="C543" s="82"/>
      <c r="D543" s="82"/>
      <c r="E543" s="82"/>
      <c r="F543" s="85"/>
      <c r="G543" s="86"/>
      <c r="H543" s="82"/>
      <c r="I543" s="82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12.75" customHeight="1">
      <c r="A544" s="82"/>
      <c r="B544" s="82"/>
      <c r="C544" s="82"/>
      <c r="D544" s="82"/>
      <c r="E544" s="82"/>
      <c r="F544" s="85"/>
      <c r="G544" s="86"/>
      <c r="H544" s="82"/>
      <c r="I544" s="82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12.75" customHeight="1">
      <c r="A545" s="82"/>
      <c r="B545" s="82"/>
      <c r="C545" s="82"/>
      <c r="D545" s="82"/>
      <c r="E545" s="82"/>
      <c r="F545" s="85"/>
      <c r="G545" s="86"/>
      <c r="H545" s="82"/>
      <c r="I545" s="82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12.75" customHeight="1">
      <c r="A546" s="82"/>
      <c r="B546" s="82"/>
      <c r="C546" s="82"/>
      <c r="D546" s="82"/>
      <c r="E546" s="82"/>
      <c r="F546" s="85"/>
      <c r="G546" s="86"/>
      <c r="H546" s="82"/>
      <c r="I546" s="82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12.75" customHeight="1">
      <c r="A547" s="82"/>
      <c r="B547" s="82"/>
      <c r="C547" s="82"/>
      <c r="D547" s="82"/>
      <c r="E547" s="82"/>
      <c r="F547" s="85"/>
      <c r="G547" s="86"/>
      <c r="H547" s="82"/>
      <c r="I547" s="82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12.75" customHeight="1">
      <c r="A548" s="82"/>
      <c r="B548" s="82"/>
      <c r="C548" s="82"/>
      <c r="D548" s="82"/>
      <c r="E548" s="82"/>
      <c r="F548" s="85"/>
      <c r="G548" s="86"/>
      <c r="H548" s="82"/>
      <c r="I548" s="82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12.75" customHeight="1">
      <c r="A549" s="82"/>
      <c r="B549" s="82"/>
      <c r="C549" s="82"/>
      <c r="D549" s="82"/>
      <c r="E549" s="82"/>
      <c r="F549" s="85"/>
      <c r="G549" s="86"/>
      <c r="H549" s="82"/>
      <c r="I549" s="82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12.75" customHeight="1">
      <c r="A550" s="82"/>
      <c r="B550" s="82"/>
      <c r="C550" s="82"/>
      <c r="D550" s="82"/>
      <c r="E550" s="82"/>
      <c r="F550" s="85"/>
      <c r="G550" s="86"/>
      <c r="H550" s="82"/>
      <c r="I550" s="82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12.75" customHeight="1">
      <c r="A551" s="82"/>
      <c r="B551" s="82"/>
      <c r="C551" s="82"/>
      <c r="D551" s="82"/>
      <c r="E551" s="82"/>
      <c r="F551" s="85"/>
      <c r="G551" s="86"/>
      <c r="H551" s="82"/>
      <c r="I551" s="82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12.75" customHeight="1">
      <c r="A552" s="82"/>
      <c r="B552" s="82"/>
      <c r="C552" s="82"/>
      <c r="D552" s="82"/>
      <c r="E552" s="82"/>
      <c r="F552" s="85"/>
      <c r="G552" s="86"/>
      <c r="H552" s="82"/>
      <c r="I552" s="82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</row>
    <row r="553" spans="1:26" ht="12.75" customHeight="1">
      <c r="A553" s="82"/>
      <c r="B553" s="82"/>
      <c r="C553" s="82"/>
      <c r="D553" s="82"/>
      <c r="E553" s="82"/>
      <c r="F553" s="85"/>
      <c r="G553" s="86"/>
      <c r="H553" s="82"/>
      <c r="I553" s="82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</row>
    <row r="554" spans="1:26" ht="12.75" customHeight="1">
      <c r="A554" s="82"/>
      <c r="B554" s="82"/>
      <c r="C554" s="82"/>
      <c r="D554" s="82"/>
      <c r="E554" s="82"/>
      <c r="F554" s="85"/>
      <c r="G554" s="86"/>
      <c r="H554" s="82"/>
      <c r="I554" s="82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</row>
    <row r="555" spans="1:26" ht="12.75" customHeight="1">
      <c r="A555" s="82"/>
      <c r="B555" s="82"/>
      <c r="C555" s="82"/>
      <c r="D555" s="82"/>
      <c r="E555" s="82"/>
      <c r="F555" s="85"/>
      <c r="G555" s="86"/>
      <c r="H555" s="82"/>
      <c r="I555" s="82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</row>
    <row r="556" spans="1:26" ht="12.75" customHeight="1">
      <c r="A556" s="82"/>
      <c r="B556" s="82"/>
      <c r="C556" s="82"/>
      <c r="D556" s="82"/>
      <c r="E556" s="82"/>
      <c r="F556" s="85"/>
      <c r="G556" s="86"/>
      <c r="H556" s="82"/>
      <c r="I556" s="82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</row>
    <row r="557" spans="1:26" ht="12.75" customHeight="1">
      <c r="A557" s="82"/>
      <c r="B557" s="82"/>
      <c r="C557" s="82"/>
      <c r="D557" s="82"/>
      <c r="E557" s="82"/>
      <c r="F557" s="85"/>
      <c r="G557" s="86"/>
      <c r="H557" s="82"/>
      <c r="I557" s="82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</row>
    <row r="558" spans="1:26" ht="12.75" customHeight="1">
      <c r="A558" s="82"/>
      <c r="B558" s="82"/>
      <c r="C558" s="82"/>
      <c r="D558" s="82"/>
      <c r="E558" s="82"/>
      <c r="F558" s="85"/>
      <c r="G558" s="86"/>
      <c r="H558" s="82"/>
      <c r="I558" s="82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</row>
    <row r="559" spans="1:26" ht="12.75" customHeight="1">
      <c r="A559" s="82"/>
      <c r="B559" s="82"/>
      <c r="C559" s="82"/>
      <c r="D559" s="82"/>
      <c r="E559" s="82"/>
      <c r="F559" s="85"/>
      <c r="G559" s="86"/>
      <c r="H559" s="82"/>
      <c r="I559" s="82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</row>
    <row r="560" spans="1:26" ht="12.75" customHeight="1">
      <c r="A560" s="82"/>
      <c r="B560" s="82"/>
      <c r="C560" s="82"/>
      <c r="D560" s="82"/>
      <c r="E560" s="82"/>
      <c r="F560" s="85"/>
      <c r="G560" s="86"/>
      <c r="H560" s="82"/>
      <c r="I560" s="82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</row>
    <row r="561" spans="1:26" ht="12.75" customHeight="1">
      <c r="A561" s="82"/>
      <c r="B561" s="82"/>
      <c r="C561" s="82"/>
      <c r="D561" s="82"/>
      <c r="E561" s="82"/>
      <c r="F561" s="85"/>
      <c r="G561" s="86"/>
      <c r="H561" s="82"/>
      <c r="I561" s="82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</row>
    <row r="562" spans="1:26" ht="12.75" customHeight="1">
      <c r="A562" s="82"/>
      <c r="B562" s="82"/>
      <c r="C562" s="82"/>
      <c r="D562" s="82"/>
      <c r="E562" s="82"/>
      <c r="F562" s="85"/>
      <c r="G562" s="86"/>
      <c r="H562" s="82"/>
      <c r="I562" s="82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</row>
    <row r="563" spans="1:26" ht="12.75" customHeight="1">
      <c r="A563" s="82"/>
      <c r="B563" s="82"/>
      <c r="C563" s="82"/>
      <c r="D563" s="82"/>
      <c r="E563" s="82"/>
      <c r="F563" s="85"/>
      <c r="G563" s="86"/>
      <c r="H563" s="82"/>
      <c r="I563" s="82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</row>
    <row r="564" spans="1:26" ht="12.75" customHeight="1">
      <c r="A564" s="82"/>
      <c r="B564" s="82"/>
      <c r="C564" s="82"/>
      <c r="D564" s="82"/>
      <c r="E564" s="82"/>
      <c r="F564" s="85"/>
      <c r="G564" s="86"/>
      <c r="H564" s="82"/>
      <c r="I564" s="82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</row>
    <row r="565" spans="1:26" ht="12.75" customHeight="1">
      <c r="A565" s="82"/>
      <c r="B565" s="82"/>
      <c r="C565" s="82"/>
      <c r="D565" s="82"/>
      <c r="E565" s="82"/>
      <c r="F565" s="85"/>
      <c r="G565" s="86"/>
      <c r="H565" s="82"/>
      <c r="I565" s="82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</row>
    <row r="566" spans="1:26" ht="12.75" customHeight="1">
      <c r="A566" s="82"/>
      <c r="B566" s="82"/>
      <c r="C566" s="82"/>
      <c r="D566" s="82"/>
      <c r="E566" s="82"/>
      <c r="F566" s="85"/>
      <c r="G566" s="86"/>
      <c r="H566" s="82"/>
      <c r="I566" s="82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</row>
    <row r="567" spans="1:26" ht="12.75" customHeight="1">
      <c r="A567" s="82"/>
      <c r="B567" s="82"/>
      <c r="C567" s="82"/>
      <c r="D567" s="82"/>
      <c r="E567" s="82"/>
      <c r="F567" s="85"/>
      <c r="G567" s="86"/>
      <c r="H567" s="82"/>
      <c r="I567" s="82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</row>
    <row r="568" spans="1:26" ht="12.75" customHeight="1">
      <c r="A568" s="82"/>
      <c r="B568" s="82"/>
      <c r="C568" s="82"/>
      <c r="D568" s="82"/>
      <c r="E568" s="82"/>
      <c r="F568" s="85"/>
      <c r="G568" s="86"/>
      <c r="H568" s="82"/>
      <c r="I568" s="82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</row>
    <row r="569" spans="1:26" ht="12.75" customHeight="1">
      <c r="A569" s="82"/>
      <c r="B569" s="82"/>
      <c r="C569" s="82"/>
      <c r="D569" s="82"/>
      <c r="E569" s="82"/>
      <c r="F569" s="85"/>
      <c r="G569" s="86"/>
      <c r="H569" s="82"/>
      <c r="I569" s="82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</row>
    <row r="570" spans="1:26" ht="12.75" customHeight="1">
      <c r="A570" s="82"/>
      <c r="B570" s="82"/>
      <c r="C570" s="82"/>
      <c r="D570" s="82"/>
      <c r="E570" s="82"/>
      <c r="F570" s="85"/>
      <c r="G570" s="86"/>
      <c r="H570" s="82"/>
      <c r="I570" s="82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</row>
    <row r="571" spans="1:26" ht="12.75" customHeight="1">
      <c r="A571" s="82"/>
      <c r="B571" s="82"/>
      <c r="C571" s="82"/>
      <c r="D571" s="82"/>
      <c r="E571" s="82"/>
      <c r="F571" s="85"/>
      <c r="G571" s="86"/>
      <c r="H571" s="82"/>
      <c r="I571" s="82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</row>
    <row r="572" spans="1:26" ht="12.75" customHeight="1">
      <c r="A572" s="82"/>
      <c r="B572" s="82"/>
      <c r="C572" s="82"/>
      <c r="D572" s="82"/>
      <c r="E572" s="82"/>
      <c r="F572" s="85"/>
      <c r="G572" s="86"/>
      <c r="H572" s="82"/>
      <c r="I572" s="82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</row>
    <row r="573" spans="1:26" ht="12.75" customHeight="1">
      <c r="A573" s="82"/>
      <c r="B573" s="82"/>
      <c r="C573" s="82"/>
      <c r="D573" s="82"/>
      <c r="E573" s="82"/>
      <c r="F573" s="85"/>
      <c r="G573" s="86"/>
      <c r="H573" s="82"/>
      <c r="I573" s="82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</row>
    <row r="574" spans="1:26" ht="12.75" customHeight="1">
      <c r="A574" s="82"/>
      <c r="B574" s="82"/>
      <c r="C574" s="82"/>
      <c r="D574" s="82"/>
      <c r="E574" s="82"/>
      <c r="F574" s="85"/>
      <c r="G574" s="86"/>
      <c r="H574" s="82"/>
      <c r="I574" s="82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</row>
    <row r="575" spans="1:26" ht="12.75" customHeight="1">
      <c r="A575" s="82"/>
      <c r="B575" s="82"/>
      <c r="C575" s="82"/>
      <c r="D575" s="82"/>
      <c r="E575" s="82"/>
      <c r="F575" s="85"/>
      <c r="G575" s="86"/>
      <c r="H575" s="82"/>
      <c r="I575" s="82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</row>
    <row r="576" spans="1:26" ht="12.75" customHeight="1">
      <c r="A576" s="82"/>
      <c r="B576" s="82"/>
      <c r="C576" s="82"/>
      <c r="D576" s="82"/>
      <c r="E576" s="82"/>
      <c r="F576" s="85"/>
      <c r="G576" s="86"/>
      <c r="H576" s="82"/>
      <c r="I576" s="82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</row>
    <row r="577" spans="1:26" ht="12.75" customHeight="1">
      <c r="A577" s="82"/>
      <c r="B577" s="82"/>
      <c r="C577" s="82"/>
      <c r="D577" s="82"/>
      <c r="E577" s="82"/>
      <c r="F577" s="85"/>
      <c r="G577" s="86"/>
      <c r="H577" s="82"/>
      <c r="I577" s="82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</row>
    <row r="578" spans="1:26" ht="12.75" customHeight="1">
      <c r="A578" s="82"/>
      <c r="B578" s="82"/>
      <c r="C578" s="82"/>
      <c r="D578" s="82"/>
      <c r="E578" s="82"/>
      <c r="F578" s="85"/>
      <c r="G578" s="86"/>
      <c r="H578" s="82"/>
      <c r="I578" s="82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</row>
    <row r="579" spans="1:26" ht="12.75" customHeight="1">
      <c r="A579" s="82"/>
      <c r="B579" s="82"/>
      <c r="C579" s="82"/>
      <c r="D579" s="82"/>
      <c r="E579" s="82"/>
      <c r="F579" s="85"/>
      <c r="G579" s="86"/>
      <c r="H579" s="82"/>
      <c r="I579" s="82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</row>
    <row r="580" spans="1:26" ht="12.75" customHeight="1">
      <c r="A580" s="82"/>
      <c r="B580" s="82"/>
      <c r="C580" s="82"/>
      <c r="D580" s="82"/>
      <c r="E580" s="82"/>
      <c r="F580" s="85"/>
      <c r="G580" s="86"/>
      <c r="H580" s="82"/>
      <c r="I580" s="82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</row>
    <row r="581" spans="1:26" ht="12.75" customHeight="1">
      <c r="A581" s="82"/>
      <c r="B581" s="82"/>
      <c r="C581" s="82"/>
      <c r="D581" s="82"/>
      <c r="E581" s="82"/>
      <c r="F581" s="85"/>
      <c r="G581" s="86"/>
      <c r="H581" s="82"/>
      <c r="I581" s="82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</row>
    <row r="582" spans="1:26" ht="12.75" customHeight="1">
      <c r="A582" s="82"/>
      <c r="B582" s="82"/>
      <c r="C582" s="82"/>
      <c r="D582" s="82"/>
      <c r="E582" s="82"/>
      <c r="F582" s="85"/>
      <c r="G582" s="86"/>
      <c r="H582" s="82"/>
      <c r="I582" s="82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</row>
    <row r="583" spans="1:26" ht="12.75" customHeight="1">
      <c r="A583" s="82"/>
      <c r="B583" s="82"/>
      <c r="C583" s="82"/>
      <c r="D583" s="82"/>
      <c r="E583" s="82"/>
      <c r="F583" s="85"/>
      <c r="G583" s="86"/>
      <c r="H583" s="82"/>
      <c r="I583" s="82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</row>
    <row r="584" spans="1:26" ht="12.75" customHeight="1">
      <c r="A584" s="82"/>
      <c r="B584" s="82"/>
      <c r="C584" s="82"/>
      <c r="D584" s="82"/>
      <c r="E584" s="82"/>
      <c r="F584" s="85"/>
      <c r="G584" s="86"/>
      <c r="H584" s="82"/>
      <c r="I584" s="82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</row>
    <row r="585" spans="1:26" ht="12.75" customHeight="1">
      <c r="A585" s="82"/>
      <c r="B585" s="82"/>
      <c r="C585" s="82"/>
      <c r="D585" s="82"/>
      <c r="E585" s="82"/>
      <c r="F585" s="85"/>
      <c r="G585" s="86"/>
      <c r="H585" s="82"/>
      <c r="I585" s="82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</row>
    <row r="586" spans="1:26" ht="12.75" customHeight="1">
      <c r="A586" s="82"/>
      <c r="B586" s="82"/>
      <c r="C586" s="82"/>
      <c r="D586" s="82"/>
      <c r="E586" s="82"/>
      <c r="F586" s="85"/>
      <c r="G586" s="86"/>
      <c r="H586" s="82"/>
      <c r="I586" s="82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</row>
    <row r="587" spans="1:26" ht="12.75" customHeight="1">
      <c r="A587" s="82"/>
      <c r="B587" s="82"/>
      <c r="C587" s="82"/>
      <c r="D587" s="82"/>
      <c r="E587" s="82"/>
      <c r="F587" s="85"/>
      <c r="G587" s="86"/>
      <c r="H587" s="82"/>
      <c r="I587" s="82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</row>
    <row r="588" spans="1:26" ht="12.75" customHeight="1">
      <c r="A588" s="82"/>
      <c r="B588" s="82"/>
      <c r="C588" s="82"/>
      <c r="D588" s="82"/>
      <c r="E588" s="82"/>
      <c r="F588" s="85"/>
      <c r="G588" s="86"/>
      <c r="H588" s="82"/>
      <c r="I588" s="82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</row>
    <row r="589" spans="1:26" ht="12.75" customHeight="1">
      <c r="A589" s="82"/>
      <c r="B589" s="82"/>
      <c r="C589" s="82"/>
      <c r="D589" s="82"/>
      <c r="E589" s="82"/>
      <c r="F589" s="85"/>
      <c r="G589" s="86"/>
      <c r="H589" s="82"/>
      <c r="I589" s="82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</row>
    <row r="590" spans="1:26" ht="12.75" customHeight="1">
      <c r="A590" s="82"/>
      <c r="B590" s="82"/>
      <c r="C590" s="82"/>
      <c r="D590" s="82"/>
      <c r="E590" s="82"/>
      <c r="F590" s="85"/>
      <c r="G590" s="86"/>
      <c r="H590" s="82"/>
      <c r="I590" s="82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</row>
    <row r="591" spans="1:26" ht="12.75" customHeight="1">
      <c r="A591" s="82"/>
      <c r="B591" s="82"/>
      <c r="C591" s="82"/>
      <c r="D591" s="82"/>
      <c r="E591" s="82"/>
      <c r="F591" s="85"/>
      <c r="G591" s="86"/>
      <c r="H591" s="82"/>
      <c r="I591" s="82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</row>
    <row r="592" spans="1:26" ht="12.75" customHeight="1">
      <c r="A592" s="82"/>
      <c r="B592" s="82"/>
      <c r="C592" s="82"/>
      <c r="D592" s="82"/>
      <c r="E592" s="82"/>
      <c r="F592" s="85"/>
      <c r="G592" s="86"/>
      <c r="H592" s="82"/>
      <c r="I592" s="82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</row>
    <row r="593" spans="1:26" ht="12.75" customHeight="1">
      <c r="A593" s="82"/>
      <c r="B593" s="82"/>
      <c r="C593" s="82"/>
      <c r="D593" s="82"/>
      <c r="E593" s="82"/>
      <c r="F593" s="85"/>
      <c r="G593" s="86"/>
      <c r="H593" s="82"/>
      <c r="I593" s="82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</row>
    <row r="594" spans="1:26" ht="12.75" customHeight="1">
      <c r="A594" s="82"/>
      <c r="B594" s="82"/>
      <c r="C594" s="82"/>
      <c r="D594" s="82"/>
      <c r="E594" s="82"/>
      <c r="F594" s="85"/>
      <c r="G594" s="86"/>
      <c r="H594" s="82"/>
      <c r="I594" s="82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</row>
    <row r="595" spans="1:26" ht="12.75" customHeight="1">
      <c r="A595" s="82"/>
      <c r="B595" s="82"/>
      <c r="C595" s="82"/>
      <c r="D595" s="82"/>
      <c r="E595" s="82"/>
      <c r="F595" s="85"/>
      <c r="G595" s="86"/>
      <c r="H595" s="82"/>
      <c r="I595" s="82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</row>
    <row r="596" spans="1:26" ht="12.75" customHeight="1">
      <c r="A596" s="82"/>
      <c r="B596" s="82"/>
      <c r="C596" s="82"/>
      <c r="D596" s="82"/>
      <c r="E596" s="82"/>
      <c r="F596" s="85"/>
      <c r="G596" s="86"/>
      <c r="H596" s="82"/>
      <c r="I596" s="82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</row>
    <row r="597" spans="1:26" ht="12.75" customHeight="1">
      <c r="A597" s="82"/>
      <c r="B597" s="82"/>
      <c r="C597" s="82"/>
      <c r="D597" s="82"/>
      <c r="E597" s="82"/>
      <c r="F597" s="85"/>
      <c r="G597" s="86"/>
      <c r="H597" s="82"/>
      <c r="I597" s="82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</row>
    <row r="598" spans="1:26" ht="12.75" customHeight="1">
      <c r="A598" s="82"/>
      <c r="B598" s="82"/>
      <c r="C598" s="82"/>
      <c r="D598" s="82"/>
      <c r="E598" s="82"/>
      <c r="F598" s="85"/>
      <c r="G598" s="86"/>
      <c r="H598" s="82"/>
      <c r="I598" s="82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</row>
    <row r="599" spans="1:26" ht="12.75" customHeight="1">
      <c r="A599" s="82"/>
      <c r="B599" s="82"/>
      <c r="C599" s="82"/>
      <c r="D599" s="82"/>
      <c r="E599" s="82"/>
      <c r="F599" s="85"/>
      <c r="G599" s="86"/>
      <c r="H599" s="82"/>
      <c r="I599" s="82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</row>
    <row r="600" spans="1:26" ht="12.75" customHeight="1">
      <c r="A600" s="82"/>
      <c r="B600" s="82"/>
      <c r="C600" s="82"/>
      <c r="D600" s="82"/>
      <c r="E600" s="82"/>
      <c r="F600" s="85"/>
      <c r="G600" s="86"/>
      <c r="H600" s="82"/>
      <c r="I600" s="82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</row>
    <row r="601" spans="1:26" ht="12.75" customHeight="1">
      <c r="A601" s="82"/>
      <c r="B601" s="82"/>
      <c r="C601" s="82"/>
      <c r="D601" s="82"/>
      <c r="E601" s="82"/>
      <c r="F601" s="85"/>
      <c r="G601" s="86"/>
      <c r="H601" s="82"/>
      <c r="I601" s="82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</row>
    <row r="602" spans="1:26" ht="12.75" customHeight="1">
      <c r="A602" s="82"/>
      <c r="B602" s="82"/>
      <c r="C602" s="82"/>
      <c r="D602" s="82"/>
      <c r="E602" s="82"/>
      <c r="F602" s="85"/>
      <c r="G602" s="86"/>
      <c r="H602" s="82"/>
      <c r="I602" s="82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</row>
    <row r="603" spans="1:26" ht="12.75" customHeight="1">
      <c r="A603" s="82"/>
      <c r="B603" s="82"/>
      <c r="C603" s="82"/>
      <c r="D603" s="82"/>
      <c r="E603" s="82"/>
      <c r="F603" s="85"/>
      <c r="G603" s="86"/>
      <c r="H603" s="82"/>
      <c r="I603" s="82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</row>
    <row r="604" spans="1:26" ht="12.75" customHeight="1">
      <c r="A604" s="82"/>
      <c r="B604" s="82"/>
      <c r="C604" s="82"/>
      <c r="D604" s="82"/>
      <c r="E604" s="82"/>
      <c r="F604" s="85"/>
      <c r="G604" s="86"/>
      <c r="H604" s="82"/>
      <c r="I604" s="82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</row>
    <row r="605" spans="1:26" ht="12.75" customHeight="1">
      <c r="A605" s="82"/>
      <c r="B605" s="82"/>
      <c r="C605" s="82"/>
      <c r="D605" s="82"/>
      <c r="E605" s="82"/>
      <c r="F605" s="85"/>
      <c r="G605" s="86"/>
      <c r="H605" s="82"/>
      <c r="I605" s="82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</row>
    <row r="606" spans="1:26" ht="12.75" customHeight="1">
      <c r="A606" s="82"/>
      <c r="B606" s="82"/>
      <c r="C606" s="82"/>
      <c r="D606" s="82"/>
      <c r="E606" s="82"/>
      <c r="F606" s="85"/>
      <c r="G606" s="86"/>
      <c r="H606" s="82"/>
      <c r="I606" s="82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</row>
    <row r="607" spans="1:26" ht="12.75" customHeight="1">
      <c r="A607" s="82"/>
      <c r="B607" s="82"/>
      <c r="C607" s="82"/>
      <c r="D607" s="82"/>
      <c r="E607" s="82"/>
      <c r="F607" s="85"/>
      <c r="G607" s="86"/>
      <c r="H607" s="82"/>
      <c r="I607" s="82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</row>
    <row r="608" spans="1:26" ht="12.75" customHeight="1">
      <c r="A608" s="82"/>
      <c r="B608" s="82"/>
      <c r="C608" s="82"/>
      <c r="D608" s="82"/>
      <c r="E608" s="82"/>
      <c r="F608" s="85"/>
      <c r="G608" s="86"/>
      <c r="H608" s="82"/>
      <c r="I608" s="82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</row>
    <row r="609" spans="1:26" ht="12.75" customHeight="1">
      <c r="A609" s="82"/>
      <c r="B609" s="82"/>
      <c r="C609" s="82"/>
      <c r="D609" s="82"/>
      <c r="E609" s="82"/>
      <c r="F609" s="85"/>
      <c r="G609" s="86"/>
      <c r="H609" s="82"/>
      <c r="I609" s="82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</row>
    <row r="610" spans="1:26" ht="12.75" customHeight="1">
      <c r="A610" s="82"/>
      <c r="B610" s="82"/>
      <c r="C610" s="82"/>
      <c r="D610" s="82"/>
      <c r="E610" s="82"/>
      <c r="F610" s="85"/>
      <c r="G610" s="86"/>
      <c r="H610" s="82"/>
      <c r="I610" s="82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</row>
    <row r="611" spans="1:26" ht="12.75" customHeight="1">
      <c r="A611" s="82"/>
      <c r="B611" s="82"/>
      <c r="C611" s="82"/>
      <c r="D611" s="82"/>
      <c r="E611" s="82"/>
      <c r="F611" s="85"/>
      <c r="G611" s="86"/>
      <c r="H611" s="82"/>
      <c r="I611" s="82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</row>
    <row r="612" spans="1:26" ht="12.75" customHeight="1">
      <c r="A612" s="82"/>
      <c r="B612" s="82"/>
      <c r="C612" s="82"/>
      <c r="D612" s="82"/>
      <c r="E612" s="82"/>
      <c r="F612" s="85"/>
      <c r="G612" s="86"/>
      <c r="H612" s="82"/>
      <c r="I612" s="82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</row>
    <row r="613" spans="1:26" ht="12.75" customHeight="1">
      <c r="A613" s="82"/>
      <c r="B613" s="82"/>
      <c r="C613" s="82"/>
      <c r="D613" s="82"/>
      <c r="E613" s="82"/>
      <c r="F613" s="85"/>
      <c r="G613" s="86"/>
      <c r="H613" s="82"/>
      <c r="I613" s="82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</row>
    <row r="614" spans="1:26" ht="12.75" customHeight="1">
      <c r="A614" s="82"/>
      <c r="B614" s="82"/>
      <c r="C614" s="82"/>
      <c r="D614" s="82"/>
      <c r="E614" s="82"/>
      <c r="F614" s="85"/>
      <c r="G614" s="86"/>
      <c r="H614" s="82"/>
      <c r="I614" s="82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</row>
    <row r="615" spans="1:26" ht="12.75" customHeight="1">
      <c r="A615" s="82"/>
      <c r="B615" s="82"/>
      <c r="C615" s="82"/>
      <c r="D615" s="82"/>
      <c r="E615" s="82"/>
      <c r="F615" s="85"/>
      <c r="G615" s="86"/>
      <c r="H615" s="82"/>
      <c r="I615" s="82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</row>
    <row r="616" spans="1:26" ht="12.75" customHeight="1">
      <c r="A616" s="82"/>
      <c r="B616" s="82"/>
      <c r="C616" s="82"/>
      <c r="D616" s="82"/>
      <c r="E616" s="82"/>
      <c r="F616" s="85"/>
      <c r="G616" s="86"/>
      <c r="H616" s="82"/>
      <c r="I616" s="82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</row>
    <row r="617" spans="1:26" ht="12.75" customHeight="1">
      <c r="A617" s="82"/>
      <c r="B617" s="82"/>
      <c r="C617" s="82"/>
      <c r="D617" s="82"/>
      <c r="E617" s="82"/>
      <c r="F617" s="85"/>
      <c r="G617" s="86"/>
      <c r="H617" s="82"/>
      <c r="I617" s="82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</row>
    <row r="618" spans="1:26" ht="12.75" customHeight="1">
      <c r="A618" s="82"/>
      <c r="B618" s="82"/>
      <c r="C618" s="82"/>
      <c r="D618" s="82"/>
      <c r="E618" s="82"/>
      <c r="F618" s="85"/>
      <c r="G618" s="86"/>
      <c r="H618" s="82"/>
      <c r="I618" s="82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</row>
    <row r="619" spans="1:26" ht="12.75" customHeight="1">
      <c r="A619" s="82"/>
      <c r="B619" s="82"/>
      <c r="C619" s="82"/>
      <c r="D619" s="82"/>
      <c r="E619" s="82"/>
      <c r="F619" s="85"/>
      <c r="G619" s="86"/>
      <c r="H619" s="82"/>
      <c r="I619" s="82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</row>
    <row r="620" spans="1:26" ht="12.75" customHeight="1">
      <c r="A620" s="82"/>
      <c r="B620" s="82"/>
      <c r="C620" s="82"/>
      <c r="D620" s="82"/>
      <c r="E620" s="82"/>
      <c r="F620" s="85"/>
      <c r="G620" s="86"/>
      <c r="H620" s="82"/>
      <c r="I620" s="82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</row>
    <row r="621" spans="1:26" ht="12.75" customHeight="1">
      <c r="A621" s="82"/>
      <c r="B621" s="82"/>
      <c r="C621" s="82"/>
      <c r="D621" s="82"/>
      <c r="E621" s="82"/>
      <c r="F621" s="85"/>
      <c r="G621" s="86"/>
      <c r="H621" s="82"/>
      <c r="I621" s="82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</row>
    <row r="622" spans="1:26" ht="12.75" customHeight="1">
      <c r="A622" s="82"/>
      <c r="B622" s="82"/>
      <c r="C622" s="82"/>
      <c r="D622" s="82"/>
      <c r="E622" s="82"/>
      <c r="F622" s="85"/>
      <c r="G622" s="86"/>
      <c r="H622" s="82"/>
      <c r="I622" s="82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</row>
    <row r="623" spans="1:26" ht="12.75" customHeight="1">
      <c r="A623" s="82"/>
      <c r="B623" s="82"/>
      <c r="C623" s="82"/>
      <c r="D623" s="82"/>
      <c r="E623" s="82"/>
      <c r="F623" s="85"/>
      <c r="G623" s="86"/>
      <c r="H623" s="82"/>
      <c r="I623" s="82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</row>
    <row r="624" spans="1:26" ht="12.75" customHeight="1">
      <c r="A624" s="82"/>
      <c r="B624" s="82"/>
      <c r="C624" s="82"/>
      <c r="D624" s="82"/>
      <c r="E624" s="82"/>
      <c r="F624" s="85"/>
      <c r="G624" s="86"/>
      <c r="H624" s="82"/>
      <c r="I624" s="82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</row>
    <row r="625" spans="1:26" ht="12.75" customHeight="1">
      <c r="A625" s="82"/>
      <c r="B625" s="82"/>
      <c r="C625" s="82"/>
      <c r="D625" s="82"/>
      <c r="E625" s="82"/>
      <c r="F625" s="85"/>
      <c r="G625" s="86"/>
      <c r="H625" s="82"/>
      <c r="I625" s="82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</row>
    <row r="626" spans="1:26" ht="12.75" customHeight="1">
      <c r="A626" s="82"/>
      <c r="B626" s="82"/>
      <c r="C626" s="82"/>
      <c r="D626" s="82"/>
      <c r="E626" s="82"/>
      <c r="F626" s="85"/>
      <c r="G626" s="86"/>
      <c r="H626" s="82"/>
      <c r="I626" s="82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</row>
    <row r="627" spans="1:26" ht="12.75" customHeight="1">
      <c r="A627" s="82"/>
      <c r="B627" s="82"/>
      <c r="C627" s="82"/>
      <c r="D627" s="82"/>
      <c r="E627" s="82"/>
      <c r="F627" s="85"/>
      <c r="G627" s="86"/>
      <c r="H627" s="82"/>
      <c r="I627" s="82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</row>
    <row r="628" spans="1:26" ht="12.75" customHeight="1">
      <c r="A628" s="82"/>
      <c r="B628" s="82"/>
      <c r="C628" s="82"/>
      <c r="D628" s="82"/>
      <c r="E628" s="82"/>
      <c r="F628" s="85"/>
      <c r="G628" s="86"/>
      <c r="H628" s="82"/>
      <c r="I628" s="82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</row>
    <row r="629" spans="1:26" ht="12.75" customHeight="1">
      <c r="A629" s="82"/>
      <c r="B629" s="82"/>
      <c r="C629" s="82"/>
      <c r="D629" s="82"/>
      <c r="E629" s="82"/>
      <c r="F629" s="85"/>
      <c r="G629" s="86"/>
      <c r="H629" s="82"/>
      <c r="I629" s="82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</row>
    <row r="630" spans="1:26" ht="12.75" customHeight="1">
      <c r="A630" s="82"/>
      <c r="B630" s="82"/>
      <c r="C630" s="82"/>
      <c r="D630" s="82"/>
      <c r="E630" s="82"/>
      <c r="F630" s="85"/>
      <c r="G630" s="86"/>
      <c r="H630" s="82"/>
      <c r="I630" s="82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</row>
    <row r="631" spans="1:26" ht="12.75" customHeight="1">
      <c r="A631" s="82"/>
      <c r="B631" s="82"/>
      <c r="C631" s="82"/>
      <c r="D631" s="82"/>
      <c r="E631" s="82"/>
      <c r="F631" s="85"/>
      <c r="G631" s="86"/>
      <c r="H631" s="82"/>
      <c r="I631" s="82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</row>
    <row r="632" spans="1:26" ht="12.75" customHeight="1">
      <c r="A632" s="82"/>
      <c r="B632" s="82"/>
      <c r="C632" s="82"/>
      <c r="D632" s="82"/>
      <c r="E632" s="82"/>
      <c r="F632" s="85"/>
      <c r="G632" s="86"/>
      <c r="H632" s="82"/>
      <c r="I632" s="82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</row>
    <row r="633" spans="1:26" ht="12.75" customHeight="1">
      <c r="A633" s="82"/>
      <c r="B633" s="82"/>
      <c r="C633" s="82"/>
      <c r="D633" s="82"/>
      <c r="E633" s="82"/>
      <c r="F633" s="85"/>
      <c r="G633" s="86"/>
      <c r="H633" s="82"/>
      <c r="I633" s="82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</row>
    <row r="634" spans="1:26" ht="12.75" customHeight="1">
      <c r="A634" s="82"/>
      <c r="B634" s="82"/>
      <c r="C634" s="82"/>
      <c r="D634" s="82"/>
      <c r="E634" s="82"/>
      <c r="F634" s="85"/>
      <c r="G634" s="86"/>
      <c r="H634" s="82"/>
      <c r="I634" s="82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</row>
    <row r="635" spans="1:26" ht="12.75" customHeight="1">
      <c r="A635" s="82"/>
      <c r="B635" s="82"/>
      <c r="C635" s="82"/>
      <c r="D635" s="82"/>
      <c r="E635" s="82"/>
      <c r="F635" s="85"/>
      <c r="G635" s="86"/>
      <c r="H635" s="82"/>
      <c r="I635" s="82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</row>
    <row r="636" spans="1:26" ht="12.75" customHeight="1">
      <c r="A636" s="82"/>
      <c r="B636" s="82"/>
      <c r="C636" s="82"/>
      <c r="D636" s="82"/>
      <c r="E636" s="82"/>
      <c r="F636" s="85"/>
      <c r="G636" s="86"/>
      <c r="H636" s="82"/>
      <c r="I636" s="82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</row>
    <row r="637" spans="1:26" ht="12.75" customHeight="1">
      <c r="A637" s="82"/>
      <c r="B637" s="82"/>
      <c r="C637" s="82"/>
      <c r="D637" s="82"/>
      <c r="E637" s="82"/>
      <c r="F637" s="85"/>
      <c r="G637" s="86"/>
      <c r="H637" s="82"/>
      <c r="I637" s="82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</row>
    <row r="638" spans="1:26" ht="12.75" customHeight="1">
      <c r="A638" s="82"/>
      <c r="B638" s="82"/>
      <c r="C638" s="82"/>
      <c r="D638" s="82"/>
      <c r="E638" s="82"/>
      <c r="F638" s="85"/>
      <c r="G638" s="86"/>
      <c r="H638" s="82"/>
      <c r="I638" s="82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</row>
    <row r="639" spans="1:26" ht="12.75" customHeight="1">
      <c r="A639" s="82"/>
      <c r="B639" s="82"/>
      <c r="C639" s="82"/>
      <c r="D639" s="82"/>
      <c r="E639" s="82"/>
      <c r="F639" s="85"/>
      <c r="G639" s="86"/>
      <c r="H639" s="82"/>
      <c r="I639" s="82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</row>
    <row r="640" spans="1:26" ht="12.75" customHeight="1">
      <c r="A640" s="82"/>
      <c r="B640" s="82"/>
      <c r="C640" s="82"/>
      <c r="D640" s="82"/>
      <c r="E640" s="82"/>
      <c r="F640" s="85"/>
      <c r="G640" s="86"/>
      <c r="H640" s="82"/>
      <c r="I640" s="82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</row>
    <row r="641" spans="1:26" ht="12.75" customHeight="1">
      <c r="A641" s="82"/>
      <c r="B641" s="82"/>
      <c r="C641" s="82"/>
      <c r="D641" s="82"/>
      <c r="E641" s="82"/>
      <c r="F641" s="85"/>
      <c r="G641" s="86"/>
      <c r="H641" s="82"/>
      <c r="I641" s="82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</row>
    <row r="642" spans="1:26" ht="12.75" customHeight="1">
      <c r="A642" s="82"/>
      <c r="B642" s="82"/>
      <c r="C642" s="82"/>
      <c r="D642" s="82"/>
      <c r="E642" s="82"/>
      <c r="F642" s="85"/>
      <c r="G642" s="86"/>
      <c r="H642" s="82"/>
      <c r="I642" s="82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</row>
    <row r="643" spans="1:26" ht="12.75" customHeight="1">
      <c r="A643" s="82"/>
      <c r="B643" s="82"/>
      <c r="C643" s="82"/>
      <c r="D643" s="82"/>
      <c r="E643" s="82"/>
      <c r="F643" s="85"/>
      <c r="G643" s="86"/>
      <c r="H643" s="82"/>
      <c r="I643" s="82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</row>
    <row r="644" spans="1:26" ht="12.75" customHeight="1">
      <c r="A644" s="82"/>
      <c r="B644" s="82"/>
      <c r="C644" s="82"/>
      <c r="D644" s="82"/>
      <c r="E644" s="82"/>
      <c r="F644" s="85"/>
      <c r="G644" s="86"/>
      <c r="H644" s="82"/>
      <c r="I644" s="82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</row>
    <row r="645" spans="1:26" ht="12.75" customHeight="1">
      <c r="A645" s="82"/>
      <c r="B645" s="82"/>
      <c r="C645" s="82"/>
      <c r="D645" s="82"/>
      <c r="E645" s="82"/>
      <c r="F645" s="85"/>
      <c r="G645" s="86"/>
      <c r="H645" s="82"/>
      <c r="I645" s="82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</row>
    <row r="646" spans="1:26" ht="12.75" customHeight="1">
      <c r="A646" s="82"/>
      <c r="B646" s="82"/>
      <c r="C646" s="82"/>
      <c r="D646" s="82"/>
      <c r="E646" s="82"/>
      <c r="F646" s="85"/>
      <c r="G646" s="86"/>
      <c r="H646" s="82"/>
      <c r="I646" s="82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</row>
    <row r="647" spans="1:26" ht="12.75" customHeight="1">
      <c r="A647" s="82"/>
      <c r="B647" s="82"/>
      <c r="C647" s="82"/>
      <c r="D647" s="82"/>
      <c r="E647" s="82"/>
      <c r="F647" s="85"/>
      <c r="G647" s="86"/>
      <c r="H647" s="82"/>
      <c r="I647" s="82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</row>
    <row r="648" spans="1:26" ht="12.75" customHeight="1">
      <c r="A648" s="82"/>
      <c r="B648" s="82"/>
      <c r="C648" s="82"/>
      <c r="D648" s="82"/>
      <c r="E648" s="82"/>
      <c r="F648" s="85"/>
      <c r="G648" s="86"/>
      <c r="H648" s="82"/>
      <c r="I648" s="82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</row>
    <row r="649" spans="1:26" ht="12.75" customHeight="1">
      <c r="A649" s="82"/>
      <c r="B649" s="82"/>
      <c r="C649" s="82"/>
      <c r="D649" s="82"/>
      <c r="E649" s="82"/>
      <c r="F649" s="85"/>
      <c r="G649" s="86"/>
      <c r="H649" s="82"/>
      <c r="I649" s="82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</row>
    <row r="650" spans="1:26" ht="12.75" customHeight="1">
      <c r="A650" s="82"/>
      <c r="B650" s="82"/>
      <c r="C650" s="82"/>
      <c r="D650" s="82"/>
      <c r="E650" s="82"/>
      <c r="F650" s="85"/>
      <c r="G650" s="86"/>
      <c r="H650" s="82"/>
      <c r="I650" s="82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</row>
    <row r="651" spans="1:26" ht="12.75" customHeight="1">
      <c r="A651" s="82"/>
      <c r="B651" s="82"/>
      <c r="C651" s="82"/>
      <c r="D651" s="82"/>
      <c r="E651" s="82"/>
      <c r="F651" s="85"/>
      <c r="G651" s="86"/>
      <c r="H651" s="82"/>
      <c r="I651" s="82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</row>
    <row r="652" spans="1:26" ht="12.75" customHeight="1">
      <c r="A652" s="82"/>
      <c r="B652" s="82"/>
      <c r="C652" s="82"/>
      <c r="D652" s="82"/>
      <c r="E652" s="82"/>
      <c r="F652" s="85"/>
      <c r="G652" s="86"/>
      <c r="H652" s="82"/>
      <c r="I652" s="82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</row>
    <row r="653" spans="1:26" ht="12.75" customHeight="1">
      <c r="A653" s="82"/>
      <c r="B653" s="82"/>
      <c r="C653" s="82"/>
      <c r="D653" s="82"/>
      <c r="E653" s="82"/>
      <c r="F653" s="85"/>
      <c r="G653" s="86"/>
      <c r="H653" s="82"/>
      <c r="I653" s="82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</row>
    <row r="654" spans="1:26" ht="12.75" customHeight="1">
      <c r="A654" s="82"/>
      <c r="B654" s="82"/>
      <c r="C654" s="82"/>
      <c r="D654" s="82"/>
      <c r="E654" s="82"/>
      <c r="F654" s="85"/>
      <c r="G654" s="86"/>
      <c r="H654" s="82"/>
      <c r="I654" s="82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</row>
    <row r="655" spans="1:26" ht="12.75" customHeight="1">
      <c r="A655" s="82"/>
      <c r="B655" s="82"/>
      <c r="C655" s="82"/>
      <c r="D655" s="82"/>
      <c r="E655" s="82"/>
      <c r="F655" s="85"/>
      <c r="G655" s="86"/>
      <c r="H655" s="82"/>
      <c r="I655" s="82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</row>
    <row r="656" spans="1:26" ht="12.75" customHeight="1">
      <c r="A656" s="82"/>
      <c r="B656" s="82"/>
      <c r="C656" s="82"/>
      <c r="D656" s="82"/>
      <c r="E656" s="82"/>
      <c r="F656" s="85"/>
      <c r="G656" s="86"/>
      <c r="H656" s="82"/>
      <c r="I656" s="82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</row>
    <row r="657" spans="1:26" ht="12.75" customHeight="1">
      <c r="A657" s="82"/>
      <c r="B657" s="82"/>
      <c r="C657" s="82"/>
      <c r="D657" s="82"/>
      <c r="E657" s="82"/>
      <c r="F657" s="85"/>
      <c r="G657" s="86"/>
      <c r="H657" s="82"/>
      <c r="I657" s="82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</row>
    <row r="658" spans="1:26" ht="12.75" customHeight="1">
      <c r="A658" s="82"/>
      <c r="B658" s="82"/>
      <c r="C658" s="82"/>
      <c r="D658" s="82"/>
      <c r="E658" s="82"/>
      <c r="F658" s="85"/>
      <c r="G658" s="86"/>
      <c r="H658" s="82"/>
      <c r="I658" s="82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</row>
    <row r="659" spans="1:26" ht="12.75" customHeight="1">
      <c r="A659" s="82"/>
      <c r="B659" s="82"/>
      <c r="C659" s="82"/>
      <c r="D659" s="82"/>
      <c r="E659" s="82"/>
      <c r="F659" s="85"/>
      <c r="G659" s="86"/>
      <c r="H659" s="82"/>
      <c r="I659" s="82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</row>
    <row r="660" spans="1:26" ht="12.75" customHeight="1">
      <c r="A660" s="82"/>
      <c r="B660" s="82"/>
      <c r="C660" s="82"/>
      <c r="D660" s="82"/>
      <c r="E660" s="82"/>
      <c r="F660" s="85"/>
      <c r="G660" s="86"/>
      <c r="H660" s="82"/>
      <c r="I660" s="82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</row>
    <row r="661" spans="1:26" ht="12.75" customHeight="1">
      <c r="A661" s="82"/>
      <c r="B661" s="82"/>
      <c r="C661" s="82"/>
      <c r="D661" s="82"/>
      <c r="E661" s="82"/>
      <c r="F661" s="85"/>
      <c r="G661" s="86"/>
      <c r="H661" s="82"/>
      <c r="I661" s="82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</row>
    <row r="662" spans="1:26" ht="12.75" customHeight="1">
      <c r="A662" s="82"/>
      <c r="B662" s="82"/>
      <c r="C662" s="82"/>
      <c r="D662" s="82"/>
      <c r="E662" s="82"/>
      <c r="F662" s="85"/>
      <c r="G662" s="86"/>
      <c r="H662" s="82"/>
      <c r="I662" s="82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</row>
    <row r="663" spans="1:26" ht="12.75" customHeight="1">
      <c r="A663" s="82"/>
      <c r="B663" s="82"/>
      <c r="C663" s="82"/>
      <c r="D663" s="82"/>
      <c r="E663" s="82"/>
      <c r="F663" s="85"/>
      <c r="G663" s="86"/>
      <c r="H663" s="82"/>
      <c r="I663" s="82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</row>
    <row r="664" spans="1:26" ht="12.75" customHeight="1">
      <c r="A664" s="82"/>
      <c r="B664" s="82"/>
      <c r="C664" s="82"/>
      <c r="D664" s="82"/>
      <c r="E664" s="82"/>
      <c r="F664" s="85"/>
      <c r="G664" s="86"/>
      <c r="H664" s="82"/>
      <c r="I664" s="82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</row>
    <row r="665" spans="1:26" ht="12.75" customHeight="1">
      <c r="A665" s="82"/>
      <c r="B665" s="82"/>
      <c r="C665" s="82"/>
      <c r="D665" s="82"/>
      <c r="E665" s="82"/>
      <c r="F665" s="85"/>
      <c r="G665" s="86"/>
      <c r="H665" s="82"/>
      <c r="I665" s="82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</row>
    <row r="666" spans="1:26" ht="12.75" customHeight="1">
      <c r="A666" s="82"/>
      <c r="B666" s="82"/>
      <c r="C666" s="82"/>
      <c r="D666" s="82"/>
      <c r="E666" s="82"/>
      <c r="F666" s="85"/>
      <c r="G666" s="86"/>
      <c r="H666" s="82"/>
      <c r="I666" s="82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</row>
    <row r="667" spans="1:26" ht="12.75" customHeight="1">
      <c r="A667" s="82"/>
      <c r="B667" s="82"/>
      <c r="C667" s="82"/>
      <c r="D667" s="82"/>
      <c r="E667" s="82"/>
      <c r="F667" s="85"/>
      <c r="G667" s="86"/>
      <c r="H667" s="82"/>
      <c r="I667" s="82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</row>
    <row r="668" spans="1:26" ht="12.75" customHeight="1">
      <c r="A668" s="82"/>
      <c r="B668" s="82"/>
      <c r="C668" s="82"/>
      <c r="D668" s="82"/>
      <c r="E668" s="82"/>
      <c r="F668" s="85"/>
      <c r="G668" s="86"/>
      <c r="H668" s="82"/>
      <c r="I668" s="82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</row>
    <row r="669" spans="1:26" ht="12.75" customHeight="1">
      <c r="A669" s="82"/>
      <c r="B669" s="82"/>
      <c r="C669" s="82"/>
      <c r="D669" s="82"/>
      <c r="E669" s="82"/>
      <c r="F669" s="85"/>
      <c r="G669" s="86"/>
      <c r="H669" s="82"/>
      <c r="I669" s="82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</row>
    <row r="670" spans="1:26" ht="12.75" customHeight="1">
      <c r="A670" s="82"/>
      <c r="B670" s="82"/>
      <c r="C670" s="82"/>
      <c r="D670" s="82"/>
      <c r="E670" s="82"/>
      <c r="F670" s="85"/>
      <c r="G670" s="86"/>
      <c r="H670" s="82"/>
      <c r="I670" s="82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</row>
    <row r="671" spans="1:26" ht="12.75" customHeight="1">
      <c r="A671" s="82"/>
      <c r="B671" s="82"/>
      <c r="C671" s="82"/>
      <c r="D671" s="82"/>
      <c r="E671" s="82"/>
      <c r="F671" s="85"/>
      <c r="G671" s="86"/>
      <c r="H671" s="82"/>
      <c r="I671" s="82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</row>
    <row r="672" spans="1:26" ht="12.75" customHeight="1">
      <c r="A672" s="82"/>
      <c r="B672" s="82"/>
      <c r="C672" s="82"/>
      <c r="D672" s="82"/>
      <c r="E672" s="82"/>
      <c r="F672" s="85"/>
      <c r="G672" s="86"/>
      <c r="H672" s="82"/>
      <c r="I672" s="82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</row>
    <row r="673" spans="1:26" ht="12.75" customHeight="1">
      <c r="A673" s="82"/>
      <c r="B673" s="82"/>
      <c r="C673" s="82"/>
      <c r="D673" s="82"/>
      <c r="E673" s="82"/>
      <c r="F673" s="85"/>
      <c r="G673" s="86"/>
      <c r="H673" s="82"/>
      <c r="I673" s="82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</row>
    <row r="674" spans="1:26" ht="12.75" customHeight="1">
      <c r="A674" s="82"/>
      <c r="B674" s="82"/>
      <c r="C674" s="82"/>
      <c r="D674" s="82"/>
      <c r="E674" s="82"/>
      <c r="F674" s="85"/>
      <c r="G674" s="86"/>
      <c r="H674" s="82"/>
      <c r="I674" s="82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</row>
    <row r="675" spans="1:26" ht="12.75" customHeight="1">
      <c r="A675" s="82"/>
      <c r="B675" s="82"/>
      <c r="C675" s="82"/>
      <c r="D675" s="82"/>
      <c r="E675" s="82"/>
      <c r="F675" s="85"/>
      <c r="G675" s="86"/>
      <c r="H675" s="82"/>
      <c r="I675" s="82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</row>
    <row r="676" spans="1:26" ht="12.75" customHeight="1">
      <c r="A676" s="82"/>
      <c r="B676" s="82"/>
      <c r="C676" s="82"/>
      <c r="D676" s="82"/>
      <c r="E676" s="82"/>
      <c r="F676" s="85"/>
      <c r="G676" s="86"/>
      <c r="H676" s="82"/>
      <c r="I676" s="82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</row>
    <row r="677" spans="1:26" ht="12.75" customHeight="1">
      <c r="A677" s="82"/>
      <c r="B677" s="82"/>
      <c r="C677" s="82"/>
      <c r="D677" s="82"/>
      <c r="E677" s="82"/>
      <c r="F677" s="85"/>
      <c r="G677" s="86"/>
      <c r="H677" s="82"/>
      <c r="I677" s="82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</row>
    <row r="678" spans="1:26" ht="12.75" customHeight="1">
      <c r="A678" s="82"/>
      <c r="B678" s="82"/>
      <c r="C678" s="82"/>
      <c r="D678" s="82"/>
      <c r="E678" s="82"/>
      <c r="F678" s="85"/>
      <c r="G678" s="86"/>
      <c r="H678" s="82"/>
      <c r="I678" s="82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</row>
    <row r="679" spans="1:26" ht="12.75" customHeight="1">
      <c r="A679" s="82"/>
      <c r="B679" s="82"/>
      <c r="C679" s="82"/>
      <c r="D679" s="82"/>
      <c r="E679" s="82"/>
      <c r="F679" s="85"/>
      <c r="G679" s="86"/>
      <c r="H679" s="82"/>
      <c r="I679" s="82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</row>
    <row r="680" spans="1:26" ht="12.75" customHeight="1">
      <c r="A680" s="82"/>
      <c r="B680" s="82"/>
      <c r="C680" s="82"/>
      <c r="D680" s="82"/>
      <c r="E680" s="82"/>
      <c r="F680" s="85"/>
      <c r="G680" s="86"/>
      <c r="H680" s="82"/>
      <c r="I680" s="82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</row>
    <row r="681" spans="1:26" ht="12.75" customHeight="1">
      <c r="A681" s="82"/>
      <c r="B681" s="82"/>
      <c r="C681" s="82"/>
      <c r="D681" s="82"/>
      <c r="E681" s="82"/>
      <c r="F681" s="85"/>
      <c r="G681" s="86"/>
      <c r="H681" s="82"/>
      <c r="I681" s="82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</row>
    <row r="682" spans="1:26" ht="12.75" customHeight="1">
      <c r="A682" s="82"/>
      <c r="B682" s="82"/>
      <c r="C682" s="82"/>
      <c r="D682" s="82"/>
      <c r="E682" s="82"/>
      <c r="F682" s="85"/>
      <c r="G682" s="86"/>
      <c r="H682" s="82"/>
      <c r="I682" s="82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</row>
    <row r="683" spans="1:26" ht="12.75" customHeight="1">
      <c r="A683" s="82"/>
      <c r="B683" s="82"/>
      <c r="C683" s="82"/>
      <c r="D683" s="82"/>
      <c r="E683" s="82"/>
      <c r="F683" s="85"/>
      <c r="G683" s="86"/>
      <c r="H683" s="82"/>
      <c r="I683" s="82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</row>
    <row r="684" spans="1:26" ht="12.75" customHeight="1">
      <c r="A684" s="82"/>
      <c r="B684" s="82"/>
      <c r="C684" s="82"/>
      <c r="D684" s="82"/>
      <c r="E684" s="82"/>
      <c r="F684" s="85"/>
      <c r="G684" s="86"/>
      <c r="H684" s="82"/>
      <c r="I684" s="82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</row>
    <row r="685" spans="1:26" ht="12.75" customHeight="1">
      <c r="A685" s="82"/>
      <c r="B685" s="82"/>
      <c r="C685" s="82"/>
      <c r="D685" s="82"/>
      <c r="E685" s="82"/>
      <c r="F685" s="85"/>
      <c r="G685" s="86"/>
      <c r="H685" s="82"/>
      <c r="I685" s="82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</row>
    <row r="686" spans="1:26" ht="12.75" customHeight="1">
      <c r="A686" s="82"/>
      <c r="B686" s="82"/>
      <c r="C686" s="82"/>
      <c r="D686" s="82"/>
      <c r="E686" s="82"/>
      <c r="F686" s="85"/>
      <c r="G686" s="86"/>
      <c r="H686" s="82"/>
      <c r="I686" s="82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</row>
    <row r="687" spans="1:26" ht="12.75" customHeight="1">
      <c r="A687" s="82"/>
      <c r="B687" s="82"/>
      <c r="C687" s="82"/>
      <c r="D687" s="82"/>
      <c r="E687" s="82"/>
      <c r="F687" s="85"/>
      <c r="G687" s="86"/>
      <c r="H687" s="82"/>
      <c r="I687" s="82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</row>
    <row r="688" spans="1:26" ht="12.75" customHeight="1">
      <c r="A688" s="82"/>
      <c r="B688" s="82"/>
      <c r="C688" s="82"/>
      <c r="D688" s="82"/>
      <c r="E688" s="82"/>
      <c r="F688" s="85"/>
      <c r="G688" s="86"/>
      <c r="H688" s="82"/>
      <c r="I688" s="82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</row>
    <row r="689" spans="1:26" ht="12.75" customHeight="1">
      <c r="A689" s="82"/>
      <c r="B689" s="82"/>
      <c r="C689" s="82"/>
      <c r="D689" s="82"/>
      <c r="E689" s="82"/>
      <c r="F689" s="85"/>
      <c r="G689" s="86"/>
      <c r="H689" s="82"/>
      <c r="I689" s="82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</row>
    <row r="690" spans="1:26" ht="12.75" customHeight="1">
      <c r="A690" s="82"/>
      <c r="B690" s="82"/>
      <c r="C690" s="82"/>
      <c r="D690" s="82"/>
      <c r="E690" s="82"/>
      <c r="F690" s="85"/>
      <c r="G690" s="86"/>
      <c r="H690" s="82"/>
      <c r="I690" s="82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</row>
    <row r="691" spans="1:26" ht="12.75" customHeight="1">
      <c r="A691" s="82"/>
      <c r="B691" s="82"/>
      <c r="C691" s="82"/>
      <c r="D691" s="82"/>
      <c r="E691" s="82"/>
      <c r="F691" s="85"/>
      <c r="G691" s="86"/>
      <c r="H691" s="82"/>
      <c r="I691" s="82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</row>
    <row r="692" spans="1:26" ht="12.75" customHeight="1">
      <c r="A692" s="82"/>
      <c r="B692" s="82"/>
      <c r="C692" s="82"/>
      <c r="D692" s="82"/>
      <c r="E692" s="82"/>
      <c r="F692" s="85"/>
      <c r="G692" s="86"/>
      <c r="H692" s="82"/>
      <c r="I692" s="82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</row>
    <row r="693" spans="1:26" ht="12.75" customHeight="1">
      <c r="A693" s="82"/>
      <c r="B693" s="82"/>
      <c r="C693" s="82"/>
      <c r="D693" s="82"/>
      <c r="E693" s="82"/>
      <c r="F693" s="85"/>
      <c r="G693" s="86"/>
      <c r="H693" s="82"/>
      <c r="I693" s="82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</row>
    <row r="694" spans="1:26" ht="12.75" customHeight="1">
      <c r="A694" s="82"/>
      <c r="B694" s="82"/>
      <c r="C694" s="82"/>
      <c r="D694" s="82"/>
      <c r="E694" s="82"/>
      <c r="F694" s="85"/>
      <c r="G694" s="86"/>
      <c r="H694" s="82"/>
      <c r="I694" s="82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</row>
    <row r="695" spans="1:26" ht="12.75" customHeight="1">
      <c r="A695" s="82"/>
      <c r="B695" s="82"/>
      <c r="C695" s="82"/>
      <c r="D695" s="82"/>
      <c r="E695" s="82"/>
      <c r="F695" s="85"/>
      <c r="G695" s="86"/>
      <c r="H695" s="82"/>
      <c r="I695" s="82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</row>
    <row r="696" spans="1:26" ht="12.75" customHeight="1">
      <c r="A696" s="82"/>
      <c r="B696" s="82"/>
      <c r="C696" s="82"/>
      <c r="D696" s="82"/>
      <c r="E696" s="82"/>
      <c r="F696" s="85"/>
      <c r="G696" s="86"/>
      <c r="H696" s="82"/>
      <c r="I696" s="82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</row>
    <row r="697" spans="1:26" ht="12.75" customHeight="1">
      <c r="A697" s="82"/>
      <c r="B697" s="82"/>
      <c r="C697" s="82"/>
      <c r="D697" s="82"/>
      <c r="E697" s="82"/>
      <c r="F697" s="85"/>
      <c r="G697" s="86"/>
      <c r="H697" s="82"/>
      <c r="I697" s="82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</row>
    <row r="698" spans="1:26" ht="12.75" customHeight="1">
      <c r="A698" s="82"/>
      <c r="B698" s="82"/>
      <c r="C698" s="82"/>
      <c r="D698" s="82"/>
      <c r="E698" s="82"/>
      <c r="F698" s="85"/>
      <c r="G698" s="86"/>
      <c r="H698" s="82"/>
      <c r="I698" s="82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</row>
    <row r="699" spans="1:26" ht="12.75" customHeight="1">
      <c r="A699" s="82"/>
      <c r="B699" s="82"/>
      <c r="C699" s="82"/>
      <c r="D699" s="82"/>
      <c r="E699" s="82"/>
      <c r="F699" s="85"/>
      <c r="G699" s="86"/>
      <c r="H699" s="82"/>
      <c r="I699" s="82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</row>
    <row r="700" spans="1:26" ht="12.75" customHeight="1">
      <c r="A700" s="82"/>
      <c r="B700" s="82"/>
      <c r="C700" s="82"/>
      <c r="D700" s="82"/>
      <c r="E700" s="82"/>
      <c r="F700" s="85"/>
      <c r="G700" s="86"/>
      <c r="H700" s="82"/>
      <c r="I700" s="82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</row>
    <row r="701" spans="1:26" ht="12.75" customHeight="1">
      <c r="A701" s="82"/>
      <c r="B701" s="82"/>
      <c r="C701" s="82"/>
      <c r="D701" s="82"/>
      <c r="E701" s="82"/>
      <c r="F701" s="85"/>
      <c r="G701" s="86"/>
      <c r="H701" s="82"/>
      <c r="I701" s="82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</row>
    <row r="702" spans="1:26" ht="12.75" customHeight="1">
      <c r="A702" s="82"/>
      <c r="B702" s="82"/>
      <c r="C702" s="82"/>
      <c r="D702" s="82"/>
      <c r="E702" s="82"/>
      <c r="F702" s="85"/>
      <c r="G702" s="86"/>
      <c r="H702" s="82"/>
      <c r="I702" s="82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</row>
    <row r="703" spans="1:26" ht="12.75" customHeight="1">
      <c r="A703" s="82"/>
      <c r="B703" s="82"/>
      <c r="C703" s="82"/>
      <c r="D703" s="82"/>
      <c r="E703" s="82"/>
      <c r="F703" s="85"/>
      <c r="G703" s="86"/>
      <c r="H703" s="82"/>
      <c r="I703" s="82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</row>
    <row r="704" spans="1:26" ht="12.75" customHeight="1">
      <c r="A704" s="82"/>
      <c r="B704" s="82"/>
      <c r="C704" s="82"/>
      <c r="D704" s="82"/>
      <c r="E704" s="82"/>
      <c r="F704" s="85"/>
      <c r="G704" s="86"/>
      <c r="H704" s="82"/>
      <c r="I704" s="82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</row>
    <row r="705" spans="1:26" ht="12.75" customHeight="1">
      <c r="A705" s="82"/>
      <c r="B705" s="82"/>
      <c r="C705" s="82"/>
      <c r="D705" s="82"/>
      <c r="E705" s="82"/>
      <c r="F705" s="85"/>
      <c r="G705" s="86"/>
      <c r="H705" s="82"/>
      <c r="I705" s="82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</row>
    <row r="706" spans="1:26" ht="12.75" customHeight="1">
      <c r="A706" s="82"/>
      <c r="B706" s="82"/>
      <c r="C706" s="82"/>
      <c r="D706" s="82"/>
      <c r="E706" s="82"/>
      <c r="F706" s="85"/>
      <c r="G706" s="86"/>
      <c r="H706" s="82"/>
      <c r="I706" s="82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</row>
    <row r="707" spans="1:26" ht="12.75" customHeight="1">
      <c r="A707" s="82"/>
      <c r="B707" s="82"/>
      <c r="C707" s="82"/>
      <c r="D707" s="82"/>
      <c r="E707" s="82"/>
      <c r="F707" s="85"/>
      <c r="G707" s="86"/>
      <c r="H707" s="82"/>
      <c r="I707" s="82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</row>
    <row r="708" spans="1:26" ht="12.75" customHeight="1">
      <c r="A708" s="82"/>
      <c r="B708" s="82"/>
      <c r="C708" s="82"/>
      <c r="D708" s="82"/>
      <c r="E708" s="82"/>
      <c r="F708" s="85"/>
      <c r="G708" s="86"/>
      <c r="H708" s="82"/>
      <c r="I708" s="82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</row>
    <row r="709" spans="1:26" ht="12.75" customHeight="1">
      <c r="A709" s="82"/>
      <c r="B709" s="82"/>
      <c r="C709" s="82"/>
      <c r="D709" s="82"/>
      <c r="E709" s="82"/>
      <c r="F709" s="85"/>
      <c r="G709" s="86"/>
      <c r="H709" s="82"/>
      <c r="I709" s="82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</row>
    <row r="710" spans="1:26" ht="12.75" customHeight="1">
      <c r="A710" s="82"/>
      <c r="B710" s="82"/>
      <c r="C710" s="82"/>
      <c r="D710" s="82"/>
      <c r="E710" s="82"/>
      <c r="F710" s="85"/>
      <c r="G710" s="86"/>
      <c r="H710" s="82"/>
      <c r="I710" s="82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</row>
    <row r="711" spans="1:26" ht="12.75" customHeight="1">
      <c r="A711" s="82"/>
      <c r="B711" s="82"/>
      <c r="C711" s="82"/>
      <c r="D711" s="82"/>
      <c r="E711" s="82"/>
      <c r="F711" s="85"/>
      <c r="G711" s="86"/>
      <c r="H711" s="82"/>
      <c r="I711" s="82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</row>
    <row r="712" spans="1:26" ht="12.75" customHeight="1">
      <c r="A712" s="82"/>
      <c r="B712" s="82"/>
      <c r="C712" s="82"/>
      <c r="D712" s="82"/>
      <c r="E712" s="82"/>
      <c r="F712" s="85"/>
      <c r="G712" s="86"/>
      <c r="H712" s="82"/>
      <c r="I712" s="82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</row>
    <row r="713" spans="1:26" ht="12.75" customHeight="1">
      <c r="A713" s="82"/>
      <c r="B713" s="82"/>
      <c r="C713" s="82"/>
      <c r="D713" s="82"/>
      <c r="E713" s="82"/>
      <c r="F713" s="85"/>
      <c r="G713" s="86"/>
      <c r="H713" s="82"/>
      <c r="I713" s="82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</row>
    <row r="714" spans="1:26" ht="12.75" customHeight="1">
      <c r="A714" s="82"/>
      <c r="B714" s="82"/>
      <c r="C714" s="82"/>
      <c r="D714" s="82"/>
      <c r="E714" s="82"/>
      <c r="F714" s="85"/>
      <c r="G714" s="86"/>
      <c r="H714" s="82"/>
      <c r="I714" s="82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</row>
    <row r="715" spans="1:26" ht="12.75" customHeight="1">
      <c r="A715" s="82"/>
      <c r="B715" s="82"/>
      <c r="C715" s="82"/>
      <c r="D715" s="82"/>
      <c r="E715" s="82"/>
      <c r="F715" s="85"/>
      <c r="G715" s="86"/>
      <c r="H715" s="82"/>
      <c r="I715" s="82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</row>
    <row r="716" spans="1:26" ht="12.75" customHeight="1">
      <c r="A716" s="82"/>
      <c r="B716" s="82"/>
      <c r="C716" s="82"/>
      <c r="D716" s="82"/>
      <c r="E716" s="82"/>
      <c r="F716" s="85"/>
      <c r="G716" s="86"/>
      <c r="H716" s="82"/>
      <c r="I716" s="82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</row>
    <row r="717" spans="1:26" ht="12.75" customHeight="1">
      <c r="A717" s="82"/>
      <c r="B717" s="82"/>
      <c r="C717" s="82"/>
      <c r="D717" s="82"/>
      <c r="E717" s="82"/>
      <c r="F717" s="85"/>
      <c r="G717" s="86"/>
      <c r="H717" s="82"/>
      <c r="I717" s="82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</row>
    <row r="718" spans="1:26" ht="12.75" customHeight="1">
      <c r="A718" s="82"/>
      <c r="B718" s="82"/>
      <c r="C718" s="82"/>
      <c r="D718" s="82"/>
      <c r="E718" s="82"/>
      <c r="F718" s="85"/>
      <c r="G718" s="86"/>
      <c r="H718" s="82"/>
      <c r="I718" s="82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</row>
    <row r="719" spans="1:26" ht="12.75" customHeight="1">
      <c r="A719" s="82"/>
      <c r="B719" s="82"/>
      <c r="C719" s="82"/>
      <c r="D719" s="82"/>
      <c r="E719" s="82"/>
      <c r="F719" s="85"/>
      <c r="G719" s="86"/>
      <c r="H719" s="82"/>
      <c r="I719" s="82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</row>
    <row r="720" spans="1:26" ht="12.75" customHeight="1">
      <c r="A720" s="82"/>
      <c r="B720" s="82"/>
      <c r="C720" s="82"/>
      <c r="D720" s="82"/>
      <c r="E720" s="82"/>
      <c r="F720" s="85"/>
      <c r="G720" s="86"/>
      <c r="H720" s="82"/>
      <c r="I720" s="82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</row>
    <row r="721" spans="1:26" ht="12.75" customHeight="1">
      <c r="A721" s="82"/>
      <c r="B721" s="82"/>
      <c r="C721" s="82"/>
      <c r="D721" s="82"/>
      <c r="E721" s="82"/>
      <c r="F721" s="85"/>
      <c r="G721" s="86"/>
      <c r="H721" s="82"/>
      <c r="I721" s="82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</row>
    <row r="722" spans="1:26" ht="12.75" customHeight="1">
      <c r="A722" s="82"/>
      <c r="B722" s="82"/>
      <c r="C722" s="82"/>
      <c r="D722" s="82"/>
      <c r="E722" s="82"/>
      <c r="F722" s="85"/>
      <c r="G722" s="86"/>
      <c r="H722" s="82"/>
      <c r="I722" s="82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</row>
    <row r="723" spans="1:26" ht="12.75" customHeight="1">
      <c r="A723" s="82"/>
      <c r="B723" s="82"/>
      <c r="C723" s="82"/>
      <c r="D723" s="82"/>
      <c r="E723" s="82"/>
      <c r="F723" s="85"/>
      <c r="G723" s="86"/>
      <c r="H723" s="82"/>
      <c r="I723" s="82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</row>
    <row r="724" spans="1:26" ht="12.75" customHeight="1">
      <c r="A724" s="82"/>
      <c r="B724" s="82"/>
      <c r="C724" s="82"/>
      <c r="D724" s="82"/>
      <c r="E724" s="82"/>
      <c r="F724" s="85"/>
      <c r="G724" s="86"/>
      <c r="H724" s="82"/>
      <c r="I724" s="82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</row>
    <row r="725" spans="1:26" ht="12.75" customHeight="1">
      <c r="A725" s="82"/>
      <c r="B725" s="82"/>
      <c r="C725" s="82"/>
      <c r="D725" s="82"/>
      <c r="E725" s="82"/>
      <c r="F725" s="85"/>
      <c r="G725" s="86"/>
      <c r="H725" s="82"/>
      <c r="I725" s="82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</row>
    <row r="726" spans="1:26" ht="12.75" customHeight="1">
      <c r="A726" s="82"/>
      <c r="B726" s="82"/>
      <c r="C726" s="82"/>
      <c r="D726" s="82"/>
      <c r="E726" s="82"/>
      <c r="F726" s="85"/>
      <c r="G726" s="86"/>
      <c r="H726" s="82"/>
      <c r="I726" s="82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</row>
    <row r="727" spans="1:26" ht="12.75" customHeight="1">
      <c r="A727" s="82"/>
      <c r="B727" s="82"/>
      <c r="C727" s="82"/>
      <c r="D727" s="82"/>
      <c r="E727" s="82"/>
      <c r="F727" s="85"/>
      <c r="G727" s="86"/>
      <c r="H727" s="82"/>
      <c r="I727" s="82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</row>
    <row r="728" spans="1:26" ht="12.75" customHeight="1">
      <c r="A728" s="82"/>
      <c r="B728" s="82"/>
      <c r="C728" s="82"/>
      <c r="D728" s="82"/>
      <c r="E728" s="82"/>
      <c r="F728" s="85"/>
      <c r="G728" s="86"/>
      <c r="H728" s="82"/>
      <c r="I728" s="82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</row>
    <row r="729" spans="1:26" ht="12.75" customHeight="1">
      <c r="A729" s="82"/>
      <c r="B729" s="82"/>
      <c r="C729" s="82"/>
      <c r="D729" s="82"/>
      <c r="E729" s="82"/>
      <c r="F729" s="85"/>
      <c r="G729" s="86"/>
      <c r="H729" s="82"/>
      <c r="I729" s="82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</row>
    <row r="730" spans="1:26" ht="12.75" customHeight="1">
      <c r="A730" s="82"/>
      <c r="B730" s="82"/>
      <c r="C730" s="82"/>
      <c r="D730" s="82"/>
      <c r="E730" s="82"/>
      <c r="F730" s="85"/>
      <c r="G730" s="86"/>
      <c r="H730" s="82"/>
      <c r="I730" s="82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</row>
    <row r="731" spans="1:26" ht="12.75" customHeight="1">
      <c r="A731" s="82"/>
      <c r="B731" s="82"/>
      <c r="C731" s="82"/>
      <c r="D731" s="82"/>
      <c r="E731" s="82"/>
      <c r="F731" s="85"/>
      <c r="G731" s="86"/>
      <c r="H731" s="82"/>
      <c r="I731" s="82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</row>
    <row r="732" spans="1:26" ht="12.75" customHeight="1">
      <c r="A732" s="82"/>
      <c r="B732" s="82"/>
      <c r="C732" s="82"/>
      <c r="D732" s="82"/>
      <c r="E732" s="82"/>
      <c r="F732" s="85"/>
      <c r="G732" s="86"/>
      <c r="H732" s="82"/>
      <c r="I732" s="82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</row>
    <row r="733" spans="1:26" ht="12.75" customHeight="1">
      <c r="A733" s="82"/>
      <c r="B733" s="82"/>
      <c r="C733" s="82"/>
      <c r="D733" s="82"/>
      <c r="E733" s="82"/>
      <c r="F733" s="85"/>
      <c r="G733" s="86"/>
      <c r="H733" s="82"/>
      <c r="I733" s="82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</row>
    <row r="734" spans="1:26" ht="12.75" customHeight="1">
      <c r="A734" s="82"/>
      <c r="B734" s="82"/>
      <c r="C734" s="82"/>
      <c r="D734" s="82"/>
      <c r="E734" s="82"/>
      <c r="F734" s="85"/>
      <c r="G734" s="86"/>
      <c r="H734" s="82"/>
      <c r="I734" s="82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</row>
    <row r="735" spans="1:26" ht="12.75" customHeight="1">
      <c r="A735" s="82"/>
      <c r="B735" s="82"/>
      <c r="C735" s="82"/>
      <c r="D735" s="82"/>
      <c r="E735" s="82"/>
      <c r="F735" s="85"/>
      <c r="G735" s="86"/>
      <c r="H735" s="82"/>
      <c r="I735" s="82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</row>
    <row r="736" spans="1:26" ht="12.75" customHeight="1">
      <c r="A736" s="82"/>
      <c r="B736" s="82"/>
      <c r="C736" s="82"/>
      <c r="D736" s="82"/>
      <c r="E736" s="82"/>
      <c r="F736" s="85"/>
      <c r="G736" s="86"/>
      <c r="H736" s="82"/>
      <c r="I736" s="82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</row>
    <row r="737" spans="1:26" ht="12.75" customHeight="1">
      <c r="A737" s="82"/>
      <c r="B737" s="82"/>
      <c r="C737" s="82"/>
      <c r="D737" s="82"/>
      <c r="E737" s="82"/>
      <c r="F737" s="85"/>
      <c r="G737" s="86"/>
      <c r="H737" s="82"/>
      <c r="I737" s="82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</row>
    <row r="738" spans="1:26" ht="12.75" customHeight="1">
      <c r="A738" s="82"/>
      <c r="B738" s="82"/>
      <c r="C738" s="82"/>
      <c r="D738" s="82"/>
      <c r="E738" s="82"/>
      <c r="F738" s="85"/>
      <c r="G738" s="86"/>
      <c r="H738" s="82"/>
      <c r="I738" s="82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</row>
    <row r="739" spans="1:26" ht="12.75" customHeight="1">
      <c r="A739" s="82"/>
      <c r="B739" s="82"/>
      <c r="C739" s="82"/>
      <c r="D739" s="82"/>
      <c r="E739" s="82"/>
      <c r="F739" s="85"/>
      <c r="G739" s="86"/>
      <c r="H739" s="82"/>
      <c r="I739" s="82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</row>
    <row r="740" spans="1:26" ht="12.75" customHeight="1">
      <c r="A740" s="82"/>
      <c r="B740" s="82"/>
      <c r="C740" s="82"/>
      <c r="D740" s="82"/>
      <c r="E740" s="82"/>
      <c r="F740" s="85"/>
      <c r="G740" s="86"/>
      <c r="H740" s="82"/>
      <c r="I740" s="82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</row>
    <row r="741" spans="1:26" ht="12.75" customHeight="1">
      <c r="A741" s="82"/>
      <c r="B741" s="82"/>
      <c r="C741" s="82"/>
      <c r="D741" s="82"/>
      <c r="E741" s="82"/>
      <c r="F741" s="85"/>
      <c r="G741" s="86"/>
      <c r="H741" s="82"/>
      <c r="I741" s="82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</row>
    <row r="742" spans="1:26" ht="12.75" customHeight="1">
      <c r="A742" s="82"/>
      <c r="B742" s="82"/>
      <c r="C742" s="82"/>
      <c r="D742" s="82"/>
      <c r="E742" s="82"/>
      <c r="F742" s="85"/>
      <c r="G742" s="86"/>
      <c r="H742" s="82"/>
      <c r="I742" s="82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</row>
    <row r="743" spans="1:26" ht="12.75" customHeight="1">
      <c r="A743" s="82"/>
      <c r="B743" s="82"/>
      <c r="C743" s="82"/>
      <c r="D743" s="82"/>
      <c r="E743" s="82"/>
      <c r="F743" s="85"/>
      <c r="G743" s="86"/>
      <c r="H743" s="82"/>
      <c r="I743" s="82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</row>
    <row r="744" spans="1:26" ht="12.75" customHeight="1">
      <c r="A744" s="82"/>
      <c r="B744" s="82"/>
      <c r="C744" s="82"/>
      <c r="D744" s="82"/>
      <c r="E744" s="82"/>
      <c r="F744" s="85"/>
      <c r="G744" s="86"/>
      <c r="H744" s="82"/>
      <c r="I744" s="82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</row>
    <row r="745" spans="1:26" ht="12.75" customHeight="1">
      <c r="A745" s="82"/>
      <c r="B745" s="82"/>
      <c r="C745" s="82"/>
      <c r="D745" s="82"/>
      <c r="E745" s="82"/>
      <c r="F745" s="85"/>
      <c r="G745" s="86"/>
      <c r="H745" s="82"/>
      <c r="I745" s="82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</row>
    <row r="746" spans="1:26" ht="12.75" customHeight="1">
      <c r="A746" s="82"/>
      <c r="B746" s="82"/>
      <c r="C746" s="82"/>
      <c r="D746" s="82"/>
      <c r="E746" s="82"/>
      <c r="F746" s="85"/>
      <c r="G746" s="86"/>
      <c r="H746" s="82"/>
      <c r="I746" s="82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</row>
    <row r="747" spans="1:26" ht="12.75" customHeight="1">
      <c r="A747" s="82"/>
      <c r="B747" s="82"/>
      <c r="C747" s="82"/>
      <c r="D747" s="82"/>
      <c r="E747" s="82"/>
      <c r="F747" s="85"/>
      <c r="G747" s="86"/>
      <c r="H747" s="82"/>
      <c r="I747" s="82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</row>
    <row r="748" spans="1:26" ht="12.75" customHeight="1">
      <c r="A748" s="82"/>
      <c r="B748" s="82"/>
      <c r="C748" s="82"/>
      <c r="D748" s="82"/>
      <c r="E748" s="82"/>
      <c r="F748" s="85"/>
      <c r="G748" s="86"/>
      <c r="H748" s="82"/>
      <c r="I748" s="82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</row>
    <row r="749" spans="1:26" ht="12.75" customHeight="1">
      <c r="A749" s="82"/>
      <c r="B749" s="82"/>
      <c r="C749" s="82"/>
      <c r="D749" s="82"/>
      <c r="E749" s="82"/>
      <c r="F749" s="85"/>
      <c r="G749" s="86"/>
      <c r="H749" s="82"/>
      <c r="I749" s="82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</row>
    <row r="750" spans="1:26" ht="12.75" customHeight="1">
      <c r="A750" s="82"/>
      <c r="B750" s="82"/>
      <c r="C750" s="82"/>
      <c r="D750" s="82"/>
      <c r="E750" s="82"/>
      <c r="F750" s="85"/>
      <c r="G750" s="86"/>
      <c r="H750" s="82"/>
      <c r="I750" s="82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</row>
    <row r="751" spans="1:26" ht="12.75" customHeight="1">
      <c r="A751" s="82"/>
      <c r="B751" s="82"/>
      <c r="C751" s="82"/>
      <c r="D751" s="82"/>
      <c r="E751" s="82"/>
      <c r="F751" s="85"/>
      <c r="G751" s="86"/>
      <c r="H751" s="82"/>
      <c r="I751" s="82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</row>
    <row r="752" spans="1:26" ht="12.75" customHeight="1">
      <c r="A752" s="82"/>
      <c r="B752" s="82"/>
      <c r="C752" s="82"/>
      <c r="D752" s="82"/>
      <c r="E752" s="82"/>
      <c r="F752" s="85"/>
      <c r="G752" s="86"/>
      <c r="H752" s="82"/>
      <c r="I752" s="82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</row>
    <row r="753" spans="1:26" ht="12.75" customHeight="1">
      <c r="A753" s="82"/>
      <c r="B753" s="82"/>
      <c r="C753" s="82"/>
      <c r="D753" s="82"/>
      <c r="E753" s="82"/>
      <c r="F753" s="85"/>
      <c r="G753" s="86"/>
      <c r="H753" s="82"/>
      <c r="I753" s="82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</row>
    <row r="754" spans="1:26" ht="12.75" customHeight="1">
      <c r="A754" s="82"/>
      <c r="B754" s="82"/>
      <c r="C754" s="82"/>
      <c r="D754" s="82"/>
      <c r="E754" s="82"/>
      <c r="F754" s="85"/>
      <c r="G754" s="86"/>
      <c r="H754" s="82"/>
      <c r="I754" s="82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</row>
    <row r="755" spans="1:26" ht="12.75" customHeight="1">
      <c r="A755" s="82"/>
      <c r="B755" s="82"/>
      <c r="C755" s="82"/>
      <c r="D755" s="82"/>
      <c r="E755" s="82"/>
      <c r="F755" s="85"/>
      <c r="G755" s="86"/>
      <c r="H755" s="82"/>
      <c r="I755" s="82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</row>
    <row r="756" spans="1:26" ht="12.75" customHeight="1">
      <c r="A756" s="82"/>
      <c r="B756" s="82"/>
      <c r="C756" s="82"/>
      <c r="D756" s="82"/>
      <c r="E756" s="82"/>
      <c r="F756" s="85"/>
      <c r="G756" s="86"/>
      <c r="H756" s="82"/>
      <c r="I756" s="82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</row>
    <row r="757" spans="1:26" ht="12.75" customHeight="1">
      <c r="A757" s="82"/>
      <c r="B757" s="82"/>
      <c r="C757" s="82"/>
      <c r="D757" s="82"/>
      <c r="E757" s="82"/>
      <c r="F757" s="85"/>
      <c r="G757" s="86"/>
      <c r="H757" s="82"/>
      <c r="I757" s="82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</row>
    <row r="758" spans="1:26" ht="12.75" customHeight="1">
      <c r="A758" s="82"/>
      <c r="B758" s="82"/>
      <c r="C758" s="82"/>
      <c r="D758" s="82"/>
      <c r="E758" s="82"/>
      <c r="F758" s="85"/>
      <c r="G758" s="86"/>
      <c r="H758" s="82"/>
      <c r="I758" s="82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</row>
    <row r="759" spans="1:26" ht="12.75" customHeight="1">
      <c r="A759" s="82"/>
      <c r="B759" s="82"/>
      <c r="C759" s="82"/>
      <c r="D759" s="82"/>
      <c r="E759" s="82"/>
      <c r="F759" s="85"/>
      <c r="G759" s="86"/>
      <c r="H759" s="82"/>
      <c r="I759" s="82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</row>
    <row r="760" spans="1:26" ht="12.75" customHeight="1">
      <c r="A760" s="82"/>
      <c r="B760" s="82"/>
      <c r="C760" s="82"/>
      <c r="D760" s="82"/>
      <c r="E760" s="82"/>
      <c r="F760" s="85"/>
      <c r="G760" s="86"/>
      <c r="H760" s="82"/>
      <c r="I760" s="82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</row>
    <row r="761" spans="1:26" ht="12.75" customHeight="1">
      <c r="A761" s="82"/>
      <c r="B761" s="82"/>
      <c r="C761" s="82"/>
      <c r="D761" s="82"/>
      <c r="E761" s="82"/>
      <c r="F761" s="85"/>
      <c r="G761" s="86"/>
      <c r="H761" s="82"/>
      <c r="I761" s="82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</row>
    <row r="762" spans="1:26" ht="12.75" customHeight="1">
      <c r="A762" s="82"/>
      <c r="B762" s="82"/>
      <c r="C762" s="82"/>
      <c r="D762" s="82"/>
      <c r="E762" s="82"/>
      <c r="F762" s="85"/>
      <c r="G762" s="86"/>
      <c r="H762" s="82"/>
      <c r="I762" s="82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</row>
    <row r="763" spans="1:26" ht="12.75" customHeight="1">
      <c r="A763" s="82"/>
      <c r="B763" s="82"/>
      <c r="C763" s="82"/>
      <c r="D763" s="82"/>
      <c r="E763" s="82"/>
      <c r="F763" s="85"/>
      <c r="G763" s="86"/>
      <c r="H763" s="82"/>
      <c r="I763" s="82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</row>
    <row r="764" spans="1:26" ht="12.75" customHeight="1">
      <c r="A764" s="82"/>
      <c r="B764" s="82"/>
      <c r="C764" s="82"/>
      <c r="D764" s="82"/>
      <c r="E764" s="82"/>
      <c r="F764" s="85"/>
      <c r="G764" s="86"/>
      <c r="H764" s="82"/>
      <c r="I764" s="82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</row>
    <row r="765" spans="1:26" ht="12.75" customHeight="1">
      <c r="A765" s="82"/>
      <c r="B765" s="82"/>
      <c r="C765" s="82"/>
      <c r="D765" s="82"/>
      <c r="E765" s="82"/>
      <c r="F765" s="85"/>
      <c r="G765" s="86"/>
      <c r="H765" s="82"/>
      <c r="I765" s="82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</row>
    <row r="766" spans="1:26" ht="12.75" customHeight="1">
      <c r="A766" s="82"/>
      <c r="B766" s="82"/>
      <c r="C766" s="82"/>
      <c r="D766" s="82"/>
      <c r="E766" s="82"/>
      <c r="F766" s="85"/>
      <c r="G766" s="86"/>
      <c r="H766" s="82"/>
      <c r="I766" s="82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</row>
    <row r="767" spans="1:26" ht="12.75" customHeight="1">
      <c r="A767" s="82"/>
      <c r="B767" s="82"/>
      <c r="C767" s="82"/>
      <c r="D767" s="82"/>
      <c r="E767" s="82"/>
      <c r="F767" s="85"/>
      <c r="G767" s="86"/>
      <c r="H767" s="82"/>
      <c r="I767" s="82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</row>
    <row r="768" spans="1:26" ht="12.75" customHeight="1">
      <c r="A768" s="82"/>
      <c r="B768" s="82"/>
      <c r="C768" s="82"/>
      <c r="D768" s="82"/>
      <c r="E768" s="82"/>
      <c r="F768" s="85"/>
      <c r="G768" s="86"/>
      <c r="H768" s="82"/>
      <c r="I768" s="82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</row>
    <row r="769" spans="1:26" ht="12.75" customHeight="1">
      <c r="A769" s="82"/>
      <c r="B769" s="82"/>
      <c r="C769" s="82"/>
      <c r="D769" s="82"/>
      <c r="E769" s="82"/>
      <c r="F769" s="85"/>
      <c r="G769" s="86"/>
      <c r="H769" s="82"/>
      <c r="I769" s="82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</row>
    <row r="770" spans="1:26" ht="12.75" customHeight="1">
      <c r="A770" s="82"/>
      <c r="B770" s="82"/>
      <c r="C770" s="82"/>
      <c r="D770" s="82"/>
      <c r="E770" s="82"/>
      <c r="F770" s="85"/>
      <c r="G770" s="86"/>
      <c r="H770" s="82"/>
      <c r="I770" s="82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</row>
    <row r="771" spans="1:26" ht="12.75" customHeight="1">
      <c r="A771" s="82"/>
      <c r="B771" s="82"/>
      <c r="C771" s="82"/>
      <c r="D771" s="82"/>
      <c r="E771" s="82"/>
      <c r="F771" s="85"/>
      <c r="G771" s="86"/>
      <c r="H771" s="82"/>
      <c r="I771" s="82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</row>
    <row r="772" spans="1:26" ht="12.75" customHeight="1">
      <c r="A772" s="82"/>
      <c r="B772" s="82"/>
      <c r="C772" s="82"/>
      <c r="D772" s="82"/>
      <c r="E772" s="82"/>
      <c r="F772" s="85"/>
      <c r="G772" s="86"/>
      <c r="H772" s="82"/>
      <c r="I772" s="82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</row>
    <row r="773" spans="1:26" ht="12.75" customHeight="1">
      <c r="A773" s="82"/>
      <c r="B773" s="82"/>
      <c r="C773" s="82"/>
      <c r="D773" s="82"/>
      <c r="E773" s="82"/>
      <c r="F773" s="85"/>
      <c r="G773" s="86"/>
      <c r="H773" s="82"/>
      <c r="I773" s="82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</row>
    <row r="774" spans="1:26" ht="12.75" customHeight="1">
      <c r="A774" s="82"/>
      <c r="B774" s="82"/>
      <c r="C774" s="82"/>
      <c r="D774" s="82"/>
      <c r="E774" s="82"/>
      <c r="F774" s="85"/>
      <c r="G774" s="86"/>
      <c r="H774" s="82"/>
      <c r="I774" s="82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</row>
    <row r="775" spans="1:26" ht="12.75" customHeight="1">
      <c r="A775" s="82"/>
      <c r="B775" s="82"/>
      <c r="C775" s="82"/>
      <c r="D775" s="82"/>
      <c r="E775" s="82"/>
      <c r="F775" s="85"/>
      <c r="G775" s="86"/>
      <c r="H775" s="82"/>
      <c r="I775" s="82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</row>
    <row r="776" spans="1:26" ht="12.75" customHeight="1">
      <c r="A776" s="82"/>
      <c r="B776" s="82"/>
      <c r="C776" s="82"/>
      <c r="D776" s="82"/>
      <c r="E776" s="82"/>
      <c r="F776" s="85"/>
      <c r="G776" s="86"/>
      <c r="H776" s="82"/>
      <c r="I776" s="82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</row>
    <row r="777" spans="1:26" ht="12.75" customHeight="1">
      <c r="A777" s="82"/>
      <c r="B777" s="82"/>
      <c r="C777" s="82"/>
      <c r="D777" s="82"/>
      <c r="E777" s="82"/>
      <c r="F777" s="85"/>
      <c r="G777" s="86"/>
      <c r="H777" s="82"/>
      <c r="I777" s="82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</row>
    <row r="778" spans="1:26" ht="12.75" customHeight="1">
      <c r="A778" s="82"/>
      <c r="B778" s="82"/>
      <c r="C778" s="82"/>
      <c r="D778" s="82"/>
      <c r="E778" s="82"/>
      <c r="F778" s="85"/>
      <c r="G778" s="86"/>
      <c r="H778" s="82"/>
      <c r="I778" s="82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</row>
    <row r="779" spans="1:26" ht="12.75" customHeight="1">
      <c r="A779" s="82"/>
      <c r="B779" s="82"/>
      <c r="C779" s="82"/>
      <c r="D779" s="82"/>
      <c r="E779" s="82"/>
      <c r="F779" s="85"/>
      <c r="G779" s="86"/>
      <c r="H779" s="82"/>
      <c r="I779" s="82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</row>
    <row r="780" spans="1:26" ht="12.75" customHeight="1">
      <c r="A780" s="82"/>
      <c r="B780" s="82"/>
      <c r="C780" s="82"/>
      <c r="D780" s="82"/>
      <c r="E780" s="82"/>
      <c r="F780" s="85"/>
      <c r="G780" s="86"/>
      <c r="H780" s="82"/>
      <c r="I780" s="82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</row>
    <row r="781" spans="1:26" ht="12.75" customHeight="1">
      <c r="A781" s="82"/>
      <c r="B781" s="82"/>
      <c r="C781" s="82"/>
      <c r="D781" s="82"/>
      <c r="E781" s="82"/>
      <c r="F781" s="85"/>
      <c r="G781" s="86"/>
      <c r="H781" s="82"/>
      <c r="I781" s="82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</row>
    <row r="782" spans="1:26" ht="12.75" customHeight="1">
      <c r="A782" s="82"/>
      <c r="B782" s="82"/>
      <c r="C782" s="82"/>
      <c r="D782" s="82"/>
      <c r="E782" s="82"/>
      <c r="F782" s="85"/>
      <c r="G782" s="86"/>
      <c r="H782" s="82"/>
      <c r="I782" s="82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</row>
    <row r="783" spans="1:26" ht="12.75" customHeight="1">
      <c r="A783" s="82"/>
      <c r="B783" s="82"/>
      <c r="C783" s="82"/>
      <c r="D783" s="82"/>
      <c r="E783" s="82"/>
      <c r="F783" s="85"/>
      <c r="G783" s="86"/>
      <c r="H783" s="82"/>
      <c r="I783" s="82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</row>
    <row r="784" spans="1:26" ht="12.75" customHeight="1">
      <c r="A784" s="82"/>
      <c r="B784" s="82"/>
      <c r="C784" s="82"/>
      <c r="D784" s="82"/>
      <c r="E784" s="82"/>
      <c r="F784" s="85"/>
      <c r="G784" s="86"/>
      <c r="H784" s="82"/>
      <c r="I784" s="82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</row>
    <row r="785" spans="1:26" ht="12.75" customHeight="1">
      <c r="A785" s="82"/>
      <c r="B785" s="82"/>
      <c r="C785" s="82"/>
      <c r="D785" s="82"/>
      <c r="E785" s="82"/>
      <c r="F785" s="85"/>
      <c r="G785" s="86"/>
      <c r="H785" s="82"/>
      <c r="I785" s="82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</row>
    <row r="786" spans="1:26" ht="12.75" customHeight="1">
      <c r="A786" s="82"/>
      <c r="B786" s="82"/>
      <c r="C786" s="82"/>
      <c r="D786" s="82"/>
      <c r="E786" s="82"/>
      <c r="F786" s="85"/>
      <c r="G786" s="86"/>
      <c r="H786" s="82"/>
      <c r="I786" s="82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</row>
    <row r="787" spans="1:26" ht="12.75" customHeight="1">
      <c r="A787" s="82"/>
      <c r="B787" s="82"/>
      <c r="C787" s="82"/>
      <c r="D787" s="82"/>
      <c r="E787" s="82"/>
      <c r="F787" s="85"/>
      <c r="G787" s="86"/>
      <c r="H787" s="82"/>
      <c r="I787" s="82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</row>
    <row r="788" spans="1:26" ht="12.75" customHeight="1">
      <c r="A788" s="82"/>
      <c r="B788" s="82"/>
      <c r="C788" s="82"/>
      <c r="D788" s="82"/>
      <c r="E788" s="82"/>
      <c r="F788" s="85"/>
      <c r="G788" s="86"/>
      <c r="H788" s="82"/>
      <c r="I788" s="82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</row>
    <row r="789" spans="1:26" ht="12.75" customHeight="1">
      <c r="A789" s="82"/>
      <c r="B789" s="82"/>
      <c r="C789" s="82"/>
      <c r="D789" s="82"/>
      <c r="E789" s="82"/>
      <c r="F789" s="85"/>
      <c r="G789" s="86"/>
      <c r="H789" s="82"/>
      <c r="I789" s="82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</row>
    <row r="790" spans="1:26" ht="12.75" customHeight="1">
      <c r="A790" s="82"/>
      <c r="B790" s="82"/>
      <c r="C790" s="82"/>
      <c r="D790" s="82"/>
      <c r="E790" s="82"/>
      <c r="F790" s="85"/>
      <c r="G790" s="86"/>
      <c r="H790" s="82"/>
      <c r="I790" s="82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</row>
    <row r="791" spans="1:26" ht="12.75" customHeight="1">
      <c r="A791" s="82"/>
      <c r="B791" s="82"/>
      <c r="C791" s="82"/>
      <c r="D791" s="82"/>
      <c r="E791" s="82"/>
      <c r="F791" s="85"/>
      <c r="G791" s="86"/>
      <c r="H791" s="82"/>
      <c r="I791" s="82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</row>
    <row r="792" spans="1:26" ht="12.75" customHeight="1">
      <c r="A792" s="82"/>
      <c r="B792" s="82"/>
      <c r="C792" s="82"/>
      <c r="D792" s="82"/>
      <c r="E792" s="82"/>
      <c r="F792" s="85"/>
      <c r="G792" s="86"/>
      <c r="H792" s="82"/>
      <c r="I792" s="82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</row>
    <row r="793" spans="1:26" ht="12.75" customHeight="1">
      <c r="A793" s="82"/>
      <c r="B793" s="82"/>
      <c r="C793" s="82"/>
      <c r="D793" s="82"/>
      <c r="E793" s="82"/>
      <c r="F793" s="85"/>
      <c r="G793" s="86"/>
      <c r="H793" s="82"/>
      <c r="I793" s="82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</row>
    <row r="794" spans="1:26" ht="12.75" customHeight="1">
      <c r="A794" s="82"/>
      <c r="B794" s="82"/>
      <c r="C794" s="82"/>
      <c r="D794" s="82"/>
      <c r="E794" s="82"/>
      <c r="F794" s="85"/>
      <c r="G794" s="86"/>
      <c r="H794" s="82"/>
      <c r="I794" s="82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</row>
    <row r="795" spans="1:26" ht="12.75" customHeight="1">
      <c r="A795" s="82"/>
      <c r="B795" s="82"/>
      <c r="C795" s="82"/>
      <c r="D795" s="82"/>
      <c r="E795" s="82"/>
      <c r="F795" s="85"/>
      <c r="G795" s="86"/>
      <c r="H795" s="82"/>
      <c r="I795" s="82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</row>
    <row r="796" spans="1:26" ht="12.75" customHeight="1">
      <c r="A796" s="82"/>
      <c r="B796" s="82"/>
      <c r="C796" s="82"/>
      <c r="D796" s="82"/>
      <c r="E796" s="82"/>
      <c r="F796" s="85"/>
      <c r="G796" s="86"/>
      <c r="H796" s="82"/>
      <c r="I796" s="82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</row>
    <row r="797" spans="1:26" ht="12.75" customHeight="1">
      <c r="A797" s="82"/>
      <c r="B797" s="82"/>
      <c r="C797" s="82"/>
      <c r="D797" s="82"/>
      <c r="E797" s="82"/>
      <c r="F797" s="85"/>
      <c r="G797" s="86"/>
      <c r="H797" s="82"/>
      <c r="I797" s="82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</row>
    <row r="798" spans="1:26" ht="12.75" customHeight="1">
      <c r="A798" s="82"/>
      <c r="B798" s="82"/>
      <c r="C798" s="82"/>
      <c r="D798" s="82"/>
      <c r="E798" s="82"/>
      <c r="F798" s="85"/>
      <c r="G798" s="86"/>
      <c r="H798" s="82"/>
      <c r="I798" s="82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</row>
    <row r="799" spans="1:26" ht="12.75" customHeight="1">
      <c r="A799" s="82"/>
      <c r="B799" s="82"/>
      <c r="C799" s="82"/>
      <c r="D799" s="82"/>
      <c r="E799" s="82"/>
      <c r="F799" s="85"/>
      <c r="G799" s="86"/>
      <c r="H799" s="82"/>
      <c r="I799" s="82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</row>
    <row r="800" spans="1:26" ht="12.75" customHeight="1">
      <c r="A800" s="82"/>
      <c r="B800" s="82"/>
      <c r="C800" s="82"/>
      <c r="D800" s="82"/>
      <c r="E800" s="82"/>
      <c r="F800" s="85"/>
      <c r="G800" s="86"/>
      <c r="H800" s="82"/>
      <c r="I800" s="82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</row>
    <row r="801" spans="1:26" ht="12.75" customHeight="1">
      <c r="A801" s="82"/>
      <c r="B801" s="82"/>
      <c r="C801" s="82"/>
      <c r="D801" s="82"/>
      <c r="E801" s="82"/>
      <c r="F801" s="85"/>
      <c r="G801" s="86"/>
      <c r="H801" s="82"/>
      <c r="I801" s="82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</row>
    <row r="802" spans="1:26" ht="12.75" customHeight="1">
      <c r="A802" s="82"/>
      <c r="B802" s="82"/>
      <c r="C802" s="82"/>
      <c r="D802" s="82"/>
      <c r="E802" s="82"/>
      <c r="F802" s="85"/>
      <c r="G802" s="86"/>
      <c r="H802" s="82"/>
      <c r="I802" s="82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</row>
    <row r="803" spans="1:26" ht="12.75" customHeight="1">
      <c r="A803" s="82"/>
      <c r="B803" s="82"/>
      <c r="C803" s="82"/>
      <c r="D803" s="82"/>
      <c r="E803" s="82"/>
      <c r="F803" s="85"/>
      <c r="G803" s="86"/>
      <c r="H803" s="82"/>
      <c r="I803" s="82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</row>
    <row r="804" spans="1:26" ht="12.75" customHeight="1">
      <c r="A804" s="82"/>
      <c r="B804" s="82"/>
      <c r="C804" s="82"/>
      <c r="D804" s="82"/>
      <c r="E804" s="82"/>
      <c r="F804" s="85"/>
      <c r="G804" s="86"/>
      <c r="H804" s="82"/>
      <c r="I804" s="82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</row>
    <row r="805" spans="1:26" ht="12.75" customHeight="1">
      <c r="A805" s="82"/>
      <c r="B805" s="82"/>
      <c r="C805" s="82"/>
      <c r="D805" s="82"/>
      <c r="E805" s="82"/>
      <c r="F805" s="85"/>
      <c r="G805" s="86"/>
      <c r="H805" s="82"/>
      <c r="I805" s="82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</row>
    <row r="806" spans="1:26" ht="12.75" customHeight="1">
      <c r="A806" s="82"/>
      <c r="B806" s="82"/>
      <c r="C806" s="82"/>
      <c r="D806" s="82"/>
      <c r="E806" s="82"/>
      <c r="F806" s="85"/>
      <c r="G806" s="86"/>
      <c r="H806" s="82"/>
      <c r="I806" s="82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</row>
    <row r="807" spans="1:26" ht="12.75" customHeight="1">
      <c r="A807" s="82"/>
      <c r="B807" s="82"/>
      <c r="C807" s="82"/>
      <c r="D807" s="82"/>
      <c r="E807" s="82"/>
      <c r="F807" s="85"/>
      <c r="G807" s="86"/>
      <c r="H807" s="82"/>
      <c r="I807" s="82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</row>
    <row r="808" spans="1:26" ht="12.75" customHeight="1">
      <c r="A808" s="82"/>
      <c r="B808" s="82"/>
      <c r="C808" s="82"/>
      <c r="D808" s="82"/>
      <c r="E808" s="82"/>
      <c r="F808" s="85"/>
      <c r="G808" s="86"/>
      <c r="H808" s="82"/>
      <c r="I808" s="82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</row>
    <row r="809" spans="1:26" ht="12.75" customHeight="1">
      <c r="A809" s="82"/>
      <c r="B809" s="82"/>
      <c r="C809" s="82"/>
      <c r="D809" s="82"/>
      <c r="E809" s="82"/>
      <c r="F809" s="85"/>
      <c r="G809" s="86"/>
      <c r="H809" s="82"/>
      <c r="I809" s="82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</row>
    <row r="810" spans="1:26" ht="12.75" customHeight="1">
      <c r="A810" s="82"/>
      <c r="B810" s="82"/>
      <c r="C810" s="82"/>
      <c r="D810" s="82"/>
      <c r="E810" s="82"/>
      <c r="F810" s="85"/>
      <c r="G810" s="86"/>
      <c r="H810" s="82"/>
      <c r="I810" s="82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</row>
    <row r="811" spans="1:26" ht="12.75" customHeight="1">
      <c r="A811" s="82"/>
      <c r="B811" s="82"/>
      <c r="C811" s="82"/>
      <c r="D811" s="82"/>
      <c r="E811" s="82"/>
      <c r="F811" s="85"/>
      <c r="G811" s="86"/>
      <c r="H811" s="82"/>
      <c r="I811" s="82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</row>
    <row r="812" spans="1:26" ht="12.75" customHeight="1">
      <c r="A812" s="82"/>
      <c r="B812" s="82"/>
      <c r="C812" s="82"/>
      <c r="D812" s="82"/>
      <c r="E812" s="82"/>
      <c r="F812" s="85"/>
      <c r="G812" s="86"/>
      <c r="H812" s="82"/>
      <c r="I812" s="82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</row>
    <row r="813" spans="1:26" ht="12.75" customHeight="1">
      <c r="A813" s="82"/>
      <c r="B813" s="82"/>
      <c r="C813" s="82"/>
      <c r="D813" s="82"/>
      <c r="E813" s="82"/>
      <c r="F813" s="85"/>
      <c r="G813" s="86"/>
      <c r="H813" s="82"/>
      <c r="I813" s="82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</row>
    <row r="814" spans="1:26" ht="12.75" customHeight="1">
      <c r="A814" s="82"/>
      <c r="B814" s="82"/>
      <c r="C814" s="82"/>
      <c r="D814" s="82"/>
      <c r="E814" s="82"/>
      <c r="F814" s="85"/>
      <c r="G814" s="86"/>
      <c r="H814" s="82"/>
      <c r="I814" s="82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</row>
    <row r="815" spans="1:26" ht="12.75" customHeight="1">
      <c r="A815" s="82"/>
      <c r="B815" s="82"/>
      <c r="C815" s="82"/>
      <c r="D815" s="82"/>
      <c r="E815" s="82"/>
      <c r="F815" s="85"/>
      <c r="G815" s="86"/>
      <c r="H815" s="82"/>
      <c r="I815" s="82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</row>
    <row r="816" spans="1:26" ht="12.75" customHeight="1">
      <c r="A816" s="82"/>
      <c r="B816" s="82"/>
      <c r="C816" s="82"/>
      <c r="D816" s="82"/>
      <c r="E816" s="82"/>
      <c r="F816" s="85"/>
      <c r="G816" s="86"/>
      <c r="H816" s="82"/>
      <c r="I816" s="82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</row>
    <row r="817" spans="1:26" ht="12.75" customHeight="1">
      <c r="A817" s="82"/>
      <c r="B817" s="82"/>
      <c r="C817" s="82"/>
      <c r="D817" s="82"/>
      <c r="E817" s="82"/>
      <c r="F817" s="85"/>
      <c r="G817" s="86"/>
      <c r="H817" s="82"/>
      <c r="I817" s="82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</row>
    <row r="818" spans="1:26" ht="12.75" customHeight="1">
      <c r="A818" s="82"/>
      <c r="B818" s="82"/>
      <c r="C818" s="82"/>
      <c r="D818" s="82"/>
      <c r="E818" s="82"/>
      <c r="F818" s="85"/>
      <c r="G818" s="86"/>
      <c r="H818" s="82"/>
      <c r="I818" s="82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</row>
    <row r="819" spans="1:26" ht="12.75" customHeight="1">
      <c r="A819" s="82"/>
      <c r="B819" s="82"/>
      <c r="C819" s="82"/>
      <c r="D819" s="82"/>
      <c r="E819" s="82"/>
      <c r="F819" s="85"/>
      <c r="G819" s="86"/>
      <c r="H819" s="82"/>
      <c r="I819" s="82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</row>
    <row r="820" spans="1:26" ht="12.75" customHeight="1">
      <c r="A820" s="82"/>
      <c r="B820" s="82"/>
      <c r="C820" s="82"/>
      <c r="D820" s="82"/>
      <c r="E820" s="82"/>
      <c r="F820" s="85"/>
      <c r="G820" s="86"/>
      <c r="H820" s="82"/>
      <c r="I820" s="82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</row>
    <row r="821" spans="1:26" ht="12.75" customHeight="1">
      <c r="A821" s="82"/>
      <c r="B821" s="82"/>
      <c r="C821" s="82"/>
      <c r="D821" s="82"/>
      <c r="E821" s="82"/>
      <c r="F821" s="85"/>
      <c r="G821" s="86"/>
      <c r="H821" s="82"/>
      <c r="I821" s="82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</row>
    <row r="822" spans="1:26" ht="12.75" customHeight="1">
      <c r="A822" s="82"/>
      <c r="B822" s="82"/>
      <c r="C822" s="82"/>
      <c r="D822" s="82"/>
      <c r="E822" s="82"/>
      <c r="F822" s="85"/>
      <c r="G822" s="86"/>
      <c r="H822" s="82"/>
      <c r="I822" s="82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</row>
    <row r="823" spans="1:26" ht="12.75" customHeight="1">
      <c r="A823" s="82"/>
      <c r="B823" s="82"/>
      <c r="C823" s="82"/>
      <c r="D823" s="82"/>
      <c r="E823" s="82"/>
      <c r="F823" s="85"/>
      <c r="G823" s="86"/>
      <c r="H823" s="82"/>
      <c r="I823" s="82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</row>
    <row r="824" spans="1:26" ht="12.75" customHeight="1">
      <c r="A824" s="82"/>
      <c r="B824" s="82"/>
      <c r="C824" s="82"/>
      <c r="D824" s="82"/>
      <c r="E824" s="82"/>
      <c r="F824" s="85"/>
      <c r="G824" s="86"/>
      <c r="H824" s="82"/>
      <c r="I824" s="82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</row>
    <row r="825" spans="1:26" ht="12.75" customHeight="1">
      <c r="A825" s="82"/>
      <c r="B825" s="82"/>
      <c r="C825" s="82"/>
      <c r="D825" s="82"/>
      <c r="E825" s="82"/>
      <c r="F825" s="85"/>
      <c r="G825" s="86"/>
      <c r="H825" s="82"/>
      <c r="I825" s="82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</row>
    <row r="826" spans="1:26" ht="12.75" customHeight="1">
      <c r="A826" s="82"/>
      <c r="B826" s="82"/>
      <c r="C826" s="82"/>
      <c r="D826" s="82"/>
      <c r="E826" s="82"/>
      <c r="F826" s="85"/>
      <c r="G826" s="86"/>
      <c r="H826" s="82"/>
      <c r="I826" s="82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</row>
    <row r="827" spans="1:26" ht="12.75" customHeight="1">
      <c r="A827" s="82"/>
      <c r="B827" s="82"/>
      <c r="C827" s="82"/>
      <c r="D827" s="82"/>
      <c r="E827" s="82"/>
      <c r="F827" s="85"/>
      <c r="G827" s="86"/>
      <c r="H827" s="82"/>
      <c r="I827" s="82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</row>
    <row r="828" spans="1:26" ht="12.75" customHeight="1">
      <c r="A828" s="82"/>
      <c r="B828" s="82"/>
      <c r="C828" s="82"/>
      <c r="D828" s="82"/>
      <c r="E828" s="82"/>
      <c r="F828" s="85"/>
      <c r="G828" s="86"/>
      <c r="H828" s="82"/>
      <c r="I828" s="82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</row>
    <row r="829" spans="1:26" ht="12.75" customHeight="1">
      <c r="A829" s="82"/>
      <c r="B829" s="82"/>
      <c r="C829" s="82"/>
      <c r="D829" s="82"/>
      <c r="E829" s="82"/>
      <c r="F829" s="85"/>
      <c r="G829" s="86"/>
      <c r="H829" s="82"/>
      <c r="I829" s="82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</row>
    <row r="830" spans="1:26" ht="12.75" customHeight="1">
      <c r="A830" s="82"/>
      <c r="B830" s="82"/>
      <c r="C830" s="82"/>
      <c r="D830" s="82"/>
      <c r="E830" s="82"/>
      <c r="F830" s="85"/>
      <c r="G830" s="86"/>
      <c r="H830" s="82"/>
      <c r="I830" s="82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</row>
    <row r="831" spans="1:26" ht="12.75" customHeight="1">
      <c r="A831" s="82"/>
      <c r="B831" s="82"/>
      <c r="C831" s="82"/>
      <c r="D831" s="82"/>
      <c r="E831" s="82"/>
      <c r="F831" s="85"/>
      <c r="G831" s="86"/>
      <c r="H831" s="82"/>
      <c r="I831" s="82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</row>
    <row r="832" spans="1:26" ht="12.75" customHeight="1">
      <c r="A832" s="82"/>
      <c r="B832" s="82"/>
      <c r="C832" s="82"/>
      <c r="D832" s="82"/>
      <c r="E832" s="82"/>
      <c r="F832" s="85"/>
      <c r="G832" s="86"/>
      <c r="H832" s="82"/>
      <c r="I832" s="82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</row>
    <row r="833" spans="1:26" ht="12.75" customHeight="1">
      <c r="A833" s="82"/>
      <c r="B833" s="82"/>
      <c r="C833" s="82"/>
      <c r="D833" s="82"/>
      <c r="E833" s="82"/>
      <c r="F833" s="85"/>
      <c r="G833" s="86"/>
      <c r="H833" s="82"/>
      <c r="I833" s="82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</row>
    <row r="834" spans="1:26" ht="12.75" customHeight="1">
      <c r="A834" s="82"/>
      <c r="B834" s="82"/>
      <c r="C834" s="82"/>
      <c r="D834" s="82"/>
      <c r="E834" s="82"/>
      <c r="F834" s="85"/>
      <c r="G834" s="86"/>
      <c r="H834" s="82"/>
      <c r="I834" s="82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</row>
    <row r="835" spans="1:26" ht="12.75" customHeight="1">
      <c r="A835" s="82"/>
      <c r="B835" s="82"/>
      <c r="C835" s="82"/>
      <c r="D835" s="82"/>
      <c r="E835" s="82"/>
      <c r="F835" s="85"/>
      <c r="G835" s="86"/>
      <c r="H835" s="82"/>
      <c r="I835" s="82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</row>
    <row r="836" spans="1:26" ht="12.75" customHeight="1">
      <c r="A836" s="82"/>
      <c r="B836" s="82"/>
      <c r="C836" s="82"/>
      <c r="D836" s="82"/>
      <c r="E836" s="82"/>
      <c r="F836" s="85"/>
      <c r="G836" s="86"/>
      <c r="H836" s="82"/>
      <c r="I836" s="82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</row>
    <row r="837" spans="1:26" ht="12.75" customHeight="1">
      <c r="A837" s="82"/>
      <c r="B837" s="82"/>
      <c r="C837" s="82"/>
      <c r="D837" s="82"/>
      <c r="E837" s="82"/>
      <c r="F837" s="85"/>
      <c r="G837" s="86"/>
      <c r="H837" s="82"/>
      <c r="I837" s="82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</row>
    <row r="838" spans="1:26" ht="12.75" customHeight="1">
      <c r="A838" s="82"/>
      <c r="B838" s="82"/>
      <c r="C838" s="82"/>
      <c r="D838" s="82"/>
      <c r="E838" s="82"/>
      <c r="F838" s="85"/>
      <c r="G838" s="86"/>
      <c r="H838" s="82"/>
      <c r="I838" s="82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</row>
    <row r="839" spans="1:26" ht="12.75" customHeight="1">
      <c r="A839" s="82"/>
      <c r="B839" s="82"/>
      <c r="C839" s="82"/>
      <c r="D839" s="82"/>
      <c r="E839" s="82"/>
      <c r="F839" s="85"/>
      <c r="G839" s="86"/>
      <c r="H839" s="82"/>
      <c r="I839" s="82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</row>
    <row r="840" spans="1:26" ht="12.75" customHeight="1">
      <c r="A840" s="82"/>
      <c r="B840" s="82"/>
      <c r="C840" s="82"/>
      <c r="D840" s="82"/>
      <c r="E840" s="82"/>
      <c r="F840" s="85"/>
      <c r="G840" s="86"/>
      <c r="H840" s="82"/>
      <c r="I840" s="82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</row>
    <row r="841" spans="1:26" ht="12.75" customHeight="1">
      <c r="A841" s="82"/>
      <c r="B841" s="82"/>
      <c r="C841" s="82"/>
      <c r="D841" s="82"/>
      <c r="E841" s="82"/>
      <c r="F841" s="85"/>
      <c r="G841" s="86"/>
      <c r="H841" s="82"/>
      <c r="I841" s="82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</row>
    <row r="842" spans="1:26" ht="12.75" customHeight="1">
      <c r="A842" s="82"/>
      <c r="B842" s="82"/>
      <c r="C842" s="82"/>
      <c r="D842" s="82"/>
      <c r="E842" s="82"/>
      <c r="F842" s="85"/>
      <c r="G842" s="86"/>
      <c r="H842" s="82"/>
      <c r="I842" s="82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</row>
    <row r="843" spans="1:26" ht="12.75" customHeight="1">
      <c r="A843" s="82"/>
      <c r="B843" s="82"/>
      <c r="C843" s="82"/>
      <c r="D843" s="82"/>
      <c r="E843" s="82"/>
      <c r="F843" s="85"/>
      <c r="G843" s="86"/>
      <c r="H843" s="82"/>
      <c r="I843" s="82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</row>
    <row r="844" spans="1:26" ht="12.75" customHeight="1">
      <c r="A844" s="82"/>
      <c r="B844" s="82"/>
      <c r="C844" s="82"/>
      <c r="D844" s="82"/>
      <c r="E844" s="82"/>
      <c r="F844" s="85"/>
      <c r="G844" s="86"/>
      <c r="H844" s="82"/>
      <c r="I844" s="82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</row>
    <row r="845" spans="1:26" ht="12.75" customHeight="1">
      <c r="A845" s="82"/>
      <c r="B845" s="82"/>
      <c r="C845" s="82"/>
      <c r="D845" s="82"/>
      <c r="E845" s="82"/>
      <c r="F845" s="85"/>
      <c r="G845" s="86"/>
      <c r="H845" s="82"/>
      <c r="I845" s="82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</row>
    <row r="846" spans="1:26" ht="12.75" customHeight="1">
      <c r="A846" s="82"/>
      <c r="B846" s="82"/>
      <c r="C846" s="82"/>
      <c r="D846" s="82"/>
      <c r="E846" s="82"/>
      <c r="F846" s="85"/>
      <c r="G846" s="86"/>
      <c r="H846" s="82"/>
      <c r="I846" s="82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</row>
    <row r="847" spans="1:26" ht="12.75" customHeight="1">
      <c r="A847" s="82"/>
      <c r="B847" s="82"/>
      <c r="C847" s="82"/>
      <c r="D847" s="82"/>
      <c r="E847" s="82"/>
      <c r="F847" s="85"/>
      <c r="G847" s="86"/>
      <c r="H847" s="82"/>
      <c r="I847" s="82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</row>
    <row r="848" spans="1:26" ht="12.75" customHeight="1">
      <c r="A848" s="82"/>
      <c r="B848" s="82"/>
      <c r="C848" s="82"/>
      <c r="D848" s="82"/>
      <c r="E848" s="82"/>
      <c r="F848" s="85"/>
      <c r="G848" s="86"/>
      <c r="H848" s="82"/>
      <c r="I848" s="82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</row>
    <row r="849" spans="1:26" ht="12.75" customHeight="1">
      <c r="A849" s="82"/>
      <c r="B849" s="82"/>
      <c r="C849" s="82"/>
      <c r="D849" s="82"/>
      <c r="E849" s="82"/>
      <c r="F849" s="85"/>
      <c r="G849" s="86"/>
      <c r="H849" s="82"/>
      <c r="I849" s="82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</row>
    <row r="850" spans="1:26" ht="12.75" customHeight="1">
      <c r="A850" s="82"/>
      <c r="B850" s="82"/>
      <c r="C850" s="82"/>
      <c r="D850" s="82"/>
      <c r="E850" s="82"/>
      <c r="F850" s="85"/>
      <c r="G850" s="86"/>
      <c r="H850" s="82"/>
      <c r="I850" s="82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</row>
    <row r="851" spans="1:26" ht="12.75" customHeight="1">
      <c r="A851" s="82"/>
      <c r="B851" s="82"/>
      <c r="C851" s="82"/>
      <c r="D851" s="82"/>
      <c r="E851" s="82"/>
      <c r="F851" s="85"/>
      <c r="G851" s="86"/>
      <c r="H851" s="82"/>
      <c r="I851" s="82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</row>
    <row r="852" spans="1:26" ht="12.75" customHeight="1">
      <c r="A852" s="82"/>
      <c r="B852" s="82"/>
      <c r="C852" s="82"/>
      <c r="D852" s="82"/>
      <c r="E852" s="82"/>
      <c r="F852" s="85"/>
      <c r="G852" s="86"/>
      <c r="H852" s="82"/>
      <c r="I852" s="82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</row>
    <row r="853" spans="1:26" ht="12.75" customHeight="1">
      <c r="A853" s="82"/>
      <c r="B853" s="82"/>
      <c r="C853" s="82"/>
      <c r="D853" s="82"/>
      <c r="E853" s="82"/>
      <c r="F853" s="85"/>
      <c r="G853" s="86"/>
      <c r="H853" s="82"/>
      <c r="I853" s="82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</row>
    <row r="854" spans="1:26" ht="12.75" customHeight="1">
      <c r="A854" s="82"/>
      <c r="B854" s="82"/>
      <c r="C854" s="82"/>
      <c r="D854" s="82"/>
      <c r="E854" s="82"/>
      <c r="F854" s="85"/>
      <c r="G854" s="86"/>
      <c r="H854" s="82"/>
      <c r="I854" s="82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</row>
    <row r="855" spans="1:26" ht="12.75" customHeight="1">
      <c r="A855" s="82"/>
      <c r="B855" s="82"/>
      <c r="C855" s="82"/>
      <c r="D855" s="82"/>
      <c r="E855" s="82"/>
      <c r="F855" s="85"/>
      <c r="G855" s="86"/>
      <c r="H855" s="82"/>
      <c r="I855" s="82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</row>
    <row r="856" spans="1:26" ht="12.75" customHeight="1">
      <c r="A856" s="82"/>
      <c r="B856" s="82"/>
      <c r="C856" s="82"/>
      <c r="D856" s="82"/>
      <c r="E856" s="82"/>
      <c r="F856" s="85"/>
      <c r="G856" s="86"/>
      <c r="H856" s="82"/>
      <c r="I856" s="82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</row>
    <row r="857" spans="1:26" ht="12.75" customHeight="1">
      <c r="A857" s="82"/>
      <c r="B857" s="82"/>
      <c r="C857" s="82"/>
      <c r="D857" s="82"/>
      <c r="E857" s="82"/>
      <c r="F857" s="85"/>
      <c r="G857" s="86"/>
      <c r="H857" s="82"/>
      <c r="I857" s="82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</row>
    <row r="858" spans="1:26" ht="12.75" customHeight="1">
      <c r="A858" s="82"/>
      <c r="B858" s="82"/>
      <c r="C858" s="82"/>
      <c r="D858" s="82"/>
      <c r="E858" s="82"/>
      <c r="F858" s="85"/>
      <c r="G858" s="86"/>
      <c r="H858" s="82"/>
      <c r="I858" s="82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</row>
    <row r="859" spans="1:26" ht="12.75" customHeight="1">
      <c r="A859" s="82"/>
      <c r="B859" s="82"/>
      <c r="C859" s="82"/>
      <c r="D859" s="82"/>
      <c r="E859" s="82"/>
      <c r="F859" s="85"/>
      <c r="G859" s="86"/>
      <c r="H859" s="82"/>
      <c r="I859" s="82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</row>
    <row r="860" spans="1:26" ht="12.75" customHeight="1">
      <c r="A860" s="82"/>
      <c r="B860" s="82"/>
      <c r="C860" s="82"/>
      <c r="D860" s="82"/>
      <c r="E860" s="82"/>
      <c r="F860" s="85"/>
      <c r="G860" s="86"/>
      <c r="H860" s="82"/>
      <c r="I860" s="82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</row>
    <row r="861" spans="1:26" ht="12.75" customHeight="1">
      <c r="A861" s="82"/>
      <c r="B861" s="82"/>
      <c r="C861" s="82"/>
      <c r="D861" s="82"/>
      <c r="E861" s="82"/>
      <c r="F861" s="85"/>
      <c r="G861" s="86"/>
      <c r="H861" s="82"/>
      <c r="I861" s="82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</row>
    <row r="862" spans="1:26" ht="12.75" customHeight="1">
      <c r="A862" s="82"/>
      <c r="B862" s="82"/>
      <c r="C862" s="82"/>
      <c r="D862" s="82"/>
      <c r="E862" s="82"/>
      <c r="F862" s="85"/>
      <c r="G862" s="86"/>
      <c r="H862" s="82"/>
      <c r="I862" s="82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</row>
    <row r="863" spans="1:26" ht="12.75" customHeight="1">
      <c r="A863" s="82"/>
      <c r="B863" s="82"/>
      <c r="C863" s="82"/>
      <c r="D863" s="82"/>
      <c r="E863" s="82"/>
      <c r="F863" s="85"/>
      <c r="G863" s="86"/>
      <c r="H863" s="82"/>
      <c r="I863" s="82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</row>
    <row r="864" spans="1:26" ht="12.75" customHeight="1">
      <c r="A864" s="82"/>
      <c r="B864" s="82"/>
      <c r="C864" s="82"/>
      <c r="D864" s="82"/>
      <c r="E864" s="82"/>
      <c r="F864" s="85"/>
      <c r="G864" s="86"/>
      <c r="H864" s="82"/>
      <c r="I864" s="82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</row>
    <row r="865" spans="1:26" ht="12.75" customHeight="1">
      <c r="A865" s="82"/>
      <c r="B865" s="82"/>
      <c r="C865" s="82"/>
      <c r="D865" s="82"/>
      <c r="E865" s="82"/>
      <c r="F865" s="85"/>
      <c r="G865" s="86"/>
      <c r="H865" s="82"/>
      <c r="I865" s="82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</row>
    <row r="866" spans="1:26" ht="12.75" customHeight="1">
      <c r="A866" s="82"/>
      <c r="B866" s="82"/>
      <c r="C866" s="82"/>
      <c r="D866" s="82"/>
      <c r="E866" s="82"/>
      <c r="F866" s="85"/>
      <c r="G866" s="86"/>
      <c r="H866" s="82"/>
      <c r="I866" s="82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</row>
    <row r="867" spans="1:26" ht="12.75" customHeight="1">
      <c r="A867" s="82"/>
      <c r="B867" s="82"/>
      <c r="C867" s="82"/>
      <c r="D867" s="82"/>
      <c r="E867" s="82"/>
      <c r="F867" s="85"/>
      <c r="G867" s="86"/>
      <c r="H867" s="82"/>
      <c r="I867" s="82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</row>
    <row r="868" spans="1:26" ht="12.75" customHeight="1">
      <c r="A868" s="82"/>
      <c r="B868" s="82"/>
      <c r="C868" s="82"/>
      <c r="D868" s="82"/>
      <c r="E868" s="82"/>
      <c r="F868" s="85"/>
      <c r="G868" s="86"/>
      <c r="H868" s="82"/>
      <c r="I868" s="82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</row>
    <row r="869" spans="1:26" ht="12.75" customHeight="1">
      <c r="A869" s="82"/>
      <c r="B869" s="82"/>
      <c r="C869" s="82"/>
      <c r="D869" s="82"/>
      <c r="E869" s="82"/>
      <c r="F869" s="85"/>
      <c r="G869" s="86"/>
      <c r="H869" s="82"/>
      <c r="I869" s="82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</row>
    <row r="870" spans="1:26" ht="12.75" customHeight="1">
      <c r="A870" s="82"/>
      <c r="B870" s="82"/>
      <c r="C870" s="82"/>
      <c r="D870" s="82"/>
      <c r="E870" s="82"/>
      <c r="F870" s="85"/>
      <c r="G870" s="86"/>
      <c r="H870" s="82"/>
      <c r="I870" s="82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</row>
    <row r="871" spans="1:26" ht="12.75" customHeight="1">
      <c r="A871" s="82"/>
      <c r="B871" s="82"/>
      <c r="C871" s="82"/>
      <c r="D871" s="82"/>
      <c r="E871" s="82"/>
      <c r="F871" s="85"/>
      <c r="G871" s="86"/>
      <c r="H871" s="82"/>
      <c r="I871" s="82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</row>
    <row r="872" spans="1:26" ht="12.75" customHeight="1">
      <c r="A872" s="82"/>
      <c r="B872" s="82"/>
      <c r="C872" s="82"/>
      <c r="D872" s="82"/>
      <c r="E872" s="82"/>
      <c r="F872" s="85"/>
      <c r="G872" s="86"/>
      <c r="H872" s="82"/>
      <c r="I872" s="82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</row>
    <row r="873" spans="1:26" ht="12.75" customHeight="1">
      <c r="A873" s="82"/>
      <c r="B873" s="82"/>
      <c r="C873" s="82"/>
      <c r="D873" s="82"/>
      <c r="E873" s="82"/>
      <c r="F873" s="85"/>
      <c r="G873" s="86"/>
      <c r="H873" s="82"/>
      <c r="I873" s="82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</row>
    <row r="874" spans="1:26" ht="12.75" customHeight="1">
      <c r="A874" s="82"/>
      <c r="B874" s="82"/>
      <c r="C874" s="82"/>
      <c r="D874" s="82"/>
      <c r="E874" s="82"/>
      <c r="F874" s="85"/>
      <c r="G874" s="86"/>
      <c r="H874" s="82"/>
      <c r="I874" s="82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</row>
    <row r="875" spans="1:26" ht="12.75" customHeight="1">
      <c r="A875" s="82"/>
      <c r="B875" s="82"/>
      <c r="C875" s="82"/>
      <c r="D875" s="82"/>
      <c r="E875" s="82"/>
      <c r="F875" s="85"/>
      <c r="G875" s="86"/>
      <c r="H875" s="82"/>
      <c r="I875" s="82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</row>
    <row r="876" spans="1:26" ht="12.75" customHeight="1">
      <c r="A876" s="82"/>
      <c r="B876" s="82"/>
      <c r="C876" s="82"/>
      <c r="D876" s="82"/>
      <c r="E876" s="82"/>
      <c r="F876" s="85"/>
      <c r="G876" s="86"/>
      <c r="H876" s="82"/>
      <c r="I876" s="82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</row>
    <row r="877" spans="1:26" ht="12.75" customHeight="1">
      <c r="A877" s="82"/>
      <c r="B877" s="82"/>
      <c r="C877" s="82"/>
      <c r="D877" s="82"/>
      <c r="E877" s="82"/>
      <c r="F877" s="85"/>
      <c r="G877" s="86"/>
      <c r="H877" s="82"/>
      <c r="I877" s="82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</row>
    <row r="878" spans="1:26" ht="12.75" customHeight="1">
      <c r="A878" s="82"/>
      <c r="B878" s="82"/>
      <c r="C878" s="82"/>
      <c r="D878" s="82"/>
      <c r="E878" s="82"/>
      <c r="F878" s="85"/>
      <c r="G878" s="86"/>
      <c r="H878" s="82"/>
      <c r="I878" s="82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</row>
    <row r="879" spans="1:26" ht="12.75" customHeight="1">
      <c r="A879" s="82"/>
      <c r="B879" s="82"/>
      <c r="C879" s="82"/>
      <c r="D879" s="82"/>
      <c r="E879" s="82"/>
      <c r="F879" s="85"/>
      <c r="G879" s="86"/>
      <c r="H879" s="82"/>
      <c r="I879" s="82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</row>
    <row r="880" spans="1:26" ht="12.75" customHeight="1">
      <c r="A880" s="82"/>
      <c r="B880" s="82"/>
      <c r="C880" s="82"/>
      <c r="D880" s="82"/>
      <c r="E880" s="82"/>
      <c r="F880" s="85"/>
      <c r="G880" s="86"/>
      <c r="H880" s="82"/>
      <c r="I880" s="82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</row>
    <row r="881" spans="1:26" ht="12.75" customHeight="1">
      <c r="A881" s="82"/>
      <c r="B881" s="82"/>
      <c r="C881" s="82"/>
      <c r="D881" s="82"/>
      <c r="E881" s="82"/>
      <c r="F881" s="85"/>
      <c r="G881" s="86"/>
      <c r="H881" s="82"/>
      <c r="I881" s="82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</row>
    <row r="882" spans="1:26" ht="12.75" customHeight="1">
      <c r="A882" s="82"/>
      <c r="B882" s="82"/>
      <c r="C882" s="82"/>
      <c r="D882" s="82"/>
      <c r="E882" s="82"/>
      <c r="F882" s="85"/>
      <c r="G882" s="86"/>
      <c r="H882" s="82"/>
      <c r="I882" s="82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</row>
    <row r="883" spans="1:26" ht="12.75" customHeight="1">
      <c r="A883" s="82"/>
      <c r="B883" s="82"/>
      <c r="C883" s="82"/>
      <c r="D883" s="82"/>
      <c r="E883" s="82"/>
      <c r="F883" s="85"/>
      <c r="G883" s="86"/>
      <c r="H883" s="82"/>
      <c r="I883" s="82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</row>
    <row r="884" spans="1:26" ht="12.75" customHeight="1">
      <c r="A884" s="82"/>
      <c r="B884" s="82"/>
      <c r="C884" s="82"/>
      <c r="D884" s="82"/>
      <c r="E884" s="82"/>
      <c r="F884" s="85"/>
      <c r="G884" s="86"/>
      <c r="H884" s="82"/>
      <c r="I884" s="82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</row>
    <row r="885" spans="1:26" ht="12.75" customHeight="1">
      <c r="A885" s="82"/>
      <c r="B885" s="82"/>
      <c r="C885" s="82"/>
      <c r="D885" s="82"/>
      <c r="E885" s="82"/>
      <c r="F885" s="85"/>
      <c r="G885" s="86"/>
      <c r="H885" s="82"/>
      <c r="I885" s="82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</row>
    <row r="886" spans="1:26" ht="12.75" customHeight="1">
      <c r="A886" s="82"/>
      <c r="B886" s="82"/>
      <c r="C886" s="82"/>
      <c r="D886" s="82"/>
      <c r="E886" s="82"/>
      <c r="F886" s="85"/>
      <c r="G886" s="86"/>
      <c r="H886" s="82"/>
      <c r="I886" s="82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</row>
    <row r="887" spans="1:26" ht="12.75" customHeight="1">
      <c r="A887" s="82"/>
      <c r="B887" s="82"/>
      <c r="C887" s="82"/>
      <c r="D887" s="82"/>
      <c r="E887" s="82"/>
      <c r="F887" s="85"/>
      <c r="G887" s="86"/>
      <c r="H887" s="82"/>
      <c r="I887" s="82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</row>
    <row r="888" spans="1:26" ht="12.75" customHeight="1">
      <c r="A888" s="82"/>
      <c r="B888" s="82"/>
      <c r="C888" s="82"/>
      <c r="D888" s="82"/>
      <c r="E888" s="82"/>
      <c r="F888" s="85"/>
      <c r="G888" s="86"/>
      <c r="H888" s="82"/>
      <c r="I888" s="82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</row>
    <row r="889" spans="1:26" ht="12.75" customHeight="1">
      <c r="A889" s="82"/>
      <c r="B889" s="82"/>
      <c r="C889" s="82"/>
      <c r="D889" s="82"/>
      <c r="E889" s="82"/>
      <c r="F889" s="85"/>
      <c r="G889" s="86"/>
      <c r="H889" s="82"/>
      <c r="I889" s="82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</row>
    <row r="890" spans="1:26" ht="12.75" customHeight="1">
      <c r="A890" s="82"/>
      <c r="B890" s="82"/>
      <c r="C890" s="82"/>
      <c r="D890" s="82"/>
      <c r="E890" s="82"/>
      <c r="F890" s="85"/>
      <c r="G890" s="86"/>
      <c r="H890" s="82"/>
      <c r="I890" s="82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</row>
    <row r="891" spans="1:26" ht="12.75" customHeight="1">
      <c r="A891" s="82"/>
      <c r="B891" s="82"/>
      <c r="C891" s="82"/>
      <c r="D891" s="82"/>
      <c r="E891" s="82"/>
      <c r="F891" s="85"/>
      <c r="G891" s="86"/>
      <c r="H891" s="82"/>
      <c r="I891" s="82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</row>
    <row r="892" spans="1:26" ht="12.75" customHeight="1">
      <c r="A892" s="82"/>
      <c r="B892" s="82"/>
      <c r="C892" s="82"/>
      <c r="D892" s="82"/>
      <c r="E892" s="82"/>
      <c r="F892" s="85"/>
      <c r="G892" s="86"/>
      <c r="H892" s="82"/>
      <c r="I892" s="82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</row>
    <row r="893" spans="1:26" ht="12.75" customHeight="1">
      <c r="A893" s="82"/>
      <c r="B893" s="82"/>
      <c r="C893" s="82"/>
      <c r="D893" s="82"/>
      <c r="E893" s="82"/>
      <c r="F893" s="85"/>
      <c r="G893" s="86"/>
      <c r="H893" s="82"/>
      <c r="I893" s="82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</row>
    <row r="894" spans="1:26" ht="12.75" customHeight="1">
      <c r="A894" s="82"/>
      <c r="B894" s="82"/>
      <c r="C894" s="82"/>
      <c r="D894" s="82"/>
      <c r="E894" s="82"/>
      <c r="F894" s="85"/>
      <c r="G894" s="86"/>
      <c r="H894" s="82"/>
      <c r="I894" s="82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</row>
    <row r="895" spans="1:26" ht="12.75" customHeight="1">
      <c r="A895" s="82"/>
      <c r="B895" s="82"/>
      <c r="C895" s="82"/>
      <c r="D895" s="82"/>
      <c r="E895" s="82"/>
      <c r="F895" s="85"/>
      <c r="G895" s="86"/>
      <c r="H895" s="82"/>
      <c r="I895" s="82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</row>
    <row r="896" spans="1:26" ht="12.75" customHeight="1">
      <c r="A896" s="82"/>
      <c r="B896" s="82"/>
      <c r="C896" s="82"/>
      <c r="D896" s="82"/>
      <c r="E896" s="82"/>
      <c r="F896" s="85"/>
      <c r="G896" s="86"/>
      <c r="H896" s="82"/>
      <c r="I896" s="82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</row>
    <row r="897" spans="1:26" ht="12.75" customHeight="1">
      <c r="A897" s="82"/>
      <c r="B897" s="82"/>
      <c r="C897" s="82"/>
      <c r="D897" s="82"/>
      <c r="E897" s="82"/>
      <c r="F897" s="85"/>
      <c r="G897" s="86"/>
      <c r="H897" s="82"/>
      <c r="I897" s="82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</row>
    <row r="898" spans="1:26" ht="12.75" customHeight="1">
      <c r="A898" s="82"/>
      <c r="B898" s="82"/>
      <c r="C898" s="82"/>
      <c r="D898" s="82"/>
      <c r="E898" s="82"/>
      <c r="F898" s="85"/>
      <c r="G898" s="86"/>
      <c r="H898" s="82"/>
      <c r="I898" s="82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</row>
    <row r="899" spans="1:26" ht="12.75" customHeight="1">
      <c r="A899" s="82"/>
      <c r="B899" s="82"/>
      <c r="C899" s="82"/>
      <c r="D899" s="82"/>
      <c r="E899" s="82"/>
      <c r="F899" s="85"/>
      <c r="G899" s="86"/>
      <c r="H899" s="82"/>
      <c r="I899" s="82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</row>
    <row r="900" spans="1:26" ht="12.75" customHeight="1">
      <c r="A900" s="82"/>
      <c r="B900" s="82"/>
      <c r="C900" s="82"/>
      <c r="D900" s="82"/>
      <c r="E900" s="82"/>
      <c r="F900" s="85"/>
      <c r="G900" s="86"/>
      <c r="H900" s="82"/>
      <c r="I900" s="82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</row>
    <row r="901" spans="1:26" ht="12.75" customHeight="1">
      <c r="A901" s="82"/>
      <c r="B901" s="82"/>
      <c r="C901" s="82"/>
      <c r="D901" s="82"/>
      <c r="E901" s="82"/>
      <c r="F901" s="85"/>
      <c r="G901" s="86"/>
      <c r="H901" s="82"/>
      <c r="I901" s="82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</row>
    <row r="902" spans="1:26" ht="12.75" customHeight="1">
      <c r="A902" s="82"/>
      <c r="B902" s="82"/>
      <c r="C902" s="82"/>
      <c r="D902" s="82"/>
      <c r="E902" s="82"/>
      <c r="F902" s="85"/>
      <c r="G902" s="86"/>
      <c r="H902" s="82"/>
      <c r="I902" s="82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</row>
    <row r="903" spans="1:26" ht="12.75" customHeight="1">
      <c r="A903" s="82"/>
      <c r="B903" s="82"/>
      <c r="C903" s="82"/>
      <c r="D903" s="82"/>
      <c r="E903" s="82"/>
      <c r="F903" s="85"/>
      <c r="G903" s="86"/>
      <c r="H903" s="82"/>
      <c r="I903" s="82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</row>
    <row r="904" spans="1:26" ht="12.75" customHeight="1">
      <c r="A904" s="82"/>
      <c r="B904" s="82"/>
      <c r="C904" s="82"/>
      <c r="D904" s="82"/>
      <c r="E904" s="82"/>
      <c r="F904" s="85"/>
      <c r="G904" s="86"/>
      <c r="H904" s="82"/>
      <c r="I904" s="82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</row>
    <row r="905" spans="1:26" ht="12.75" customHeight="1">
      <c r="A905" s="82"/>
      <c r="B905" s="82"/>
      <c r="C905" s="82"/>
      <c r="D905" s="82"/>
      <c r="E905" s="82"/>
      <c r="F905" s="85"/>
      <c r="G905" s="86"/>
      <c r="H905" s="82"/>
      <c r="I905" s="82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</row>
    <row r="906" spans="1:26" ht="12.75" customHeight="1">
      <c r="A906" s="82"/>
      <c r="B906" s="82"/>
      <c r="C906" s="82"/>
      <c r="D906" s="82"/>
      <c r="E906" s="82"/>
      <c r="F906" s="85"/>
      <c r="G906" s="86"/>
      <c r="H906" s="82"/>
      <c r="I906" s="82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</row>
    <row r="907" spans="1:26" ht="12.75" customHeight="1">
      <c r="A907" s="82"/>
      <c r="B907" s="82"/>
      <c r="C907" s="82"/>
      <c r="D907" s="82"/>
      <c r="E907" s="82"/>
      <c r="F907" s="85"/>
      <c r="G907" s="86"/>
      <c r="H907" s="82"/>
      <c r="I907" s="82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</row>
    <row r="908" spans="1:26" ht="12.75" customHeight="1">
      <c r="A908" s="82"/>
      <c r="B908" s="82"/>
      <c r="C908" s="82"/>
      <c r="D908" s="82"/>
      <c r="E908" s="82"/>
      <c r="F908" s="85"/>
      <c r="G908" s="86"/>
      <c r="H908" s="82"/>
      <c r="I908" s="82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</row>
    <row r="909" spans="1:26" ht="12.75" customHeight="1">
      <c r="A909" s="82"/>
      <c r="B909" s="82"/>
      <c r="C909" s="82"/>
      <c r="D909" s="82"/>
      <c r="E909" s="82"/>
      <c r="F909" s="85"/>
      <c r="G909" s="86"/>
      <c r="H909" s="82"/>
      <c r="I909" s="82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</row>
    <row r="910" spans="1:26" ht="12.75" customHeight="1">
      <c r="A910" s="82"/>
      <c r="B910" s="82"/>
      <c r="C910" s="82"/>
      <c r="D910" s="82"/>
      <c r="E910" s="82"/>
      <c r="F910" s="85"/>
      <c r="G910" s="86"/>
      <c r="H910" s="82"/>
      <c r="I910" s="82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</row>
    <row r="911" spans="1:26" ht="12.75" customHeight="1">
      <c r="A911" s="82"/>
      <c r="B911" s="82"/>
      <c r="C911" s="82"/>
      <c r="D911" s="82"/>
      <c r="E911" s="82"/>
      <c r="F911" s="85"/>
      <c r="G911" s="86"/>
      <c r="H911" s="82"/>
      <c r="I911" s="82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</row>
    <row r="912" spans="1:26" ht="12.75" customHeight="1">
      <c r="A912" s="82"/>
      <c r="B912" s="82"/>
      <c r="C912" s="82"/>
      <c r="D912" s="82"/>
      <c r="E912" s="82"/>
      <c r="F912" s="85"/>
      <c r="G912" s="86"/>
      <c r="H912" s="82"/>
      <c r="I912" s="82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</row>
    <row r="913" spans="1:26" ht="12.75" customHeight="1">
      <c r="A913" s="82"/>
      <c r="B913" s="82"/>
      <c r="C913" s="82"/>
      <c r="D913" s="82"/>
      <c r="E913" s="82"/>
      <c r="F913" s="85"/>
      <c r="G913" s="86"/>
      <c r="H913" s="82"/>
      <c r="I913" s="82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</row>
    <row r="914" spans="1:26" ht="12.75" customHeight="1">
      <c r="A914" s="82"/>
      <c r="B914" s="82"/>
      <c r="C914" s="82"/>
      <c r="D914" s="82"/>
      <c r="E914" s="82"/>
      <c r="F914" s="85"/>
      <c r="G914" s="86"/>
      <c r="H914" s="82"/>
      <c r="I914" s="82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</row>
    <row r="915" spans="1:26" ht="12.75" customHeight="1">
      <c r="A915" s="82"/>
      <c r="B915" s="82"/>
      <c r="C915" s="82"/>
      <c r="D915" s="82"/>
      <c r="E915" s="82"/>
      <c r="F915" s="85"/>
      <c r="G915" s="86"/>
      <c r="H915" s="82"/>
      <c r="I915" s="82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</row>
    <row r="916" spans="1:26" ht="12.75" customHeight="1">
      <c r="A916" s="82"/>
      <c r="B916" s="82"/>
      <c r="C916" s="82"/>
      <c r="D916" s="82"/>
      <c r="E916" s="82"/>
      <c r="F916" s="85"/>
      <c r="G916" s="86"/>
      <c r="H916" s="82"/>
      <c r="I916" s="82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</row>
    <row r="917" spans="1:26" ht="12.75" customHeight="1">
      <c r="A917" s="82"/>
      <c r="B917" s="82"/>
      <c r="C917" s="82"/>
      <c r="D917" s="82"/>
      <c r="E917" s="82"/>
      <c r="F917" s="85"/>
      <c r="G917" s="86"/>
      <c r="H917" s="82"/>
      <c r="I917" s="82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</row>
    <row r="918" spans="1:26" ht="12.75" customHeight="1">
      <c r="A918" s="82"/>
      <c r="B918" s="82"/>
      <c r="C918" s="82"/>
      <c r="D918" s="82"/>
      <c r="E918" s="82"/>
      <c r="F918" s="85"/>
      <c r="G918" s="86"/>
      <c r="H918" s="82"/>
      <c r="I918" s="82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</row>
    <row r="919" spans="1:26" ht="12.75" customHeight="1">
      <c r="A919" s="82"/>
      <c r="B919" s="82"/>
      <c r="C919" s="82"/>
      <c r="D919" s="82"/>
      <c r="E919" s="82"/>
      <c r="F919" s="85"/>
      <c r="G919" s="86"/>
      <c r="H919" s="82"/>
      <c r="I919" s="82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</row>
    <row r="920" spans="1:26" ht="12.75" customHeight="1">
      <c r="A920" s="82"/>
      <c r="B920" s="82"/>
      <c r="C920" s="82"/>
      <c r="D920" s="82"/>
      <c r="E920" s="82"/>
      <c r="F920" s="85"/>
      <c r="G920" s="86"/>
      <c r="H920" s="82"/>
      <c r="I920" s="82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</row>
    <row r="921" spans="1:26" ht="12.75" customHeight="1">
      <c r="A921" s="82"/>
      <c r="B921" s="82"/>
      <c r="C921" s="82"/>
      <c r="D921" s="82"/>
      <c r="E921" s="82"/>
      <c r="F921" s="85"/>
      <c r="G921" s="86"/>
      <c r="H921" s="82"/>
      <c r="I921" s="82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</row>
    <row r="922" spans="1:26" ht="12.75" customHeight="1">
      <c r="A922" s="82"/>
      <c r="B922" s="82"/>
      <c r="C922" s="82"/>
      <c r="D922" s="82"/>
      <c r="E922" s="82"/>
      <c r="F922" s="85"/>
      <c r="G922" s="86"/>
      <c r="H922" s="82"/>
      <c r="I922" s="82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</row>
    <row r="923" spans="1:26" ht="12.75" customHeight="1">
      <c r="A923" s="82"/>
      <c r="B923" s="82"/>
      <c r="C923" s="82"/>
      <c r="D923" s="82"/>
      <c r="E923" s="82"/>
      <c r="F923" s="85"/>
      <c r="G923" s="86"/>
      <c r="H923" s="82"/>
      <c r="I923" s="82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</row>
    <row r="924" spans="1:26" ht="12.75" customHeight="1">
      <c r="A924" s="82"/>
      <c r="B924" s="82"/>
      <c r="C924" s="82"/>
      <c r="D924" s="82"/>
      <c r="E924" s="82"/>
      <c r="F924" s="85"/>
      <c r="G924" s="86"/>
      <c r="H924" s="82"/>
      <c r="I924" s="82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</row>
    <row r="925" spans="1:26" ht="12.75" customHeight="1">
      <c r="A925" s="82"/>
      <c r="B925" s="82"/>
      <c r="C925" s="82"/>
      <c r="D925" s="82"/>
      <c r="E925" s="82"/>
      <c r="F925" s="85"/>
      <c r="G925" s="86"/>
      <c r="H925" s="82"/>
      <c r="I925" s="82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</row>
    <row r="926" spans="1:26" ht="12.75" customHeight="1">
      <c r="A926" s="82"/>
      <c r="B926" s="82"/>
      <c r="C926" s="82"/>
      <c r="D926" s="82"/>
      <c r="E926" s="82"/>
      <c r="F926" s="85"/>
      <c r="G926" s="86"/>
      <c r="H926" s="82"/>
      <c r="I926" s="82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</row>
    <row r="927" spans="1:26" ht="12.75" customHeight="1">
      <c r="A927" s="82"/>
      <c r="B927" s="82"/>
      <c r="C927" s="82"/>
      <c r="D927" s="82"/>
      <c r="E927" s="82"/>
      <c r="F927" s="85"/>
      <c r="G927" s="86"/>
      <c r="H927" s="82"/>
      <c r="I927" s="82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</row>
    <row r="928" spans="1:26" ht="12.75" customHeight="1">
      <c r="A928" s="82"/>
      <c r="B928" s="82"/>
      <c r="C928" s="82"/>
      <c r="D928" s="82"/>
      <c r="E928" s="82"/>
      <c r="F928" s="85"/>
      <c r="G928" s="86"/>
      <c r="H928" s="82"/>
      <c r="I928" s="82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</row>
    <row r="929" spans="1:26" ht="12.75" customHeight="1">
      <c r="A929" s="82"/>
      <c r="B929" s="82"/>
      <c r="C929" s="82"/>
      <c r="D929" s="82"/>
      <c r="E929" s="82"/>
      <c r="F929" s="85"/>
      <c r="G929" s="86"/>
      <c r="H929" s="82"/>
      <c r="I929" s="82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</row>
    <row r="930" spans="1:26" ht="12.75" customHeight="1">
      <c r="A930" s="82"/>
      <c r="B930" s="82"/>
      <c r="C930" s="82"/>
      <c r="D930" s="82"/>
      <c r="E930" s="82"/>
      <c r="F930" s="85"/>
      <c r="G930" s="86"/>
      <c r="H930" s="82"/>
      <c r="I930" s="82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</row>
    <row r="931" spans="1:26" ht="12.75" customHeight="1">
      <c r="A931" s="82"/>
      <c r="B931" s="82"/>
      <c r="C931" s="82"/>
      <c r="D931" s="82"/>
      <c r="E931" s="82"/>
      <c r="F931" s="85"/>
      <c r="G931" s="86"/>
      <c r="H931" s="82"/>
      <c r="I931" s="82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</row>
    <row r="932" spans="1:26" ht="12.75" customHeight="1">
      <c r="A932" s="82"/>
      <c r="B932" s="82"/>
      <c r="C932" s="82"/>
      <c r="D932" s="82"/>
      <c r="E932" s="82"/>
      <c r="F932" s="85"/>
      <c r="G932" s="86"/>
      <c r="H932" s="82"/>
      <c r="I932" s="82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</row>
    <row r="933" spans="1:26" ht="12.75" customHeight="1">
      <c r="A933" s="82"/>
      <c r="B933" s="82"/>
      <c r="C933" s="82"/>
      <c r="D933" s="82"/>
      <c r="E933" s="82"/>
      <c r="F933" s="85"/>
      <c r="G933" s="86"/>
      <c r="H933" s="82"/>
      <c r="I933" s="82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</row>
    <row r="934" spans="1:26" ht="12.75" customHeight="1">
      <c r="A934" s="82"/>
      <c r="B934" s="82"/>
      <c r="C934" s="82"/>
      <c r="D934" s="82"/>
      <c r="E934" s="82"/>
      <c r="F934" s="85"/>
      <c r="G934" s="86"/>
      <c r="H934" s="82"/>
      <c r="I934" s="82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</row>
    <row r="935" spans="1:26" ht="12.75" customHeight="1">
      <c r="A935" s="82"/>
      <c r="B935" s="82"/>
      <c r="C935" s="82"/>
      <c r="D935" s="82"/>
      <c r="E935" s="82"/>
      <c r="F935" s="85"/>
      <c r="G935" s="86"/>
      <c r="H935" s="82"/>
      <c r="I935" s="82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</row>
    <row r="936" spans="1:26" ht="12.75" customHeight="1">
      <c r="A936" s="82"/>
      <c r="B936" s="82"/>
      <c r="C936" s="82"/>
      <c r="D936" s="82"/>
      <c r="E936" s="82"/>
      <c r="F936" s="85"/>
      <c r="G936" s="86"/>
      <c r="H936" s="82"/>
      <c r="I936" s="82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</row>
    <row r="937" spans="1:26" ht="12.75" customHeight="1">
      <c r="A937" s="82"/>
      <c r="B937" s="82"/>
      <c r="C937" s="82"/>
      <c r="D937" s="82"/>
      <c r="E937" s="82"/>
      <c r="F937" s="85"/>
      <c r="G937" s="86"/>
      <c r="H937" s="82"/>
      <c r="I937" s="82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</row>
    <row r="938" spans="1:26" ht="12.75" customHeight="1">
      <c r="A938" s="82"/>
      <c r="B938" s="82"/>
      <c r="C938" s="82"/>
      <c r="D938" s="82"/>
      <c r="E938" s="82"/>
      <c r="F938" s="85"/>
      <c r="G938" s="86"/>
      <c r="H938" s="82"/>
      <c r="I938" s="82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</row>
    <row r="939" spans="1:26" ht="12.75" customHeight="1">
      <c r="A939" s="82"/>
      <c r="B939" s="82"/>
      <c r="C939" s="82"/>
      <c r="D939" s="82"/>
      <c r="E939" s="82"/>
      <c r="F939" s="85"/>
      <c r="G939" s="86"/>
      <c r="H939" s="82"/>
      <c r="I939" s="82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</row>
    <row r="940" spans="1:26" ht="12.75" customHeight="1">
      <c r="A940" s="82"/>
      <c r="B940" s="82"/>
      <c r="C940" s="82"/>
      <c r="D940" s="82"/>
      <c r="E940" s="82"/>
      <c r="F940" s="85"/>
      <c r="G940" s="86"/>
      <c r="H940" s="82"/>
      <c r="I940" s="82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</row>
    <row r="941" spans="1:26" ht="12.75" customHeight="1">
      <c r="A941" s="82"/>
      <c r="B941" s="82"/>
      <c r="C941" s="82"/>
      <c r="D941" s="82"/>
      <c r="E941" s="82"/>
      <c r="F941" s="85"/>
      <c r="G941" s="86"/>
      <c r="H941" s="82"/>
      <c r="I941" s="82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</row>
    <row r="942" spans="1:26" ht="12.75" customHeight="1">
      <c r="A942" s="82"/>
      <c r="B942" s="82"/>
      <c r="C942" s="82"/>
      <c r="D942" s="82"/>
      <c r="E942" s="82"/>
      <c r="F942" s="85"/>
      <c r="G942" s="86"/>
      <c r="H942" s="82"/>
      <c r="I942" s="82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</row>
    <row r="943" spans="1:26" ht="12.75" customHeight="1">
      <c r="A943" s="82"/>
      <c r="B943" s="82"/>
      <c r="C943" s="82"/>
      <c r="D943" s="82"/>
      <c r="E943" s="82"/>
      <c r="F943" s="85"/>
      <c r="G943" s="86"/>
      <c r="H943" s="82"/>
      <c r="I943" s="82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</row>
    <row r="944" spans="1:26" ht="12.75" customHeight="1">
      <c r="A944" s="82"/>
      <c r="B944" s="82"/>
      <c r="C944" s="82"/>
      <c r="D944" s="82"/>
      <c r="E944" s="82"/>
      <c r="F944" s="85"/>
      <c r="G944" s="86"/>
      <c r="H944" s="82"/>
      <c r="I944" s="82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</row>
    <row r="945" spans="1:26" ht="12.75" customHeight="1">
      <c r="A945" s="82"/>
      <c r="B945" s="82"/>
      <c r="C945" s="82"/>
      <c r="D945" s="82"/>
      <c r="E945" s="82"/>
      <c r="F945" s="85"/>
      <c r="G945" s="86"/>
      <c r="H945" s="82"/>
      <c r="I945" s="82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</row>
    <row r="946" spans="1:26" ht="12.75" customHeight="1">
      <c r="A946" s="82"/>
      <c r="B946" s="82"/>
      <c r="C946" s="82"/>
      <c r="D946" s="82"/>
      <c r="E946" s="82"/>
      <c r="F946" s="85"/>
      <c r="G946" s="86"/>
      <c r="H946" s="82"/>
      <c r="I946" s="82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</row>
    <row r="947" spans="1:26" ht="12.75" customHeight="1">
      <c r="A947" s="82"/>
      <c r="B947" s="82"/>
      <c r="C947" s="82"/>
      <c r="D947" s="82"/>
      <c r="E947" s="82"/>
      <c r="F947" s="85"/>
      <c r="G947" s="86"/>
      <c r="H947" s="82"/>
      <c r="I947" s="82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</row>
    <row r="948" spans="1:26" ht="12.75" customHeight="1">
      <c r="A948" s="82"/>
      <c r="B948" s="82"/>
      <c r="C948" s="82"/>
      <c r="D948" s="82"/>
      <c r="E948" s="82"/>
      <c r="F948" s="85"/>
      <c r="G948" s="86"/>
      <c r="H948" s="82"/>
      <c r="I948" s="82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</row>
    <row r="949" spans="1:26" ht="12.75" customHeight="1">
      <c r="A949" s="82"/>
      <c r="B949" s="82"/>
      <c r="C949" s="82"/>
      <c r="D949" s="82"/>
      <c r="E949" s="82"/>
      <c r="F949" s="85"/>
      <c r="G949" s="86"/>
      <c r="H949" s="82"/>
      <c r="I949" s="82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</row>
    <row r="950" spans="1:26" ht="12.75" customHeight="1">
      <c r="A950" s="82"/>
      <c r="B950" s="82"/>
      <c r="C950" s="82"/>
      <c r="D950" s="82"/>
      <c r="E950" s="82"/>
      <c r="F950" s="85"/>
      <c r="G950" s="86"/>
      <c r="H950" s="82"/>
      <c r="I950" s="82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</row>
    <row r="951" spans="1:26" ht="12.75" customHeight="1">
      <c r="A951" s="82"/>
      <c r="B951" s="82"/>
      <c r="C951" s="82"/>
      <c r="D951" s="82"/>
      <c r="E951" s="82"/>
      <c r="F951" s="85"/>
      <c r="G951" s="86"/>
      <c r="H951" s="82"/>
      <c r="I951" s="82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</row>
    <row r="952" spans="1:26" ht="12.75" customHeight="1">
      <c r="A952" s="82"/>
      <c r="B952" s="82"/>
      <c r="C952" s="82"/>
      <c r="D952" s="82"/>
      <c r="E952" s="82"/>
      <c r="F952" s="85"/>
      <c r="G952" s="86"/>
      <c r="H952" s="82"/>
      <c r="I952" s="82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</row>
    <row r="953" spans="1:26" ht="12.75" customHeight="1">
      <c r="A953" s="82"/>
      <c r="B953" s="82"/>
      <c r="C953" s="82"/>
      <c r="D953" s="82"/>
      <c r="E953" s="82"/>
      <c r="F953" s="85"/>
      <c r="G953" s="86"/>
      <c r="H953" s="82"/>
      <c r="I953" s="82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</row>
    <row r="954" spans="1:26" ht="12.75" customHeight="1">
      <c r="A954" s="82"/>
      <c r="B954" s="82"/>
      <c r="C954" s="82"/>
      <c r="D954" s="82"/>
      <c r="E954" s="82"/>
      <c r="F954" s="85"/>
      <c r="G954" s="86"/>
      <c r="H954" s="82"/>
      <c r="I954" s="82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</row>
    <row r="955" spans="1:26" ht="12.75" customHeight="1">
      <c r="A955" s="82"/>
      <c r="B955" s="82"/>
      <c r="C955" s="82"/>
      <c r="D955" s="82"/>
      <c r="E955" s="82"/>
      <c r="F955" s="85"/>
      <c r="G955" s="86"/>
      <c r="H955" s="82"/>
      <c r="I955" s="82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</row>
    <row r="956" spans="1:26" ht="12.75" customHeight="1">
      <c r="A956" s="82"/>
      <c r="B956" s="82"/>
      <c r="C956" s="82"/>
      <c r="D956" s="82"/>
      <c r="E956" s="82"/>
      <c r="F956" s="85"/>
      <c r="G956" s="86"/>
      <c r="H956" s="82"/>
      <c r="I956" s="82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</row>
    <row r="957" spans="1:26" ht="12.75" customHeight="1">
      <c r="A957" s="82"/>
      <c r="B957" s="82"/>
      <c r="C957" s="82"/>
      <c r="D957" s="82"/>
      <c r="E957" s="82"/>
      <c r="F957" s="85"/>
      <c r="G957" s="86"/>
      <c r="H957" s="82"/>
      <c r="I957" s="82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</row>
    <row r="958" spans="1:26" ht="12.75" customHeight="1">
      <c r="A958" s="82"/>
      <c r="B958" s="82"/>
      <c r="C958" s="82"/>
      <c r="D958" s="82"/>
      <c r="E958" s="82"/>
      <c r="F958" s="85"/>
      <c r="G958" s="86"/>
      <c r="H958" s="82"/>
      <c r="I958" s="82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</row>
    <row r="959" spans="1:26" ht="12.75" customHeight="1">
      <c r="A959" s="82"/>
      <c r="B959" s="82"/>
      <c r="C959" s="82"/>
      <c r="D959" s="82"/>
      <c r="E959" s="82"/>
      <c r="F959" s="85"/>
      <c r="G959" s="86"/>
      <c r="H959" s="82"/>
      <c r="I959" s="82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</row>
    <row r="960" spans="1:26" ht="12.75" customHeight="1">
      <c r="A960" s="82"/>
      <c r="B960" s="82"/>
      <c r="C960" s="82"/>
      <c r="D960" s="82"/>
      <c r="E960" s="82"/>
      <c r="F960" s="85"/>
      <c r="G960" s="86"/>
      <c r="H960" s="82"/>
      <c r="I960" s="82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</row>
    <row r="961" spans="1:26" ht="12.75" customHeight="1">
      <c r="A961" s="82"/>
      <c r="B961" s="82"/>
      <c r="C961" s="82"/>
      <c r="D961" s="82"/>
      <c r="E961" s="82"/>
      <c r="F961" s="85"/>
      <c r="G961" s="86"/>
      <c r="H961" s="82"/>
      <c r="I961" s="82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</row>
    <row r="962" spans="1:26" ht="12.75" customHeight="1">
      <c r="A962" s="82"/>
      <c r="B962" s="82"/>
      <c r="C962" s="82"/>
      <c r="D962" s="82"/>
      <c r="E962" s="82"/>
      <c r="F962" s="85"/>
      <c r="G962" s="86"/>
      <c r="H962" s="82"/>
      <c r="I962" s="82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</row>
    <row r="963" spans="1:26" ht="12.75" customHeight="1">
      <c r="A963" s="82"/>
      <c r="B963" s="82"/>
      <c r="C963" s="82"/>
      <c r="D963" s="82"/>
      <c r="E963" s="82"/>
      <c r="F963" s="85"/>
      <c r="G963" s="86"/>
      <c r="H963" s="82"/>
      <c r="I963" s="82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</row>
    <row r="964" spans="1:26" ht="12.75" customHeight="1">
      <c r="A964" s="82"/>
      <c r="B964" s="82"/>
      <c r="C964" s="82"/>
      <c r="D964" s="82"/>
      <c r="E964" s="82"/>
      <c r="F964" s="85"/>
      <c r="G964" s="86"/>
      <c r="H964" s="82"/>
      <c r="I964" s="82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</row>
    <row r="965" spans="1:26" ht="12.75" customHeight="1">
      <c r="A965" s="82"/>
      <c r="B965" s="82"/>
      <c r="C965" s="82"/>
      <c r="D965" s="82"/>
      <c r="E965" s="82"/>
      <c r="F965" s="85"/>
      <c r="G965" s="86"/>
      <c r="H965" s="82"/>
      <c r="I965" s="82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</row>
    <row r="966" spans="1:26" ht="12.75" customHeight="1">
      <c r="A966" s="82"/>
      <c r="B966" s="82"/>
      <c r="C966" s="82"/>
      <c r="D966" s="82"/>
      <c r="E966" s="82"/>
      <c r="F966" s="85"/>
      <c r="G966" s="86"/>
      <c r="H966" s="82"/>
      <c r="I966" s="82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</row>
    <row r="967" spans="1:26" ht="12.75" customHeight="1">
      <c r="A967" s="82"/>
      <c r="B967" s="82"/>
      <c r="C967" s="82"/>
      <c r="D967" s="82"/>
      <c r="E967" s="82"/>
      <c r="F967" s="85"/>
      <c r="G967" s="86"/>
      <c r="H967" s="82"/>
      <c r="I967" s="82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</row>
    <row r="968" spans="1:26" ht="12.75" customHeight="1">
      <c r="A968" s="82"/>
      <c r="B968" s="82"/>
      <c r="C968" s="82"/>
      <c r="D968" s="82"/>
      <c r="E968" s="82"/>
      <c r="F968" s="85"/>
      <c r="G968" s="86"/>
      <c r="H968" s="82"/>
      <c r="I968" s="82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</row>
    <row r="969" spans="1:26" ht="12.75" customHeight="1">
      <c r="A969" s="82"/>
      <c r="B969" s="82"/>
      <c r="C969" s="82"/>
      <c r="D969" s="82"/>
      <c r="E969" s="82"/>
      <c r="F969" s="85"/>
      <c r="G969" s="86"/>
      <c r="H969" s="82"/>
      <c r="I969" s="82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</row>
    <row r="970" spans="1:26" ht="12.75" customHeight="1">
      <c r="A970" s="82"/>
      <c r="B970" s="82"/>
      <c r="C970" s="82"/>
      <c r="D970" s="82"/>
      <c r="E970" s="82"/>
      <c r="F970" s="85"/>
      <c r="G970" s="86"/>
      <c r="H970" s="82"/>
      <c r="I970" s="82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</row>
    <row r="971" spans="1:26" ht="12.75" customHeight="1">
      <c r="A971" s="82"/>
      <c r="B971" s="82"/>
      <c r="C971" s="82"/>
      <c r="D971" s="82"/>
      <c r="E971" s="82"/>
      <c r="F971" s="85"/>
      <c r="G971" s="86"/>
      <c r="H971" s="82"/>
      <c r="I971" s="82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</row>
    <row r="972" spans="1:26" ht="12.75" customHeight="1">
      <c r="A972" s="82"/>
      <c r="B972" s="82"/>
      <c r="C972" s="82"/>
      <c r="D972" s="82"/>
      <c r="E972" s="82"/>
      <c r="F972" s="85"/>
      <c r="G972" s="86"/>
      <c r="H972" s="82"/>
      <c r="I972" s="82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</row>
    <row r="973" spans="1:26" ht="12.75" customHeight="1">
      <c r="A973" s="82"/>
      <c r="B973" s="82"/>
      <c r="C973" s="82"/>
      <c r="D973" s="82"/>
      <c r="E973" s="82"/>
      <c r="F973" s="85"/>
      <c r="G973" s="86"/>
      <c r="H973" s="82"/>
      <c r="I973" s="82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</row>
    <row r="974" spans="1:26" ht="12.75" customHeight="1">
      <c r="A974" s="82"/>
      <c r="B974" s="82"/>
      <c r="C974" s="82"/>
      <c r="D974" s="82"/>
      <c r="E974" s="82"/>
      <c r="F974" s="85"/>
      <c r="G974" s="86"/>
      <c r="H974" s="82"/>
      <c r="I974" s="82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</row>
    <row r="975" spans="1:26" ht="12.75" customHeight="1">
      <c r="A975" s="82"/>
      <c r="B975" s="82"/>
      <c r="C975" s="82"/>
      <c r="D975" s="82"/>
      <c r="E975" s="82"/>
      <c r="F975" s="85"/>
      <c r="G975" s="86"/>
      <c r="H975" s="82"/>
      <c r="I975" s="82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</row>
    <row r="976" spans="1:26" ht="12.75" customHeight="1">
      <c r="A976" s="82"/>
      <c r="B976" s="82"/>
      <c r="C976" s="82"/>
      <c r="D976" s="82"/>
      <c r="E976" s="82"/>
      <c r="F976" s="85"/>
      <c r="G976" s="86"/>
      <c r="H976" s="82"/>
      <c r="I976" s="82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</row>
    <row r="977" spans="1:26" ht="12.75" customHeight="1">
      <c r="A977" s="82"/>
      <c r="B977" s="82"/>
      <c r="C977" s="82"/>
      <c r="D977" s="82"/>
      <c r="E977" s="82"/>
      <c r="F977" s="85"/>
      <c r="G977" s="86"/>
      <c r="H977" s="82"/>
      <c r="I977" s="82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</row>
    <row r="978" spans="1:26" ht="12.75" customHeight="1">
      <c r="A978" s="82"/>
      <c r="B978" s="82"/>
      <c r="C978" s="82"/>
      <c r="D978" s="82"/>
      <c r="E978" s="82"/>
      <c r="F978" s="85"/>
      <c r="G978" s="86"/>
      <c r="H978" s="82"/>
      <c r="I978" s="82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</row>
    <row r="979" spans="1:26" ht="12.75" customHeight="1">
      <c r="A979" s="82"/>
      <c r="B979" s="82"/>
      <c r="C979" s="82"/>
      <c r="D979" s="82"/>
      <c r="E979" s="82"/>
      <c r="F979" s="85"/>
      <c r="G979" s="86"/>
      <c r="H979" s="82"/>
      <c r="I979" s="82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</row>
    <row r="980" spans="1:26" ht="12.75" customHeight="1">
      <c r="A980" s="82"/>
      <c r="B980" s="82"/>
      <c r="C980" s="82"/>
      <c r="D980" s="82"/>
      <c r="E980" s="82"/>
      <c r="F980" s="85"/>
      <c r="G980" s="86"/>
      <c r="H980" s="82"/>
      <c r="I980" s="82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</row>
    <row r="981" spans="1:26" ht="12.75" customHeight="1">
      <c r="A981" s="82"/>
      <c r="B981" s="82"/>
      <c r="C981" s="82"/>
      <c r="D981" s="82"/>
      <c r="E981" s="82"/>
      <c r="F981" s="85"/>
      <c r="G981" s="86"/>
      <c r="H981" s="82"/>
      <c r="I981" s="82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</row>
    <row r="982" spans="1:26" ht="12.75" customHeight="1">
      <c r="A982" s="82"/>
      <c r="B982" s="82"/>
      <c r="C982" s="82"/>
      <c r="D982" s="82"/>
      <c r="E982" s="82"/>
      <c r="F982" s="85"/>
      <c r="G982" s="86"/>
      <c r="H982" s="82"/>
      <c r="I982" s="82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</row>
    <row r="983" spans="1:26" ht="12.75" customHeight="1">
      <c r="A983" s="82"/>
      <c r="B983" s="82"/>
      <c r="C983" s="82"/>
      <c r="D983" s="82"/>
      <c r="E983" s="82"/>
      <c r="F983" s="85"/>
      <c r="G983" s="86"/>
      <c r="H983" s="82"/>
      <c r="I983" s="82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</row>
    <row r="984" spans="1:26" ht="12.75" customHeight="1">
      <c r="A984" s="82"/>
      <c r="B984" s="82"/>
      <c r="C984" s="82"/>
      <c r="D984" s="82"/>
      <c r="E984" s="82"/>
      <c r="F984" s="85"/>
      <c r="G984" s="86"/>
      <c r="H984" s="82"/>
      <c r="I984" s="82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</row>
    <row r="985" spans="1:26" ht="12.75" customHeight="1">
      <c r="A985" s="82"/>
      <c r="B985" s="82"/>
      <c r="C985" s="82"/>
      <c r="D985" s="82"/>
      <c r="E985" s="82"/>
      <c r="F985" s="85"/>
      <c r="G985" s="86"/>
      <c r="H985" s="82"/>
      <c r="I985" s="82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</row>
    <row r="986" spans="1:26" ht="12.75" customHeight="1">
      <c r="A986" s="82"/>
      <c r="B986" s="82"/>
      <c r="C986" s="82"/>
      <c r="D986" s="82"/>
      <c r="E986" s="82"/>
      <c r="F986" s="85"/>
      <c r="G986" s="86"/>
      <c r="H986" s="82"/>
      <c r="I986" s="82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</row>
    <row r="987" spans="1:26" ht="12.75" customHeight="1">
      <c r="A987" s="82"/>
      <c r="B987" s="82"/>
      <c r="C987" s="82"/>
      <c r="D987" s="82"/>
      <c r="E987" s="82"/>
      <c r="F987" s="85"/>
      <c r="G987" s="86"/>
      <c r="H987" s="82"/>
      <c r="I987" s="82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</row>
    <row r="988" spans="1:26" ht="12.75" customHeight="1">
      <c r="A988" s="82"/>
      <c r="B988" s="82"/>
      <c r="C988" s="82"/>
      <c r="D988" s="82"/>
      <c r="E988" s="82"/>
      <c r="F988" s="85"/>
      <c r="G988" s="86"/>
      <c r="H988" s="82"/>
      <c r="I988" s="82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</row>
    <row r="989" spans="1:26" ht="12.75" customHeight="1">
      <c r="A989" s="82"/>
      <c r="B989" s="82"/>
      <c r="C989" s="82"/>
      <c r="D989" s="82"/>
      <c r="E989" s="82"/>
      <c r="F989" s="85"/>
      <c r="G989" s="86"/>
      <c r="H989" s="82"/>
      <c r="I989" s="82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</row>
    <row r="990" spans="1:26" ht="12.75" customHeight="1">
      <c r="A990" s="82"/>
      <c r="B990" s="82"/>
      <c r="C990" s="82"/>
      <c r="D990" s="82"/>
      <c r="E990" s="82"/>
      <c r="F990" s="85"/>
      <c r="G990" s="86"/>
      <c r="H990" s="82"/>
      <c r="I990" s="82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</row>
    <row r="991" spans="1:26" ht="12.75" customHeight="1">
      <c r="A991" s="82"/>
      <c r="B991" s="82"/>
      <c r="C991" s="82"/>
      <c r="D991" s="82"/>
      <c r="E991" s="82"/>
      <c r="F991" s="85"/>
      <c r="G991" s="86"/>
      <c r="H991" s="82"/>
      <c r="I991" s="82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</row>
    <row r="992" spans="1:26" ht="12.75" customHeight="1">
      <c r="A992" s="82"/>
      <c r="B992" s="82"/>
      <c r="C992" s="82"/>
      <c r="D992" s="82"/>
      <c r="E992" s="82"/>
      <c r="F992" s="85"/>
      <c r="G992" s="86"/>
      <c r="H992" s="82"/>
      <c r="I992" s="82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</row>
    <row r="993" spans="1:26" ht="12.75" customHeight="1">
      <c r="A993" s="82"/>
      <c r="B993" s="82"/>
      <c r="C993" s="82"/>
      <c r="D993" s="82"/>
      <c r="E993" s="82"/>
      <c r="F993" s="85"/>
      <c r="G993" s="86"/>
      <c r="H993" s="82"/>
      <c r="I993" s="82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</row>
    <row r="994" spans="1:26" ht="12.75" customHeight="1">
      <c r="A994" s="82"/>
      <c r="B994" s="82"/>
      <c r="C994" s="82"/>
      <c r="D994" s="82"/>
      <c r="E994" s="82"/>
      <c r="F994" s="85"/>
      <c r="G994" s="86"/>
      <c r="H994" s="82"/>
      <c r="I994" s="82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</row>
    <row r="995" spans="1:26" ht="12.75" customHeight="1">
      <c r="A995" s="82"/>
      <c r="B995" s="82"/>
      <c r="C995" s="82"/>
      <c r="D995" s="82"/>
      <c r="E995" s="82"/>
      <c r="F995" s="85"/>
      <c r="G995" s="86"/>
      <c r="H995" s="82"/>
      <c r="I995" s="82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</row>
    <row r="996" spans="1:26" ht="12.75" customHeight="1">
      <c r="A996" s="82"/>
      <c r="B996" s="82"/>
      <c r="C996" s="82"/>
      <c r="D996" s="82"/>
      <c r="E996" s="82"/>
      <c r="F996" s="85"/>
      <c r="G996" s="86"/>
      <c r="H996" s="82"/>
      <c r="I996" s="82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</row>
    <row r="997" spans="1:26" ht="12.75" customHeight="1">
      <c r="A997" s="82"/>
      <c r="B997" s="82"/>
      <c r="C997" s="82"/>
      <c r="D997" s="82"/>
      <c r="E997" s="82"/>
      <c r="F997" s="85"/>
      <c r="G997" s="86"/>
      <c r="H997" s="82"/>
      <c r="I997" s="82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</row>
    <row r="998" spans="1:26" ht="12.75" customHeight="1">
      <c r="A998" s="82"/>
      <c r="B998" s="82"/>
      <c r="C998" s="82"/>
      <c r="D998" s="82"/>
      <c r="E998" s="82"/>
      <c r="F998" s="85"/>
      <c r="G998" s="86"/>
      <c r="H998" s="82"/>
      <c r="I998" s="82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</row>
    <row r="999" spans="1:26" ht="12.75" customHeight="1">
      <c r="A999" s="82"/>
      <c r="B999" s="82"/>
      <c r="C999" s="82"/>
      <c r="D999" s="82"/>
      <c r="E999" s="82"/>
      <c r="F999" s="85"/>
      <c r="G999" s="86"/>
      <c r="H999" s="82"/>
      <c r="I999" s="82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</row>
    <row r="1000" spans="1:26" ht="12.75" customHeight="1">
      <c r="A1000" s="82"/>
      <c r="B1000" s="82"/>
      <c r="C1000" s="82"/>
      <c r="D1000" s="82"/>
      <c r="E1000" s="82"/>
      <c r="F1000" s="85"/>
      <c r="G1000" s="86"/>
      <c r="H1000" s="82"/>
      <c r="I1000" s="82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</row>
    <row r="1001" spans="1:26" ht="12.75" customHeight="1">
      <c r="A1001" s="82"/>
      <c r="B1001" s="82"/>
      <c r="C1001" s="82"/>
      <c r="D1001" s="82"/>
      <c r="E1001" s="82"/>
      <c r="F1001" s="85"/>
      <c r="G1001" s="86"/>
      <c r="H1001" s="82"/>
      <c r="I1001" s="82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6"/>
      <c r="X1001" s="56"/>
      <c r="Y1001" s="56"/>
      <c r="Z1001" s="56"/>
    </row>
    <row r="1002" spans="1:26" ht="12.75" customHeight="1">
      <c r="A1002" s="82"/>
      <c r="B1002" s="82"/>
      <c r="C1002" s="82"/>
      <c r="D1002" s="82"/>
      <c r="E1002" s="82"/>
      <c r="F1002" s="85"/>
      <c r="G1002" s="86"/>
      <c r="H1002" s="82"/>
      <c r="I1002" s="82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6"/>
      <c r="X1002" s="56"/>
      <c r="Y1002" s="56"/>
      <c r="Z1002" s="56"/>
    </row>
    <row r="1003" spans="1:26" ht="12.75" customHeight="1">
      <c r="A1003" s="82"/>
      <c r="B1003" s="82"/>
      <c r="C1003" s="82"/>
      <c r="D1003" s="82"/>
      <c r="E1003" s="82"/>
      <c r="F1003" s="85"/>
      <c r="G1003" s="86"/>
      <c r="H1003" s="82"/>
      <c r="I1003" s="82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6"/>
      <c r="X1003" s="56"/>
      <c r="Y1003" s="56"/>
      <c r="Z1003" s="56"/>
    </row>
    <row r="1004" spans="1:26" ht="12.75" customHeight="1">
      <c r="A1004" s="82"/>
      <c r="B1004" s="82"/>
      <c r="C1004" s="82"/>
      <c r="D1004" s="82"/>
      <c r="E1004" s="82"/>
      <c r="F1004" s="85"/>
      <c r="G1004" s="86"/>
      <c r="H1004" s="82"/>
      <c r="I1004" s="82"/>
      <c r="J1004" s="56"/>
      <c r="K1004" s="56"/>
      <c r="L1004" s="56"/>
      <c r="M1004" s="56"/>
      <c r="N1004" s="56"/>
      <c r="O1004" s="56"/>
      <c r="P1004" s="56"/>
      <c r="Q1004" s="56"/>
      <c r="R1004" s="56"/>
      <c r="S1004" s="56"/>
      <c r="T1004" s="56"/>
      <c r="U1004" s="56"/>
      <c r="V1004" s="56"/>
      <c r="W1004" s="56"/>
      <c r="X1004" s="56"/>
      <c r="Y1004" s="56"/>
      <c r="Z1004" s="56"/>
    </row>
    <row r="1005" spans="1:26" ht="12.75" customHeight="1">
      <c r="A1005" s="82"/>
      <c r="B1005" s="82"/>
      <c r="C1005" s="82"/>
      <c r="D1005" s="82"/>
      <c r="E1005" s="82"/>
      <c r="F1005" s="85"/>
      <c r="G1005" s="86"/>
      <c r="H1005" s="82"/>
      <c r="I1005" s="82"/>
      <c r="J1005" s="56"/>
      <c r="K1005" s="56"/>
      <c r="L1005" s="56"/>
      <c r="M1005" s="56"/>
      <c r="N1005" s="56"/>
      <c r="O1005" s="56"/>
      <c r="P1005" s="56"/>
      <c r="Q1005" s="56"/>
      <c r="R1005" s="56"/>
      <c r="S1005" s="56"/>
      <c r="T1005" s="56"/>
      <c r="U1005" s="56"/>
      <c r="V1005" s="56"/>
      <c r="W1005" s="56"/>
      <c r="X1005" s="56"/>
      <c r="Y1005" s="56"/>
      <c r="Z1005" s="56"/>
    </row>
    <row r="1006" spans="1:26" ht="12.75" customHeight="1">
      <c r="A1006" s="82"/>
      <c r="B1006" s="82"/>
      <c r="C1006" s="82"/>
      <c r="D1006" s="82"/>
      <c r="E1006" s="82"/>
      <c r="F1006" s="85"/>
      <c r="G1006" s="86"/>
      <c r="H1006" s="82"/>
      <c r="I1006" s="82"/>
      <c r="J1006" s="56"/>
      <c r="K1006" s="56"/>
      <c r="L1006" s="56"/>
      <c r="M1006" s="56"/>
      <c r="N1006" s="56"/>
      <c r="O1006" s="56"/>
      <c r="P1006" s="56"/>
      <c r="Q1006" s="56"/>
      <c r="R1006" s="56"/>
      <c r="S1006" s="56"/>
      <c r="T1006" s="56"/>
      <c r="U1006" s="56"/>
      <c r="V1006" s="56"/>
      <c r="W1006" s="56"/>
      <c r="X1006" s="56"/>
      <c r="Y1006" s="56"/>
      <c r="Z1006" s="56"/>
    </row>
    <row r="1007" spans="1:26" ht="12.75" customHeight="1">
      <c r="A1007" s="82"/>
      <c r="B1007" s="82"/>
      <c r="C1007" s="82"/>
      <c r="D1007" s="82"/>
      <c r="E1007" s="82"/>
      <c r="F1007" s="85"/>
      <c r="G1007" s="86"/>
      <c r="H1007" s="82"/>
      <c r="I1007" s="82"/>
      <c r="J1007" s="56"/>
      <c r="K1007" s="56"/>
      <c r="L1007" s="56"/>
      <c r="M1007" s="56"/>
      <c r="N1007" s="56"/>
      <c r="O1007" s="56"/>
      <c r="P1007" s="56"/>
      <c r="Q1007" s="56"/>
      <c r="R1007" s="56"/>
      <c r="S1007" s="56"/>
      <c r="T1007" s="56"/>
      <c r="U1007" s="56"/>
      <c r="V1007" s="56"/>
      <c r="W1007" s="56"/>
      <c r="X1007" s="56"/>
      <c r="Y1007" s="56"/>
      <c r="Z1007" s="56"/>
    </row>
    <row r="1008" spans="1:26" ht="12.75" customHeight="1">
      <c r="A1008" s="82"/>
      <c r="B1008" s="82"/>
      <c r="C1008" s="82"/>
      <c r="D1008" s="82"/>
      <c r="E1008" s="82"/>
      <c r="F1008" s="85"/>
      <c r="G1008" s="86"/>
      <c r="H1008" s="82"/>
      <c r="I1008" s="82"/>
      <c r="J1008" s="56"/>
      <c r="K1008" s="56"/>
      <c r="L1008" s="56"/>
      <c r="M1008" s="56"/>
      <c r="N1008" s="56"/>
      <c r="O1008" s="56"/>
      <c r="P1008" s="56"/>
      <c r="Q1008" s="56"/>
      <c r="R1008" s="56"/>
      <c r="S1008" s="56"/>
      <c r="T1008" s="56"/>
      <c r="U1008" s="56"/>
      <c r="V1008" s="56"/>
      <c r="W1008" s="56"/>
      <c r="X1008" s="56"/>
      <c r="Y1008" s="56"/>
      <c r="Z1008" s="56"/>
    </row>
    <row r="1009" spans="1:26" ht="12.75" customHeight="1">
      <c r="A1009" s="82"/>
      <c r="B1009" s="82"/>
      <c r="C1009" s="82"/>
      <c r="D1009" s="82"/>
      <c r="E1009" s="82"/>
      <c r="F1009" s="85"/>
      <c r="G1009" s="86"/>
      <c r="H1009" s="82"/>
      <c r="I1009" s="82"/>
      <c r="J1009" s="56"/>
      <c r="K1009" s="56"/>
      <c r="L1009" s="56"/>
      <c r="M1009" s="56"/>
      <c r="N1009" s="56"/>
      <c r="O1009" s="56"/>
      <c r="P1009" s="56"/>
      <c r="Q1009" s="56"/>
      <c r="R1009" s="56"/>
      <c r="S1009" s="56"/>
      <c r="T1009" s="56"/>
      <c r="U1009" s="56"/>
      <c r="V1009" s="56"/>
      <c r="W1009" s="56"/>
      <c r="X1009" s="56"/>
      <c r="Y1009" s="56"/>
      <c r="Z1009" s="56"/>
    </row>
    <row r="1010" spans="1:26" ht="12.75" customHeight="1">
      <c r="A1010" s="82"/>
      <c r="B1010" s="82"/>
      <c r="C1010" s="82"/>
      <c r="D1010" s="82"/>
      <c r="E1010" s="82"/>
      <c r="F1010" s="85"/>
      <c r="G1010" s="86"/>
      <c r="H1010" s="82"/>
      <c r="I1010" s="82"/>
      <c r="J1010" s="56"/>
      <c r="K1010" s="56"/>
      <c r="L1010" s="56"/>
      <c r="M1010" s="56"/>
      <c r="N1010" s="56"/>
      <c r="O1010" s="56"/>
      <c r="P1010" s="56"/>
      <c r="Q1010" s="56"/>
      <c r="R1010" s="56"/>
      <c r="S1010" s="56"/>
      <c r="T1010" s="56"/>
      <c r="U1010" s="56"/>
      <c r="V1010" s="56"/>
      <c r="W1010" s="56"/>
      <c r="X1010" s="56"/>
      <c r="Y1010" s="56"/>
      <c r="Z1010" s="56"/>
    </row>
    <row r="1011" spans="1:26" ht="12.75" customHeight="1">
      <c r="A1011" s="82"/>
      <c r="B1011" s="82"/>
      <c r="C1011" s="82"/>
      <c r="D1011" s="82"/>
      <c r="E1011" s="82"/>
      <c r="F1011" s="85"/>
      <c r="G1011" s="86"/>
      <c r="H1011" s="82"/>
      <c r="I1011" s="82"/>
      <c r="J1011" s="56"/>
      <c r="K1011" s="56"/>
      <c r="L1011" s="56"/>
      <c r="M1011" s="56"/>
      <c r="N1011" s="56"/>
      <c r="O1011" s="56"/>
      <c r="P1011" s="56"/>
      <c r="Q1011" s="56"/>
      <c r="R1011" s="56"/>
      <c r="S1011" s="56"/>
      <c r="T1011" s="56"/>
      <c r="U1011" s="56"/>
      <c r="V1011" s="56"/>
      <c r="W1011" s="56"/>
      <c r="X1011" s="56"/>
      <c r="Y1011" s="56"/>
      <c r="Z1011" s="56"/>
    </row>
    <row r="1012" spans="1:26" ht="12.75" customHeight="1">
      <c r="A1012" s="82"/>
      <c r="B1012" s="82"/>
      <c r="C1012" s="82"/>
      <c r="D1012" s="82"/>
      <c r="E1012" s="82"/>
      <c r="F1012" s="85"/>
      <c r="G1012" s="86"/>
      <c r="H1012" s="82"/>
      <c r="I1012" s="82"/>
      <c r="J1012" s="56"/>
      <c r="K1012" s="56"/>
      <c r="L1012" s="56"/>
      <c r="M1012" s="56"/>
      <c r="N1012" s="56"/>
      <c r="O1012" s="56"/>
      <c r="P1012" s="56"/>
      <c r="Q1012" s="56"/>
      <c r="R1012" s="56"/>
      <c r="S1012" s="56"/>
      <c r="T1012" s="56"/>
      <c r="U1012" s="56"/>
      <c r="V1012" s="56"/>
      <c r="W1012" s="56"/>
      <c r="X1012" s="56"/>
      <c r="Y1012" s="56"/>
      <c r="Z1012" s="56"/>
    </row>
    <row r="1013" spans="1:26" ht="12.75" customHeight="1">
      <c r="A1013" s="82"/>
      <c r="B1013" s="82"/>
      <c r="C1013" s="82"/>
      <c r="D1013" s="82"/>
      <c r="E1013" s="82"/>
      <c r="F1013" s="85"/>
      <c r="G1013" s="86"/>
      <c r="H1013" s="82"/>
      <c r="I1013" s="82"/>
      <c r="J1013" s="56"/>
      <c r="K1013" s="56"/>
      <c r="L1013" s="56"/>
      <c r="M1013" s="56"/>
      <c r="N1013" s="56"/>
      <c r="O1013" s="56"/>
      <c r="P1013" s="56"/>
      <c r="Q1013" s="56"/>
      <c r="R1013" s="56"/>
      <c r="S1013" s="56"/>
      <c r="T1013" s="56"/>
      <c r="U1013" s="56"/>
      <c r="V1013" s="56"/>
      <c r="W1013" s="56"/>
      <c r="X1013" s="56"/>
      <c r="Y1013" s="56"/>
      <c r="Z1013" s="56"/>
    </row>
    <row r="1014" spans="1:26" ht="12.75" customHeight="1">
      <c r="A1014" s="82"/>
      <c r="B1014" s="82"/>
      <c r="C1014" s="82"/>
      <c r="D1014" s="82"/>
      <c r="E1014" s="82"/>
      <c r="F1014" s="85"/>
      <c r="G1014" s="86"/>
      <c r="H1014" s="82"/>
      <c r="I1014" s="82"/>
      <c r="J1014" s="56"/>
      <c r="K1014" s="56"/>
      <c r="L1014" s="56"/>
      <c r="M1014" s="56"/>
      <c r="N1014" s="56"/>
      <c r="O1014" s="56"/>
      <c r="P1014" s="56"/>
      <c r="Q1014" s="56"/>
      <c r="R1014" s="56"/>
      <c r="S1014" s="56"/>
      <c r="T1014" s="56"/>
      <c r="U1014" s="56"/>
      <c r="V1014" s="56"/>
      <c r="W1014" s="56"/>
      <c r="X1014" s="56"/>
      <c r="Y1014" s="56"/>
      <c r="Z1014" s="56"/>
    </row>
    <row r="1015" spans="1:26" ht="12.75" customHeight="1">
      <c r="A1015" s="82"/>
      <c r="B1015" s="82"/>
      <c r="C1015" s="82"/>
      <c r="D1015" s="82"/>
      <c r="E1015" s="82"/>
      <c r="F1015" s="85"/>
      <c r="G1015" s="86"/>
      <c r="H1015" s="82"/>
      <c r="I1015" s="82"/>
      <c r="J1015" s="56"/>
      <c r="K1015" s="56"/>
      <c r="L1015" s="56"/>
      <c r="M1015" s="56"/>
      <c r="N1015" s="56"/>
      <c r="O1015" s="56"/>
      <c r="P1015" s="56"/>
      <c r="Q1015" s="56"/>
      <c r="R1015" s="56"/>
      <c r="S1015" s="56"/>
      <c r="T1015" s="56"/>
      <c r="U1015" s="56"/>
      <c r="V1015" s="56"/>
      <c r="W1015" s="56"/>
      <c r="X1015" s="56"/>
      <c r="Y1015" s="56"/>
      <c r="Z1015" s="56"/>
    </row>
    <row r="1016" spans="1:26" ht="12.75" customHeight="1">
      <c r="A1016" s="82"/>
      <c r="B1016" s="82"/>
      <c r="C1016" s="82"/>
      <c r="D1016" s="82"/>
      <c r="E1016" s="82"/>
      <c r="F1016" s="85"/>
      <c r="G1016" s="86"/>
      <c r="H1016" s="82"/>
      <c r="I1016" s="82"/>
      <c r="J1016" s="56"/>
      <c r="K1016" s="56"/>
      <c r="L1016" s="56"/>
      <c r="M1016" s="56"/>
      <c r="N1016" s="56"/>
      <c r="O1016" s="56"/>
      <c r="P1016" s="56"/>
      <c r="Q1016" s="56"/>
      <c r="R1016" s="56"/>
      <c r="S1016" s="56"/>
      <c r="T1016" s="56"/>
      <c r="U1016" s="56"/>
      <c r="V1016" s="56"/>
      <c r="W1016" s="56"/>
      <c r="X1016" s="56"/>
      <c r="Y1016" s="56"/>
      <c r="Z1016" s="56"/>
    </row>
    <row r="1017" spans="1:26" ht="12.75" customHeight="1">
      <c r="A1017" s="82"/>
      <c r="B1017" s="82"/>
      <c r="C1017" s="82"/>
      <c r="D1017" s="82"/>
      <c r="E1017" s="82"/>
      <c r="F1017" s="85"/>
      <c r="G1017" s="86"/>
      <c r="H1017" s="82"/>
      <c r="I1017" s="82"/>
      <c r="J1017" s="56"/>
      <c r="K1017" s="56"/>
      <c r="L1017" s="56"/>
      <c r="M1017" s="56"/>
      <c r="N1017" s="56"/>
      <c r="O1017" s="56"/>
      <c r="P1017" s="56"/>
      <c r="Q1017" s="56"/>
      <c r="R1017" s="56"/>
      <c r="S1017" s="56"/>
      <c r="T1017" s="56"/>
      <c r="U1017" s="56"/>
      <c r="V1017" s="56"/>
      <c r="W1017" s="56"/>
      <c r="X1017" s="56"/>
      <c r="Y1017" s="56"/>
      <c r="Z1017" s="56"/>
    </row>
    <row r="1018" spans="1:26" ht="12.75" customHeight="1">
      <c r="A1018" s="82"/>
      <c r="B1018" s="82"/>
      <c r="C1018" s="82"/>
      <c r="D1018" s="82"/>
      <c r="E1018" s="82"/>
      <c r="F1018" s="85"/>
      <c r="G1018" s="86"/>
      <c r="H1018" s="82"/>
      <c r="I1018" s="82"/>
      <c r="J1018" s="56"/>
      <c r="K1018" s="56"/>
      <c r="L1018" s="56"/>
      <c r="M1018" s="56"/>
      <c r="N1018" s="56"/>
      <c r="O1018" s="56"/>
      <c r="P1018" s="56"/>
      <c r="Q1018" s="56"/>
      <c r="R1018" s="56"/>
      <c r="S1018" s="56"/>
      <c r="T1018" s="56"/>
      <c r="U1018" s="56"/>
      <c r="V1018" s="56"/>
      <c r="W1018" s="56"/>
      <c r="X1018" s="56"/>
      <c r="Y1018" s="56"/>
      <c r="Z1018" s="56"/>
    </row>
    <row r="1019" spans="1:26" ht="12.75" customHeight="1">
      <c r="A1019" s="82"/>
      <c r="B1019" s="82"/>
      <c r="C1019" s="82"/>
      <c r="D1019" s="82"/>
      <c r="E1019" s="82"/>
      <c r="F1019" s="85"/>
      <c r="G1019" s="86"/>
      <c r="H1019" s="82"/>
      <c r="I1019" s="82"/>
      <c r="J1019" s="56"/>
      <c r="K1019" s="56"/>
      <c r="L1019" s="56"/>
      <c r="M1019" s="56"/>
      <c r="N1019" s="56"/>
      <c r="O1019" s="56"/>
      <c r="P1019" s="56"/>
      <c r="Q1019" s="56"/>
      <c r="R1019" s="56"/>
      <c r="S1019" s="56"/>
      <c r="T1019" s="56"/>
      <c r="U1019" s="56"/>
      <c r="V1019" s="56"/>
      <c r="W1019" s="56"/>
      <c r="X1019" s="56"/>
      <c r="Y1019" s="56"/>
      <c r="Z1019" s="56"/>
    </row>
    <row r="1020" spans="1:26" ht="12.75" customHeight="1">
      <c r="A1020" s="82"/>
      <c r="B1020" s="82"/>
      <c r="C1020" s="82"/>
      <c r="D1020" s="82"/>
      <c r="E1020" s="82"/>
      <c r="F1020" s="85"/>
      <c r="G1020" s="86"/>
      <c r="H1020" s="82"/>
      <c r="I1020" s="82"/>
      <c r="J1020" s="56"/>
      <c r="K1020" s="56"/>
      <c r="L1020" s="56"/>
      <c r="M1020" s="56"/>
      <c r="N1020" s="56"/>
      <c r="O1020" s="56"/>
      <c r="P1020" s="56"/>
      <c r="Q1020" s="56"/>
      <c r="R1020" s="56"/>
      <c r="S1020" s="56"/>
      <c r="T1020" s="56"/>
      <c r="U1020" s="56"/>
      <c r="V1020" s="56"/>
      <c r="W1020" s="56"/>
      <c r="X1020" s="56"/>
      <c r="Y1020" s="56"/>
      <c r="Z1020" s="56"/>
    </row>
    <row r="1021" spans="1:26" ht="12.75" customHeight="1">
      <c r="A1021" s="82"/>
      <c r="B1021" s="82"/>
      <c r="C1021" s="82"/>
      <c r="D1021" s="82"/>
      <c r="E1021" s="82"/>
      <c r="F1021" s="85"/>
      <c r="G1021" s="86"/>
      <c r="H1021" s="82"/>
      <c r="I1021" s="82"/>
      <c r="J1021" s="56"/>
      <c r="K1021" s="56"/>
      <c r="L1021" s="56"/>
      <c r="M1021" s="56"/>
      <c r="N1021" s="56"/>
      <c r="O1021" s="56"/>
      <c r="P1021" s="56"/>
      <c r="Q1021" s="56"/>
      <c r="R1021" s="56"/>
      <c r="S1021" s="56"/>
      <c r="T1021" s="56"/>
      <c r="U1021" s="56"/>
      <c r="V1021" s="56"/>
      <c r="W1021" s="56"/>
      <c r="X1021" s="56"/>
      <c r="Y1021" s="56"/>
      <c r="Z1021" s="56"/>
    </row>
    <row r="1022" spans="1:26" ht="12.75" customHeight="1">
      <c r="A1022" s="82"/>
      <c r="B1022" s="82"/>
      <c r="C1022" s="82"/>
      <c r="D1022" s="82"/>
      <c r="E1022" s="82"/>
      <c r="F1022" s="85"/>
      <c r="G1022" s="86"/>
      <c r="H1022" s="82"/>
      <c r="I1022" s="82"/>
      <c r="J1022" s="56"/>
      <c r="K1022" s="56"/>
      <c r="L1022" s="56"/>
      <c r="M1022" s="56"/>
      <c r="N1022" s="56"/>
      <c r="O1022" s="56"/>
      <c r="P1022" s="56"/>
      <c r="Q1022" s="56"/>
      <c r="R1022" s="56"/>
      <c r="S1022" s="56"/>
      <c r="T1022" s="56"/>
      <c r="U1022" s="56"/>
      <c r="V1022" s="56"/>
      <c r="W1022" s="56"/>
      <c r="X1022" s="56"/>
      <c r="Y1022" s="56"/>
      <c r="Z1022" s="56"/>
    </row>
    <row r="1023" spans="1:26" ht="12.75" customHeight="1">
      <c r="A1023" s="82"/>
      <c r="B1023" s="82"/>
      <c r="C1023" s="82"/>
      <c r="D1023" s="82"/>
      <c r="E1023" s="82"/>
      <c r="F1023" s="85"/>
      <c r="G1023" s="86"/>
      <c r="H1023" s="82"/>
      <c r="I1023" s="82"/>
      <c r="J1023" s="56"/>
      <c r="K1023" s="56"/>
      <c r="L1023" s="56"/>
      <c r="M1023" s="56"/>
      <c r="N1023" s="56"/>
      <c r="O1023" s="56"/>
      <c r="P1023" s="56"/>
      <c r="Q1023" s="56"/>
      <c r="R1023" s="56"/>
      <c r="S1023" s="56"/>
      <c r="T1023" s="56"/>
      <c r="U1023" s="56"/>
      <c r="V1023" s="56"/>
      <c r="W1023" s="56"/>
      <c r="X1023" s="56"/>
      <c r="Y1023" s="56"/>
      <c r="Z1023" s="56"/>
    </row>
    <row r="1024" spans="1:26" ht="12.75" customHeight="1">
      <c r="A1024" s="82"/>
      <c r="B1024" s="82"/>
      <c r="C1024" s="82"/>
      <c r="D1024" s="82"/>
      <c r="E1024" s="82"/>
      <c r="F1024" s="85"/>
      <c r="G1024" s="86"/>
      <c r="H1024" s="82"/>
      <c r="I1024" s="82"/>
      <c r="J1024" s="56"/>
      <c r="K1024" s="56"/>
      <c r="L1024" s="56"/>
      <c r="M1024" s="56"/>
      <c r="N1024" s="56"/>
      <c r="O1024" s="56"/>
      <c r="P1024" s="56"/>
      <c r="Q1024" s="56"/>
      <c r="R1024" s="56"/>
      <c r="S1024" s="56"/>
      <c r="T1024" s="56"/>
      <c r="U1024" s="56"/>
      <c r="V1024" s="56"/>
      <c r="W1024" s="56"/>
      <c r="X1024" s="56"/>
      <c r="Y1024" s="56"/>
      <c r="Z1024" s="56"/>
    </row>
    <row r="1025" spans="1:26" ht="12.75" customHeight="1">
      <c r="A1025" s="82"/>
      <c r="B1025" s="82"/>
      <c r="C1025" s="82"/>
      <c r="D1025" s="82"/>
      <c r="E1025" s="82"/>
      <c r="F1025" s="85"/>
      <c r="G1025" s="86"/>
      <c r="H1025" s="82"/>
      <c r="I1025" s="82"/>
      <c r="J1025" s="56"/>
      <c r="K1025" s="56"/>
      <c r="L1025" s="56"/>
      <c r="M1025" s="56"/>
      <c r="N1025" s="56"/>
      <c r="O1025" s="56"/>
      <c r="P1025" s="56"/>
      <c r="Q1025" s="56"/>
      <c r="R1025" s="56"/>
      <c r="S1025" s="56"/>
      <c r="T1025" s="56"/>
      <c r="U1025" s="56"/>
      <c r="V1025" s="56"/>
      <c r="W1025" s="56"/>
      <c r="X1025" s="56"/>
      <c r="Y1025" s="56"/>
      <c r="Z1025" s="56"/>
    </row>
    <row r="1026" spans="1:26" ht="12.75" customHeight="1">
      <c r="A1026" s="82"/>
      <c r="B1026" s="82"/>
      <c r="C1026" s="82"/>
      <c r="D1026" s="82"/>
      <c r="E1026" s="82"/>
      <c r="F1026" s="85"/>
      <c r="G1026" s="86"/>
      <c r="H1026" s="82"/>
      <c r="I1026" s="82"/>
      <c r="J1026" s="56"/>
      <c r="K1026" s="56"/>
      <c r="L1026" s="56"/>
      <c r="M1026" s="56"/>
      <c r="N1026" s="56"/>
      <c r="O1026" s="56"/>
      <c r="P1026" s="56"/>
      <c r="Q1026" s="56"/>
      <c r="R1026" s="56"/>
      <c r="S1026" s="56"/>
      <c r="T1026" s="56"/>
      <c r="U1026" s="56"/>
      <c r="V1026" s="56"/>
      <c r="W1026" s="56"/>
      <c r="X1026" s="56"/>
      <c r="Y1026" s="56"/>
      <c r="Z1026" s="56"/>
    </row>
    <row r="1027" spans="1:26" ht="12.75" customHeight="1">
      <c r="A1027" s="82"/>
      <c r="B1027" s="82"/>
      <c r="C1027" s="82"/>
      <c r="D1027" s="82"/>
      <c r="E1027" s="82"/>
      <c r="F1027" s="85"/>
      <c r="G1027" s="86"/>
      <c r="H1027" s="82"/>
      <c r="I1027" s="82"/>
      <c r="J1027" s="56"/>
      <c r="K1027" s="56"/>
      <c r="L1027" s="56"/>
      <c r="M1027" s="56"/>
      <c r="N1027" s="56"/>
      <c r="O1027" s="56"/>
      <c r="P1027" s="56"/>
      <c r="Q1027" s="56"/>
      <c r="R1027" s="56"/>
      <c r="S1027" s="56"/>
      <c r="T1027" s="56"/>
      <c r="U1027" s="56"/>
      <c r="V1027" s="56"/>
      <c r="W1027" s="56"/>
      <c r="X1027" s="56"/>
      <c r="Y1027" s="56"/>
      <c r="Z1027" s="56"/>
    </row>
    <row r="1028" spans="1:26" ht="12.75" customHeight="1">
      <c r="A1028" s="82"/>
      <c r="B1028" s="82"/>
      <c r="C1028" s="82"/>
      <c r="D1028" s="82"/>
      <c r="E1028" s="82"/>
      <c r="F1028" s="85"/>
      <c r="G1028" s="86"/>
      <c r="H1028" s="82"/>
      <c r="I1028" s="82"/>
      <c r="J1028" s="56"/>
      <c r="K1028" s="56"/>
      <c r="L1028" s="56"/>
      <c r="M1028" s="56"/>
      <c r="N1028" s="56"/>
      <c r="O1028" s="56"/>
      <c r="P1028" s="56"/>
      <c r="Q1028" s="56"/>
      <c r="R1028" s="56"/>
      <c r="S1028" s="56"/>
      <c r="T1028" s="56"/>
      <c r="U1028" s="56"/>
      <c r="V1028" s="56"/>
      <c r="W1028" s="56"/>
      <c r="X1028" s="56"/>
      <c r="Y1028" s="56"/>
      <c r="Z1028" s="56"/>
    </row>
    <row r="1029" spans="1:26" ht="12.75" customHeight="1">
      <c r="A1029" s="82"/>
      <c r="B1029" s="82"/>
      <c r="C1029" s="82"/>
      <c r="D1029" s="82"/>
      <c r="E1029" s="82"/>
      <c r="F1029" s="85"/>
      <c r="G1029" s="86"/>
      <c r="H1029" s="82"/>
      <c r="I1029" s="82"/>
      <c r="J1029" s="56"/>
      <c r="K1029" s="56"/>
      <c r="L1029" s="56"/>
      <c r="M1029" s="56"/>
      <c r="N1029" s="56"/>
      <c r="O1029" s="56"/>
      <c r="P1029" s="56"/>
      <c r="Q1029" s="56"/>
      <c r="R1029" s="56"/>
      <c r="S1029" s="56"/>
      <c r="T1029" s="56"/>
      <c r="U1029" s="56"/>
      <c r="V1029" s="56"/>
      <c r="W1029" s="56"/>
      <c r="X1029" s="56"/>
      <c r="Y1029" s="56"/>
      <c r="Z1029" s="56"/>
    </row>
    <row r="1030" spans="1:26" ht="12.75" customHeight="1">
      <c r="A1030" s="82"/>
      <c r="B1030" s="82"/>
      <c r="C1030" s="82"/>
      <c r="D1030" s="82"/>
      <c r="E1030" s="82"/>
      <c r="F1030" s="85"/>
      <c r="G1030" s="86"/>
      <c r="H1030" s="82"/>
      <c r="I1030" s="82"/>
      <c r="J1030" s="56"/>
      <c r="K1030" s="56"/>
      <c r="L1030" s="56"/>
      <c r="M1030" s="56"/>
      <c r="N1030" s="56"/>
      <c r="O1030" s="56"/>
      <c r="P1030" s="56"/>
      <c r="Q1030" s="56"/>
      <c r="R1030" s="56"/>
      <c r="S1030" s="56"/>
      <c r="T1030" s="56"/>
      <c r="U1030" s="56"/>
      <c r="V1030" s="56"/>
      <c r="W1030" s="56"/>
      <c r="X1030" s="56"/>
      <c r="Y1030" s="56"/>
      <c r="Z1030" s="56"/>
    </row>
    <row r="1031" spans="1:26" ht="12.75" customHeight="1">
      <c r="A1031" s="82"/>
      <c r="B1031" s="82"/>
      <c r="C1031" s="82"/>
      <c r="D1031" s="82"/>
      <c r="E1031" s="82"/>
      <c r="F1031" s="85"/>
      <c r="G1031" s="86"/>
      <c r="H1031" s="82"/>
      <c r="I1031" s="82"/>
      <c r="J1031" s="56"/>
      <c r="K1031" s="56"/>
      <c r="L1031" s="56"/>
      <c r="M1031" s="56"/>
      <c r="N1031" s="56"/>
      <c r="O1031" s="56"/>
      <c r="P1031" s="56"/>
      <c r="Q1031" s="56"/>
      <c r="R1031" s="56"/>
      <c r="S1031" s="56"/>
      <c r="T1031" s="56"/>
      <c r="U1031" s="56"/>
      <c r="V1031" s="56"/>
      <c r="W1031" s="56"/>
      <c r="X1031" s="56"/>
      <c r="Y1031" s="56"/>
      <c r="Z1031" s="56"/>
    </row>
    <row r="1032" spans="1:26" ht="12.75" customHeight="1">
      <c r="A1032" s="82"/>
      <c r="B1032" s="82"/>
      <c r="C1032" s="82"/>
      <c r="D1032" s="82"/>
      <c r="E1032" s="82"/>
      <c r="F1032" s="85"/>
      <c r="G1032" s="86"/>
      <c r="H1032" s="82"/>
      <c r="I1032" s="82"/>
      <c r="J1032" s="56"/>
      <c r="K1032" s="56"/>
      <c r="L1032" s="56"/>
      <c r="M1032" s="56"/>
      <c r="N1032" s="56"/>
      <c r="O1032" s="56"/>
      <c r="P1032" s="56"/>
      <c r="Q1032" s="56"/>
      <c r="R1032" s="56"/>
      <c r="S1032" s="56"/>
      <c r="T1032" s="56"/>
      <c r="U1032" s="56"/>
      <c r="V1032" s="56"/>
      <c r="W1032" s="56"/>
      <c r="X1032" s="56"/>
      <c r="Y1032" s="56"/>
      <c r="Z1032" s="56"/>
    </row>
    <row r="1033" spans="1:26" ht="12.75" customHeight="1">
      <c r="A1033" s="82"/>
      <c r="B1033" s="82"/>
      <c r="C1033" s="82"/>
      <c r="D1033" s="82"/>
      <c r="E1033" s="82"/>
      <c r="F1033" s="85"/>
      <c r="G1033" s="86"/>
      <c r="H1033" s="82"/>
      <c r="I1033" s="82"/>
      <c r="J1033" s="56"/>
      <c r="K1033" s="56"/>
      <c r="L1033" s="56"/>
      <c r="M1033" s="56"/>
      <c r="N1033" s="56"/>
      <c r="O1033" s="56"/>
      <c r="P1033" s="56"/>
      <c r="Q1033" s="56"/>
      <c r="R1033" s="56"/>
      <c r="S1033" s="56"/>
      <c r="T1033" s="56"/>
      <c r="U1033" s="56"/>
      <c r="V1033" s="56"/>
      <c r="W1033" s="56"/>
      <c r="X1033" s="56"/>
      <c r="Y1033" s="56"/>
      <c r="Z1033" s="56"/>
    </row>
    <row r="1034" spans="1:26" ht="12.75" customHeight="1">
      <c r="A1034" s="82"/>
      <c r="B1034" s="82"/>
      <c r="C1034" s="82"/>
      <c r="D1034" s="82"/>
      <c r="E1034" s="82"/>
      <c r="F1034" s="85"/>
      <c r="G1034" s="86"/>
      <c r="H1034" s="82"/>
      <c r="I1034" s="82"/>
      <c r="J1034" s="56"/>
      <c r="K1034" s="56"/>
      <c r="L1034" s="56"/>
      <c r="M1034" s="56"/>
      <c r="N1034" s="56"/>
      <c r="O1034" s="56"/>
      <c r="P1034" s="56"/>
      <c r="Q1034" s="56"/>
      <c r="R1034" s="56"/>
      <c r="S1034" s="56"/>
      <c r="T1034" s="56"/>
      <c r="U1034" s="56"/>
      <c r="V1034" s="56"/>
      <c r="W1034" s="56"/>
      <c r="X1034" s="56"/>
      <c r="Y1034" s="56"/>
      <c r="Z1034" s="56"/>
    </row>
    <row r="1035" spans="1:26" ht="12.75" customHeight="1">
      <c r="A1035" s="82"/>
      <c r="B1035" s="82"/>
      <c r="C1035" s="82"/>
      <c r="D1035" s="82"/>
      <c r="E1035" s="82"/>
      <c r="F1035" s="85"/>
      <c r="G1035" s="86"/>
      <c r="H1035" s="82"/>
      <c r="I1035" s="82"/>
      <c r="J1035" s="56"/>
      <c r="K1035" s="56"/>
      <c r="L1035" s="56"/>
      <c r="M1035" s="56"/>
      <c r="N1035" s="56"/>
      <c r="O1035" s="56"/>
      <c r="P1035" s="56"/>
      <c r="Q1035" s="56"/>
      <c r="R1035" s="56"/>
      <c r="S1035" s="56"/>
      <c r="T1035" s="56"/>
      <c r="U1035" s="56"/>
      <c r="V1035" s="56"/>
      <c r="W1035" s="56"/>
      <c r="X1035" s="56"/>
      <c r="Y1035" s="56"/>
      <c r="Z1035" s="56"/>
    </row>
    <row r="1036" spans="1:26" ht="12.75" customHeight="1">
      <c r="A1036" s="82"/>
      <c r="B1036" s="82"/>
      <c r="C1036" s="82"/>
      <c r="D1036" s="82"/>
      <c r="E1036" s="82"/>
      <c r="F1036" s="85"/>
      <c r="G1036" s="86"/>
      <c r="H1036" s="82"/>
      <c r="I1036" s="82"/>
      <c r="J1036" s="56"/>
      <c r="K1036" s="56"/>
      <c r="L1036" s="56"/>
      <c r="M1036" s="56"/>
      <c r="N1036" s="56"/>
      <c r="O1036" s="56"/>
      <c r="P1036" s="56"/>
      <c r="Q1036" s="56"/>
      <c r="R1036" s="56"/>
      <c r="S1036" s="56"/>
      <c r="T1036" s="56"/>
      <c r="U1036" s="56"/>
      <c r="V1036" s="56"/>
      <c r="W1036" s="56"/>
      <c r="X1036" s="56"/>
      <c r="Y1036" s="56"/>
      <c r="Z1036" s="56"/>
    </row>
    <row r="1037" spans="1:26" ht="12.75" customHeight="1">
      <c r="A1037" s="82"/>
      <c r="B1037" s="82"/>
      <c r="C1037" s="82"/>
      <c r="D1037" s="82"/>
      <c r="E1037" s="82"/>
      <c r="F1037" s="85"/>
      <c r="G1037" s="86"/>
      <c r="H1037" s="82"/>
      <c r="I1037" s="82"/>
      <c r="J1037" s="56"/>
      <c r="K1037" s="56"/>
      <c r="L1037" s="56"/>
      <c r="M1037" s="56"/>
      <c r="N1037" s="56"/>
      <c r="O1037" s="56"/>
      <c r="P1037" s="56"/>
      <c r="Q1037" s="56"/>
      <c r="R1037" s="56"/>
      <c r="S1037" s="56"/>
      <c r="T1037" s="56"/>
      <c r="U1037" s="56"/>
      <c r="V1037" s="56"/>
      <c r="W1037" s="56"/>
      <c r="X1037" s="56"/>
      <c r="Y1037" s="56"/>
      <c r="Z1037" s="56"/>
    </row>
    <row r="1038" spans="1:26" ht="12.75" customHeight="1">
      <c r="A1038" s="82"/>
      <c r="B1038" s="82"/>
      <c r="C1038" s="82"/>
      <c r="D1038" s="82"/>
      <c r="E1038" s="82"/>
      <c r="F1038" s="85"/>
      <c r="G1038" s="86"/>
      <c r="H1038" s="82"/>
      <c r="I1038" s="82"/>
      <c r="J1038" s="56"/>
      <c r="K1038" s="56"/>
      <c r="L1038" s="56"/>
      <c r="M1038" s="56"/>
      <c r="N1038" s="56"/>
      <c r="O1038" s="56"/>
      <c r="P1038" s="56"/>
      <c r="Q1038" s="56"/>
      <c r="R1038" s="56"/>
      <c r="S1038" s="56"/>
      <c r="T1038" s="56"/>
      <c r="U1038" s="56"/>
      <c r="V1038" s="56"/>
      <c r="W1038" s="56"/>
      <c r="X1038" s="56"/>
      <c r="Y1038" s="56"/>
      <c r="Z1038" s="56"/>
    </row>
    <row r="1039" spans="1:26" ht="12.75" customHeight="1">
      <c r="A1039" s="82"/>
      <c r="B1039" s="82"/>
      <c r="C1039" s="82"/>
      <c r="D1039" s="82"/>
      <c r="E1039" s="82"/>
      <c r="F1039" s="85"/>
      <c r="G1039" s="86"/>
      <c r="H1039" s="82"/>
      <c r="I1039" s="82"/>
      <c r="J1039" s="56"/>
      <c r="K1039" s="56"/>
      <c r="L1039" s="56"/>
      <c r="M1039" s="56"/>
      <c r="N1039" s="56"/>
      <c r="O1039" s="56"/>
      <c r="P1039" s="56"/>
      <c r="Q1039" s="56"/>
      <c r="R1039" s="56"/>
      <c r="S1039" s="56"/>
      <c r="T1039" s="56"/>
      <c r="U1039" s="56"/>
      <c r="V1039" s="56"/>
      <c r="W1039" s="56"/>
      <c r="X1039" s="56"/>
      <c r="Y1039" s="56"/>
      <c r="Z1039" s="56"/>
    </row>
    <row r="1040" spans="1:26" ht="12.75" customHeight="1">
      <c r="A1040" s="82"/>
      <c r="B1040" s="82"/>
      <c r="C1040" s="82"/>
      <c r="D1040" s="82"/>
      <c r="E1040" s="82"/>
      <c r="F1040" s="85"/>
      <c r="G1040" s="86"/>
      <c r="H1040" s="82"/>
      <c r="I1040" s="82"/>
      <c r="J1040" s="56"/>
      <c r="K1040" s="56"/>
      <c r="L1040" s="56"/>
      <c r="M1040" s="56"/>
      <c r="N1040" s="56"/>
      <c r="O1040" s="56"/>
      <c r="P1040" s="56"/>
      <c r="Q1040" s="56"/>
      <c r="R1040" s="56"/>
      <c r="S1040" s="56"/>
      <c r="T1040" s="56"/>
      <c r="U1040" s="56"/>
      <c r="V1040" s="56"/>
      <c r="W1040" s="56"/>
      <c r="X1040" s="56"/>
      <c r="Y1040" s="56"/>
      <c r="Z1040" s="56"/>
    </row>
    <row r="1041" spans="10:12" ht="15" customHeight="1">
      <c r="J1041" s="56"/>
      <c r="K1041" s="56"/>
      <c r="L1041" s="56"/>
    </row>
    <row r="1042" spans="10:12" ht="15" customHeight="1">
      <c r="J1042" s="56"/>
      <c r="K1042" s="56"/>
      <c r="L1042" s="56"/>
    </row>
    <row r="1043" spans="10:12" ht="15" customHeight="1">
      <c r="J1043" s="56"/>
      <c r="K1043" s="56"/>
      <c r="L1043" s="56"/>
    </row>
    <row r="1044" spans="10:12" ht="15" customHeight="1">
      <c r="J1044" s="56"/>
      <c r="K1044" s="56"/>
      <c r="L1044" s="56"/>
    </row>
    <row r="1045" spans="10:12" ht="15" customHeight="1">
      <c r="J1045" s="56"/>
      <c r="K1045" s="56"/>
      <c r="L1045" s="56"/>
    </row>
    <row r="1046" spans="10:12" ht="15" customHeight="1">
      <c r="J1046" s="56"/>
      <c r="K1046" s="56"/>
      <c r="L1046" s="56"/>
    </row>
    <row r="1047" spans="10:12" ht="15" customHeight="1">
      <c r="J1047" s="56"/>
      <c r="K1047" s="56"/>
      <c r="L1047" s="56"/>
    </row>
    <row r="1048" spans="10:12" ht="15" customHeight="1">
      <c r="J1048" s="56"/>
      <c r="K1048" s="56"/>
      <c r="L1048" s="56"/>
    </row>
    <row r="1049" spans="10:12" ht="15" customHeight="1">
      <c r="J1049" s="56"/>
      <c r="K1049" s="56"/>
      <c r="L1049" s="56"/>
    </row>
    <row r="1050" spans="10:12" ht="15" customHeight="1">
      <c r="J1050" s="56"/>
      <c r="K1050" s="56"/>
      <c r="L1050" s="56"/>
    </row>
    <row r="1051" spans="10:12" ht="15" customHeight="1">
      <c r="J1051" s="56"/>
      <c r="K1051" s="56"/>
      <c r="L1051" s="56"/>
    </row>
    <row r="1052" spans="10:12" ht="15" customHeight="1">
      <c r="J1052" s="56"/>
      <c r="K1052" s="56"/>
      <c r="L1052" s="56"/>
    </row>
    <row r="1053" spans="10:12" ht="15" customHeight="1">
      <c r="J1053" s="56"/>
      <c r="K1053" s="56"/>
      <c r="L1053" s="56"/>
    </row>
    <row r="1054" spans="10:12" ht="15" customHeight="1">
      <c r="J1054" s="56"/>
      <c r="K1054" s="56"/>
      <c r="L1054" s="56"/>
    </row>
    <row r="1055" spans="10:12" ht="15" customHeight="1">
      <c r="J1055" s="56"/>
      <c r="K1055" s="56"/>
      <c r="L1055" s="56"/>
    </row>
    <row r="1056" spans="10:12" ht="15" customHeight="1">
      <c r="J1056" s="56"/>
      <c r="K1056" s="56"/>
      <c r="L1056" s="56"/>
    </row>
    <row r="1057" spans="10:12" ht="15" customHeight="1">
      <c r="J1057" s="56"/>
      <c r="K1057" s="56"/>
      <c r="L1057" s="56"/>
    </row>
    <row r="1058" spans="10:12" ht="15" customHeight="1">
      <c r="J1058" s="56"/>
      <c r="K1058" s="56"/>
      <c r="L1058" s="56"/>
    </row>
    <row r="1059" spans="10:12" ht="15" customHeight="1">
      <c r="J1059" s="56"/>
      <c r="K1059" s="56"/>
      <c r="L1059" s="56"/>
    </row>
    <row r="1060" spans="10:12" ht="15" customHeight="1">
      <c r="J1060" s="56"/>
      <c r="K1060" s="56"/>
      <c r="L1060" s="56"/>
    </row>
    <row r="1061" spans="10:12" ht="15" customHeight="1">
      <c r="J1061" s="56"/>
      <c r="K1061" s="56"/>
      <c r="L1061" s="56"/>
    </row>
    <row r="1062" spans="10:12" ht="15" customHeight="1">
      <c r="J1062" s="56"/>
      <c r="K1062" s="56"/>
      <c r="L1062" s="56"/>
    </row>
    <row r="1063" spans="10:12" ht="15" customHeight="1">
      <c r="J1063" s="56"/>
      <c r="K1063" s="56"/>
      <c r="L1063" s="56"/>
    </row>
    <row r="1064" spans="10:12" ht="15" customHeight="1">
      <c r="J1064" s="56"/>
      <c r="K1064" s="56"/>
      <c r="L1064" s="56"/>
    </row>
  </sheetData>
  <sortState xmlns:xlrd2="http://schemas.microsoft.com/office/spreadsheetml/2017/richdata2" ref="A10:I66">
    <sortCondition descending="1" ref="I10:I66"/>
  </sortState>
  <mergeCells count="20">
    <mergeCell ref="F96:I96"/>
    <mergeCell ref="F97:I97"/>
    <mergeCell ref="F98:I98"/>
    <mergeCell ref="A4:E4"/>
    <mergeCell ref="F4:G4"/>
    <mergeCell ref="H4:I4"/>
    <mergeCell ref="A5:E5"/>
    <mergeCell ref="F5:I5"/>
    <mergeCell ref="A6:E6"/>
    <mergeCell ref="J67:L67"/>
    <mergeCell ref="D1:L1"/>
    <mergeCell ref="J2:L7"/>
    <mergeCell ref="A8:L8"/>
    <mergeCell ref="A7:E7"/>
    <mergeCell ref="A67:H67"/>
    <mergeCell ref="A1:C1"/>
    <mergeCell ref="A2:I2"/>
    <mergeCell ref="A3:E3"/>
    <mergeCell ref="F3:G3"/>
    <mergeCell ref="H3:I3"/>
  </mergeCells>
  <printOptions horizontalCentered="1"/>
  <pageMargins left="0" right="0" top="0.39370078740157483" bottom="0.39370078740157483" header="0" footer="0"/>
  <pageSetup paperSize="9" scale="70" orientation="landscape" r:id="rId1"/>
  <rowBreaks count="1" manualBreakCount="1">
    <brk id="61" max="1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9A222-72E2-44E7-B565-F69DDC7B9C45}">
  <sheetPr>
    <tabColor rgb="FF92D050"/>
  </sheetPr>
  <dimension ref="A1:T39"/>
  <sheetViews>
    <sheetView topLeftCell="E1" workbookViewId="0">
      <selection activeCell="O30" sqref="O30"/>
    </sheetView>
  </sheetViews>
  <sheetFormatPr defaultRowHeight="12.75"/>
  <cols>
    <col min="1" max="1" width="40.85546875" customWidth="1"/>
    <col min="4" max="4" width="12.85546875" customWidth="1"/>
    <col min="5" max="5" width="12.5703125" customWidth="1"/>
    <col min="6" max="6" width="9.28515625" customWidth="1"/>
    <col min="8" max="8" width="12.42578125" style="523" customWidth="1"/>
    <col min="9" max="9" width="15.5703125" style="523" customWidth="1"/>
    <col min="10" max="10" width="17.42578125" customWidth="1"/>
    <col min="12" max="12" width="15" bestFit="1" customWidth="1"/>
    <col min="14" max="14" width="13" customWidth="1"/>
    <col min="16" max="16" width="10.85546875" customWidth="1"/>
    <col min="19" max="19" width="14.28515625" customWidth="1"/>
    <col min="20" max="20" width="15.5703125" customWidth="1"/>
  </cols>
  <sheetData>
    <row r="1" spans="1:20" ht="58.5" customHeight="1" thickBot="1">
      <c r="A1" s="512" t="s">
        <v>339</v>
      </c>
      <c r="B1" s="513" t="s">
        <v>364</v>
      </c>
      <c r="C1" s="513" t="s">
        <v>357</v>
      </c>
      <c r="D1" s="513" t="s">
        <v>338</v>
      </c>
      <c r="E1" s="514" t="s">
        <v>358</v>
      </c>
      <c r="F1" s="513" t="s">
        <v>356</v>
      </c>
      <c r="G1" s="514" t="s">
        <v>359</v>
      </c>
      <c r="H1" s="520" t="s">
        <v>362</v>
      </c>
      <c r="I1" s="520" t="s">
        <v>363</v>
      </c>
      <c r="J1" s="515" t="s">
        <v>360</v>
      </c>
      <c r="K1" s="508"/>
      <c r="N1" s="222" t="s">
        <v>365</v>
      </c>
      <c r="O1" s="223" t="s">
        <v>366</v>
      </c>
      <c r="P1" s="222" t="s">
        <v>367</v>
      </c>
      <c r="Q1" s="223" t="s">
        <v>368</v>
      </c>
      <c r="S1" s="222" t="s">
        <v>369</v>
      </c>
      <c r="T1" s="223" t="s">
        <v>370</v>
      </c>
    </row>
    <row r="2" spans="1:20" ht="12.75" customHeight="1">
      <c r="A2" s="500" t="s">
        <v>340</v>
      </c>
      <c r="B2" s="509">
        <v>14.5</v>
      </c>
      <c r="C2" s="509">
        <f>B2-0.6</f>
        <v>13.9</v>
      </c>
      <c r="D2" s="509">
        <f>C2*5</f>
        <v>69.5</v>
      </c>
      <c r="E2" s="510">
        <f>D2*0.15</f>
        <v>10.424999999999999</v>
      </c>
      <c r="F2" s="509">
        <f>((1.5*C2)*2)</f>
        <v>41.7</v>
      </c>
      <c r="G2" s="510">
        <f t="shared" ref="G2:G20" si="0">((C2*1.5*0.15))</f>
        <v>3.1274999999999999</v>
      </c>
      <c r="H2" s="521"/>
      <c r="I2" s="521"/>
      <c r="J2" s="511">
        <f t="shared" ref="J2:J8" si="1">C2*$L$2</f>
        <v>56513.395913091321</v>
      </c>
      <c r="K2" s="230"/>
      <c r="L2">
        <f>J24/C21</f>
        <v>4065.7119361936202</v>
      </c>
      <c r="N2" s="220">
        <v>14</v>
      </c>
      <c r="O2" s="225">
        <f>(0.4*4)*N2</f>
        <v>22.400000000000002</v>
      </c>
      <c r="P2" s="220">
        <f>N2</f>
        <v>14</v>
      </c>
      <c r="Q2" s="225">
        <f>((0.8*0.9)/2)*P2</f>
        <v>5.0400000000000009</v>
      </c>
      <c r="S2" s="220">
        <f t="shared" ref="S2:S20" si="2">B2</f>
        <v>14.5</v>
      </c>
      <c r="T2" s="225">
        <f>0.4*S2</f>
        <v>5.8000000000000007</v>
      </c>
    </row>
    <row r="3" spans="1:20">
      <c r="A3" s="505" t="s">
        <v>340</v>
      </c>
      <c r="B3" s="220">
        <v>14.5</v>
      </c>
      <c r="C3" s="220">
        <f t="shared" ref="C3:C20" si="3">B3-0.6</f>
        <v>13.9</v>
      </c>
      <c r="D3" s="220">
        <f t="shared" ref="D3:D20" si="4">C3*5</f>
        <v>69.5</v>
      </c>
      <c r="E3" s="221">
        <f t="shared" ref="E3:E20" si="5">D3*0.15</f>
        <v>10.424999999999999</v>
      </c>
      <c r="F3" s="220">
        <f t="shared" ref="F3:F20" si="6">((1.5*C3)*2)</f>
        <v>41.7</v>
      </c>
      <c r="G3" s="221">
        <f t="shared" si="0"/>
        <v>3.1274999999999999</v>
      </c>
      <c r="H3" s="230"/>
      <c r="I3" s="230"/>
      <c r="J3" s="337">
        <f t="shared" si="1"/>
        <v>56513.395913091321</v>
      </c>
      <c r="K3" s="230"/>
      <c r="N3" s="220">
        <v>14</v>
      </c>
      <c r="O3" s="225">
        <f t="shared" ref="O3:O20" si="7">(0.4*4)*N3</f>
        <v>22.400000000000002</v>
      </c>
      <c r="P3" s="220">
        <f t="shared" ref="P3:P22" si="8">N3</f>
        <v>14</v>
      </c>
      <c r="Q3" s="225">
        <f t="shared" ref="Q3:Q20" si="9">((0.8*0.9)/2)*P3</f>
        <v>5.0400000000000009</v>
      </c>
      <c r="S3" s="220">
        <f t="shared" si="2"/>
        <v>14.5</v>
      </c>
      <c r="T3" s="225">
        <f t="shared" ref="T3:T20" si="10">0.4*S3</f>
        <v>5.8000000000000007</v>
      </c>
    </row>
    <row r="4" spans="1:20" ht="12.75" customHeight="1">
      <c r="A4" s="504" t="s">
        <v>341</v>
      </c>
      <c r="B4" s="220">
        <v>8.6</v>
      </c>
      <c r="C4" s="220">
        <f t="shared" si="3"/>
        <v>8</v>
      </c>
      <c r="D4" s="220">
        <f t="shared" si="4"/>
        <v>40</v>
      </c>
      <c r="E4" s="221">
        <f t="shared" si="5"/>
        <v>6</v>
      </c>
      <c r="F4" s="220">
        <f t="shared" si="6"/>
        <v>24</v>
      </c>
      <c r="G4" s="221">
        <f t="shared" si="0"/>
        <v>1.7999999999999998</v>
      </c>
      <c r="H4" s="230"/>
      <c r="I4" s="230"/>
      <c r="J4" s="337">
        <f t="shared" si="1"/>
        <v>32525.695489548962</v>
      </c>
      <c r="K4" s="230"/>
      <c r="N4" s="220">
        <f t="shared" ref="N4:N11" si="11">C4/1</f>
        <v>8</v>
      </c>
      <c r="O4" s="225">
        <f t="shared" si="7"/>
        <v>12.8</v>
      </c>
      <c r="P4" s="220">
        <f t="shared" si="8"/>
        <v>8</v>
      </c>
      <c r="Q4" s="225">
        <f t="shared" si="9"/>
        <v>2.8800000000000003</v>
      </c>
      <c r="S4" s="220">
        <f t="shared" si="2"/>
        <v>8.6</v>
      </c>
      <c r="T4" s="225">
        <f t="shared" si="10"/>
        <v>3.44</v>
      </c>
    </row>
    <row r="5" spans="1:20">
      <c r="A5" s="506" t="s">
        <v>341</v>
      </c>
      <c r="B5" s="220">
        <v>8</v>
      </c>
      <c r="C5" s="220">
        <f t="shared" si="3"/>
        <v>7.4</v>
      </c>
      <c r="D5" s="220">
        <f t="shared" si="4"/>
        <v>37</v>
      </c>
      <c r="E5" s="221">
        <f t="shared" si="5"/>
        <v>5.55</v>
      </c>
      <c r="F5" s="220">
        <f t="shared" si="6"/>
        <v>22.200000000000003</v>
      </c>
      <c r="G5" s="221">
        <f t="shared" si="0"/>
        <v>1.6650000000000003</v>
      </c>
      <c r="H5" s="230"/>
      <c r="I5" s="230"/>
      <c r="J5" s="337">
        <f t="shared" si="1"/>
        <v>30086.26832783279</v>
      </c>
      <c r="K5" s="230"/>
      <c r="N5" s="220">
        <v>7</v>
      </c>
      <c r="O5" s="225">
        <f t="shared" si="7"/>
        <v>11.200000000000001</v>
      </c>
      <c r="P5" s="220">
        <f t="shared" si="8"/>
        <v>7</v>
      </c>
      <c r="Q5" s="225">
        <f t="shared" si="9"/>
        <v>2.5200000000000005</v>
      </c>
      <c r="S5" s="220">
        <f t="shared" si="2"/>
        <v>8</v>
      </c>
      <c r="T5" s="225">
        <f t="shared" si="10"/>
        <v>3.2</v>
      </c>
    </row>
    <row r="6" spans="1:20" ht="12.75" customHeight="1">
      <c r="A6" s="504" t="s">
        <v>342</v>
      </c>
      <c r="B6" s="220">
        <v>7.5</v>
      </c>
      <c r="C6" s="220">
        <f t="shared" si="3"/>
        <v>6.9</v>
      </c>
      <c r="D6" s="220">
        <f t="shared" si="4"/>
        <v>34.5</v>
      </c>
      <c r="E6" s="221">
        <f t="shared" si="5"/>
        <v>5.1749999999999998</v>
      </c>
      <c r="F6" s="220">
        <f t="shared" si="6"/>
        <v>20.700000000000003</v>
      </c>
      <c r="G6" s="221">
        <f t="shared" si="0"/>
        <v>1.5525000000000002</v>
      </c>
      <c r="H6" s="230"/>
      <c r="I6" s="230"/>
      <c r="J6" s="337">
        <f t="shared" si="1"/>
        <v>28053.412359735979</v>
      </c>
      <c r="K6" s="230"/>
      <c r="N6" s="220">
        <v>7</v>
      </c>
      <c r="O6" s="225">
        <f t="shared" si="7"/>
        <v>11.200000000000001</v>
      </c>
      <c r="P6" s="220">
        <f t="shared" si="8"/>
        <v>7</v>
      </c>
      <c r="Q6" s="225">
        <f t="shared" si="9"/>
        <v>2.5200000000000005</v>
      </c>
      <c r="S6" s="220">
        <f t="shared" si="2"/>
        <v>7.5</v>
      </c>
      <c r="T6" s="225">
        <f t="shared" si="10"/>
        <v>3</v>
      </c>
    </row>
    <row r="7" spans="1:20">
      <c r="A7" s="504" t="s">
        <v>343</v>
      </c>
      <c r="B7" s="220">
        <v>16</v>
      </c>
      <c r="C7" s="220">
        <f t="shared" si="3"/>
        <v>15.4</v>
      </c>
      <c r="D7" s="220">
        <f t="shared" si="4"/>
        <v>77</v>
      </c>
      <c r="E7" s="221">
        <f t="shared" si="5"/>
        <v>11.549999999999999</v>
      </c>
      <c r="F7" s="220">
        <f t="shared" si="6"/>
        <v>46.2</v>
      </c>
      <c r="G7" s="221">
        <f t="shared" si="0"/>
        <v>3.4650000000000003</v>
      </c>
      <c r="H7" s="230"/>
      <c r="I7" s="230"/>
      <c r="J7" s="718">
        <f t="shared" si="1"/>
        <v>62611.963817381751</v>
      </c>
      <c r="K7" s="230"/>
      <c r="N7" s="220">
        <v>15</v>
      </c>
      <c r="O7" s="225">
        <f t="shared" si="7"/>
        <v>24</v>
      </c>
      <c r="P7" s="220">
        <f t="shared" si="8"/>
        <v>15</v>
      </c>
      <c r="Q7" s="225">
        <f t="shared" si="9"/>
        <v>5.4</v>
      </c>
      <c r="S7" s="220">
        <f t="shared" si="2"/>
        <v>16</v>
      </c>
      <c r="T7" s="225">
        <f t="shared" si="10"/>
        <v>6.4</v>
      </c>
    </row>
    <row r="8" spans="1:20" ht="12.75" customHeight="1">
      <c r="A8" s="504" t="s">
        <v>344</v>
      </c>
      <c r="B8" s="220">
        <v>9.9</v>
      </c>
      <c r="C8" s="220">
        <f t="shared" si="3"/>
        <v>9.3000000000000007</v>
      </c>
      <c r="D8" s="220">
        <f t="shared" si="4"/>
        <v>46.5</v>
      </c>
      <c r="E8" s="221">
        <f t="shared" si="5"/>
        <v>6.9749999999999996</v>
      </c>
      <c r="F8" s="220">
        <f t="shared" si="6"/>
        <v>27.900000000000002</v>
      </c>
      <c r="G8" s="221">
        <f t="shared" si="0"/>
        <v>2.0925000000000002</v>
      </c>
      <c r="H8" s="230">
        <f>3.7*B8</f>
        <v>36.630000000000003</v>
      </c>
      <c r="I8" s="230">
        <f>H8*0.05</f>
        <v>1.8315000000000001</v>
      </c>
      <c r="J8" s="337">
        <f t="shared" si="1"/>
        <v>37811.121006600668</v>
      </c>
      <c r="K8" s="230"/>
      <c r="N8" s="220">
        <v>9</v>
      </c>
      <c r="O8" s="225">
        <f t="shared" si="7"/>
        <v>14.4</v>
      </c>
      <c r="P8" s="220">
        <f t="shared" si="8"/>
        <v>9</v>
      </c>
      <c r="Q8" s="225">
        <f t="shared" si="9"/>
        <v>3.24</v>
      </c>
      <c r="S8" s="220">
        <f t="shared" si="2"/>
        <v>9.9</v>
      </c>
      <c r="T8" s="225">
        <f t="shared" si="10"/>
        <v>3.9600000000000004</v>
      </c>
    </row>
    <row r="9" spans="1:20">
      <c r="A9" s="504" t="s">
        <v>345</v>
      </c>
      <c r="B9" s="220">
        <v>6.3</v>
      </c>
      <c r="C9" s="499">
        <f t="shared" si="3"/>
        <v>5.7</v>
      </c>
      <c r="D9" s="220">
        <f t="shared" si="4"/>
        <v>28.5</v>
      </c>
      <c r="E9" s="221">
        <f t="shared" si="5"/>
        <v>4.2749999999999995</v>
      </c>
      <c r="F9" s="220">
        <f t="shared" si="6"/>
        <v>17.100000000000001</v>
      </c>
      <c r="G9" s="221">
        <f t="shared" si="0"/>
        <v>1.2825</v>
      </c>
      <c r="H9" s="230"/>
      <c r="I9" s="230"/>
      <c r="J9" s="337">
        <f>(C9*L2)+27483.17</f>
        <v>50657.728036303633</v>
      </c>
      <c r="K9" s="230"/>
      <c r="L9" s="585"/>
      <c r="N9" s="220">
        <v>6</v>
      </c>
      <c r="O9" s="225">
        <f t="shared" si="7"/>
        <v>9.6000000000000014</v>
      </c>
      <c r="P9" s="220">
        <f t="shared" si="8"/>
        <v>6</v>
      </c>
      <c r="Q9" s="225">
        <f t="shared" si="9"/>
        <v>2.16</v>
      </c>
      <c r="S9" s="220">
        <f t="shared" si="2"/>
        <v>6.3</v>
      </c>
      <c r="T9" s="225">
        <f t="shared" si="10"/>
        <v>2.52</v>
      </c>
    </row>
    <row r="10" spans="1:20" ht="12.75" customHeight="1">
      <c r="A10" s="504" t="s">
        <v>346</v>
      </c>
      <c r="B10" s="220">
        <v>10.7</v>
      </c>
      <c r="C10" s="220">
        <f t="shared" si="3"/>
        <v>10.1</v>
      </c>
      <c r="D10" s="220">
        <f t="shared" si="4"/>
        <v>50.5</v>
      </c>
      <c r="E10" s="221">
        <f t="shared" si="5"/>
        <v>7.5749999999999993</v>
      </c>
      <c r="F10" s="220">
        <f t="shared" si="6"/>
        <v>30.299999999999997</v>
      </c>
      <c r="G10" s="221">
        <f t="shared" si="0"/>
        <v>2.2724999999999995</v>
      </c>
      <c r="H10" s="230">
        <f>1.5*B10</f>
        <v>16.049999999999997</v>
      </c>
      <c r="I10" s="230">
        <f>H10*0.05</f>
        <v>0.80249999999999988</v>
      </c>
      <c r="J10" s="337">
        <f t="shared" ref="J10:J20" si="12">C10*$L$2</f>
        <v>41063.690555555564</v>
      </c>
      <c r="K10" s="230"/>
      <c r="N10" s="220">
        <v>10</v>
      </c>
      <c r="O10" s="225">
        <f t="shared" si="7"/>
        <v>16</v>
      </c>
      <c r="P10" s="220">
        <f t="shared" si="8"/>
        <v>10</v>
      </c>
      <c r="Q10" s="225">
        <f t="shared" si="9"/>
        <v>3.6000000000000005</v>
      </c>
      <c r="S10" s="220">
        <f t="shared" si="2"/>
        <v>10.7</v>
      </c>
      <c r="T10" s="225">
        <f t="shared" si="10"/>
        <v>4.28</v>
      </c>
    </row>
    <row r="11" spans="1:20">
      <c r="A11" s="498" t="s">
        <v>347</v>
      </c>
      <c r="B11" s="220">
        <v>9.6</v>
      </c>
      <c r="C11" s="220">
        <f t="shared" si="3"/>
        <v>9</v>
      </c>
      <c r="D11" s="220">
        <f t="shared" si="4"/>
        <v>45</v>
      </c>
      <c r="E11" s="221">
        <f t="shared" si="5"/>
        <v>6.75</v>
      </c>
      <c r="F11" s="220">
        <f t="shared" si="6"/>
        <v>27</v>
      </c>
      <c r="G11" s="221">
        <f t="shared" si="0"/>
        <v>2.0249999999999999</v>
      </c>
      <c r="H11" s="230">
        <f>1.5*B11</f>
        <v>14.399999999999999</v>
      </c>
      <c r="I11" s="230">
        <f>H11*0.05</f>
        <v>0.72</v>
      </c>
      <c r="J11" s="337">
        <f t="shared" si="12"/>
        <v>36591.407425742582</v>
      </c>
      <c r="K11" s="230"/>
      <c r="L11" s="585"/>
      <c r="N11" s="220">
        <f t="shared" si="11"/>
        <v>9</v>
      </c>
      <c r="O11" s="225">
        <f t="shared" si="7"/>
        <v>14.4</v>
      </c>
      <c r="P11" s="220">
        <f t="shared" si="8"/>
        <v>9</v>
      </c>
      <c r="Q11" s="225">
        <f t="shared" si="9"/>
        <v>3.24</v>
      </c>
      <c r="S11" s="220">
        <f t="shared" si="2"/>
        <v>9.6</v>
      </c>
      <c r="T11" s="225">
        <f t="shared" si="10"/>
        <v>3.84</v>
      </c>
    </row>
    <row r="12" spans="1:20" ht="12.75" customHeight="1">
      <c r="A12" s="498" t="s">
        <v>348</v>
      </c>
      <c r="B12" s="220">
        <v>13.5</v>
      </c>
      <c r="C12" s="499">
        <f t="shared" si="3"/>
        <v>12.9</v>
      </c>
      <c r="D12" s="220">
        <f t="shared" si="4"/>
        <v>64.5</v>
      </c>
      <c r="E12" s="221">
        <f t="shared" si="5"/>
        <v>9.6749999999999989</v>
      </c>
      <c r="F12" s="220">
        <f t="shared" si="6"/>
        <v>38.700000000000003</v>
      </c>
      <c r="G12" s="221">
        <f t="shared" si="0"/>
        <v>2.9025000000000003</v>
      </c>
      <c r="H12" s="230"/>
      <c r="I12" s="230"/>
      <c r="J12" s="337">
        <f t="shared" si="12"/>
        <v>52447.683976897701</v>
      </c>
      <c r="K12" s="230"/>
      <c r="N12" s="220">
        <v>12</v>
      </c>
      <c r="O12" s="225">
        <f t="shared" si="7"/>
        <v>19.200000000000003</v>
      </c>
      <c r="P12" s="220">
        <f t="shared" si="8"/>
        <v>12</v>
      </c>
      <c r="Q12" s="225">
        <f t="shared" si="9"/>
        <v>4.32</v>
      </c>
      <c r="S12" s="220">
        <f t="shared" si="2"/>
        <v>13.5</v>
      </c>
      <c r="T12" s="225">
        <f t="shared" si="10"/>
        <v>5.4</v>
      </c>
    </row>
    <row r="13" spans="1:20">
      <c r="A13" s="498" t="s">
        <v>349</v>
      </c>
      <c r="B13" s="220">
        <v>7.9</v>
      </c>
      <c r="C13" s="220">
        <f t="shared" si="3"/>
        <v>7.3000000000000007</v>
      </c>
      <c r="D13" s="220">
        <f t="shared" si="4"/>
        <v>36.5</v>
      </c>
      <c r="E13" s="221">
        <f t="shared" si="5"/>
        <v>5.4749999999999996</v>
      </c>
      <c r="F13" s="220">
        <f t="shared" si="6"/>
        <v>21.900000000000002</v>
      </c>
      <c r="G13" s="221">
        <f t="shared" si="0"/>
        <v>1.6425000000000001</v>
      </c>
      <c r="H13" s="230">
        <f>((1.5*B13)*2)</f>
        <v>23.700000000000003</v>
      </c>
      <c r="I13" s="230">
        <f>H13*0.05</f>
        <v>1.1850000000000003</v>
      </c>
      <c r="J13" s="337">
        <f t="shared" si="12"/>
        <v>29679.697134213431</v>
      </c>
      <c r="K13" s="230"/>
      <c r="N13" s="220">
        <v>7</v>
      </c>
      <c r="O13" s="225">
        <f t="shared" si="7"/>
        <v>11.200000000000001</v>
      </c>
      <c r="P13" s="220">
        <f t="shared" si="8"/>
        <v>7</v>
      </c>
      <c r="Q13" s="225">
        <f t="shared" si="9"/>
        <v>2.5200000000000005</v>
      </c>
      <c r="S13" s="220">
        <f t="shared" si="2"/>
        <v>7.9</v>
      </c>
      <c r="T13" s="225">
        <f t="shared" si="10"/>
        <v>3.16</v>
      </c>
    </row>
    <row r="14" spans="1:20" ht="12.75" customHeight="1">
      <c r="A14" s="498" t="s">
        <v>350</v>
      </c>
      <c r="B14" s="220">
        <v>10.7</v>
      </c>
      <c r="C14" s="220">
        <f t="shared" si="3"/>
        <v>10.1</v>
      </c>
      <c r="D14" s="220">
        <f t="shared" si="4"/>
        <v>50.5</v>
      </c>
      <c r="E14" s="221">
        <f t="shared" si="5"/>
        <v>7.5749999999999993</v>
      </c>
      <c r="F14" s="220">
        <f t="shared" si="6"/>
        <v>30.299999999999997</v>
      </c>
      <c r="G14" s="221">
        <f t="shared" si="0"/>
        <v>2.2724999999999995</v>
      </c>
      <c r="H14" s="230">
        <f>1.5*B14</f>
        <v>16.049999999999997</v>
      </c>
      <c r="I14" s="230">
        <f>H14*0.05</f>
        <v>0.80249999999999988</v>
      </c>
      <c r="J14" s="337">
        <f t="shared" si="12"/>
        <v>41063.690555555564</v>
      </c>
      <c r="K14" s="230"/>
      <c r="N14" s="220">
        <v>10</v>
      </c>
      <c r="O14" s="225">
        <f t="shared" si="7"/>
        <v>16</v>
      </c>
      <c r="P14" s="220">
        <f t="shared" si="8"/>
        <v>10</v>
      </c>
      <c r="Q14" s="225">
        <f t="shared" si="9"/>
        <v>3.6000000000000005</v>
      </c>
      <c r="S14" s="220">
        <f t="shared" si="2"/>
        <v>10.7</v>
      </c>
      <c r="T14" s="225">
        <f t="shared" si="10"/>
        <v>4.28</v>
      </c>
    </row>
    <row r="15" spans="1:20">
      <c r="A15" s="498" t="s">
        <v>361</v>
      </c>
      <c r="B15" s="220">
        <v>7.8</v>
      </c>
      <c r="C15" s="220">
        <f t="shared" si="3"/>
        <v>7.2</v>
      </c>
      <c r="D15" s="220">
        <f t="shared" si="4"/>
        <v>36</v>
      </c>
      <c r="E15" s="221">
        <f t="shared" si="5"/>
        <v>5.3999999999999995</v>
      </c>
      <c r="F15" s="220">
        <f t="shared" si="6"/>
        <v>21.6</v>
      </c>
      <c r="G15" s="221">
        <f t="shared" si="0"/>
        <v>1.62</v>
      </c>
      <c r="H15" s="230"/>
      <c r="I15" s="230"/>
      <c r="J15" s="337">
        <f t="shared" si="12"/>
        <v>29273.125940594065</v>
      </c>
      <c r="K15" s="230"/>
      <c r="N15" s="220">
        <v>7</v>
      </c>
      <c r="O15" s="225">
        <f t="shared" si="7"/>
        <v>11.200000000000001</v>
      </c>
      <c r="P15" s="220">
        <f t="shared" si="8"/>
        <v>7</v>
      </c>
      <c r="Q15" s="225">
        <f t="shared" si="9"/>
        <v>2.5200000000000005</v>
      </c>
      <c r="S15" s="220">
        <f t="shared" si="2"/>
        <v>7.8</v>
      </c>
      <c r="T15" s="225">
        <f t="shared" si="10"/>
        <v>3.12</v>
      </c>
    </row>
    <row r="16" spans="1:20">
      <c r="A16" s="498" t="s">
        <v>351</v>
      </c>
      <c r="B16" s="220">
        <v>14.9</v>
      </c>
      <c r="C16" s="220">
        <f t="shared" si="3"/>
        <v>14.3</v>
      </c>
      <c r="D16" s="220">
        <f t="shared" si="4"/>
        <v>71.5</v>
      </c>
      <c r="E16" s="221">
        <f t="shared" si="5"/>
        <v>10.725</v>
      </c>
      <c r="F16" s="220">
        <f t="shared" si="6"/>
        <v>42.900000000000006</v>
      </c>
      <c r="G16" s="221">
        <f t="shared" si="0"/>
        <v>3.2175000000000002</v>
      </c>
      <c r="H16" s="230"/>
      <c r="I16" s="230"/>
      <c r="J16" s="337">
        <f t="shared" si="12"/>
        <v>58139.680687568769</v>
      </c>
      <c r="K16" s="230"/>
      <c r="N16" s="220">
        <v>14</v>
      </c>
      <c r="O16" s="225">
        <f t="shared" si="7"/>
        <v>22.400000000000002</v>
      </c>
      <c r="P16" s="220">
        <f t="shared" si="8"/>
        <v>14</v>
      </c>
      <c r="Q16" s="225">
        <f t="shared" si="9"/>
        <v>5.0400000000000009</v>
      </c>
      <c r="S16" s="220">
        <f t="shared" si="2"/>
        <v>14.9</v>
      </c>
      <c r="T16" s="225">
        <f t="shared" si="10"/>
        <v>5.9600000000000009</v>
      </c>
    </row>
    <row r="17" spans="1:20">
      <c r="A17" s="498" t="s">
        <v>352</v>
      </c>
      <c r="B17" s="220">
        <v>8.1999999999999993</v>
      </c>
      <c r="C17" s="220">
        <f t="shared" si="3"/>
        <v>7.6</v>
      </c>
      <c r="D17" s="220">
        <f t="shared" si="4"/>
        <v>38</v>
      </c>
      <c r="E17" s="221">
        <f t="shared" si="5"/>
        <v>5.7</v>
      </c>
      <c r="F17" s="220">
        <f t="shared" si="6"/>
        <v>22.799999999999997</v>
      </c>
      <c r="G17" s="221">
        <f t="shared" si="0"/>
        <v>1.7099999999999997</v>
      </c>
      <c r="H17" s="230"/>
      <c r="I17" s="230"/>
      <c r="J17" s="337">
        <f t="shared" si="12"/>
        <v>30899.410715071514</v>
      </c>
      <c r="K17" s="230"/>
      <c r="N17" s="220">
        <v>8</v>
      </c>
      <c r="O17" s="225">
        <f t="shared" si="7"/>
        <v>12.8</v>
      </c>
      <c r="P17" s="220">
        <f t="shared" si="8"/>
        <v>8</v>
      </c>
      <c r="Q17" s="225">
        <f t="shared" si="9"/>
        <v>2.8800000000000003</v>
      </c>
      <c r="S17" s="220">
        <f t="shared" si="2"/>
        <v>8.1999999999999993</v>
      </c>
      <c r="T17" s="225">
        <f t="shared" si="10"/>
        <v>3.28</v>
      </c>
    </row>
    <row r="18" spans="1:20">
      <c r="A18" s="498" t="s">
        <v>354</v>
      </c>
      <c r="B18" s="220">
        <v>8</v>
      </c>
      <c r="C18" s="220">
        <f t="shared" si="3"/>
        <v>7.4</v>
      </c>
      <c r="D18" s="220">
        <f t="shared" si="4"/>
        <v>37</v>
      </c>
      <c r="E18" s="221">
        <f t="shared" si="5"/>
        <v>5.55</v>
      </c>
      <c r="F18" s="220">
        <f t="shared" si="6"/>
        <v>22.200000000000003</v>
      </c>
      <c r="G18" s="221">
        <f t="shared" si="0"/>
        <v>1.6650000000000003</v>
      </c>
      <c r="H18" s="230">
        <f>1.5*B18</f>
        <v>12</v>
      </c>
      <c r="I18" s="230">
        <f>0.05*H18</f>
        <v>0.60000000000000009</v>
      </c>
      <c r="J18" s="337">
        <f t="shared" si="12"/>
        <v>30086.26832783279</v>
      </c>
      <c r="K18" s="230"/>
      <c r="N18" s="220">
        <v>7</v>
      </c>
      <c r="O18" s="225">
        <f t="shared" si="7"/>
        <v>11.200000000000001</v>
      </c>
      <c r="P18" s="220">
        <f t="shared" si="8"/>
        <v>7</v>
      </c>
      <c r="Q18" s="225">
        <f t="shared" si="9"/>
        <v>2.5200000000000005</v>
      </c>
      <c r="S18" s="220">
        <f t="shared" si="2"/>
        <v>8</v>
      </c>
      <c r="T18" s="225">
        <f t="shared" si="10"/>
        <v>3.2</v>
      </c>
    </row>
    <row r="19" spans="1:20" s="503" customFormat="1" ht="15" customHeight="1">
      <c r="A19" s="501" t="s">
        <v>353</v>
      </c>
      <c r="B19" s="516">
        <v>5.8</v>
      </c>
      <c r="C19" s="516">
        <f t="shared" si="3"/>
        <v>5.2</v>
      </c>
      <c r="D19" s="516">
        <f t="shared" si="4"/>
        <v>26</v>
      </c>
      <c r="E19" s="517">
        <f t="shared" si="5"/>
        <v>3.9</v>
      </c>
      <c r="F19" s="516">
        <f t="shared" si="6"/>
        <v>15.600000000000001</v>
      </c>
      <c r="G19" s="517">
        <f t="shared" si="0"/>
        <v>1.1700000000000002</v>
      </c>
      <c r="H19" s="522"/>
      <c r="I19" s="522"/>
      <c r="J19" s="337">
        <f t="shared" si="12"/>
        <v>21141.702068206825</v>
      </c>
      <c r="K19" s="502"/>
      <c r="N19" s="516">
        <v>5</v>
      </c>
      <c r="O19" s="525">
        <f t="shared" si="7"/>
        <v>8</v>
      </c>
      <c r="P19" s="516">
        <f t="shared" si="8"/>
        <v>5</v>
      </c>
      <c r="Q19" s="525">
        <f t="shared" si="9"/>
        <v>1.8000000000000003</v>
      </c>
      <c r="R19" s="526"/>
      <c r="S19" s="516">
        <f t="shared" si="2"/>
        <v>5.8</v>
      </c>
      <c r="T19" s="525">
        <f t="shared" si="10"/>
        <v>2.3199999999999998</v>
      </c>
    </row>
    <row r="20" spans="1:20">
      <c r="A20" s="498" t="s">
        <v>355</v>
      </c>
      <c r="B20" s="220">
        <v>10.8</v>
      </c>
      <c r="C20" s="226">
        <f t="shared" si="3"/>
        <v>10.200000000000001</v>
      </c>
      <c r="D20" s="226">
        <f t="shared" si="4"/>
        <v>51.000000000000007</v>
      </c>
      <c r="E20" s="227">
        <f t="shared" si="5"/>
        <v>7.65</v>
      </c>
      <c r="F20" s="220">
        <f t="shared" si="6"/>
        <v>30.6</v>
      </c>
      <c r="G20" s="221">
        <f t="shared" si="0"/>
        <v>2.2949999999999999</v>
      </c>
      <c r="H20" s="230"/>
      <c r="I20" s="230"/>
      <c r="J20" s="337">
        <f t="shared" si="12"/>
        <v>41470.261749174933</v>
      </c>
      <c r="K20" s="230"/>
      <c r="N20" s="220">
        <v>10</v>
      </c>
      <c r="O20" s="225">
        <f t="shared" si="7"/>
        <v>16</v>
      </c>
      <c r="P20" s="220">
        <f t="shared" si="8"/>
        <v>10</v>
      </c>
      <c r="Q20" s="225">
        <f t="shared" si="9"/>
        <v>3.6000000000000005</v>
      </c>
      <c r="S20" s="220">
        <f t="shared" si="2"/>
        <v>10.8</v>
      </c>
      <c r="T20" s="225">
        <f t="shared" si="10"/>
        <v>4.32</v>
      </c>
    </row>
    <row r="21" spans="1:20">
      <c r="A21" s="518" t="s">
        <v>286</v>
      </c>
      <c r="B21" s="220">
        <f t="shared" ref="B21:J21" si="13">SUM(B2:B20)</f>
        <v>193.20000000000002</v>
      </c>
      <c r="C21" s="220">
        <f t="shared" si="13"/>
        <v>181.79999999999998</v>
      </c>
      <c r="D21" s="228">
        <f t="shared" si="13"/>
        <v>909</v>
      </c>
      <c r="E21" s="228">
        <f t="shared" si="13"/>
        <v>136.35</v>
      </c>
      <c r="F21" s="220">
        <f t="shared" si="13"/>
        <v>545.40000000000009</v>
      </c>
      <c r="G21" s="228">
        <f t="shared" si="13"/>
        <v>40.905000000000001</v>
      </c>
      <c r="H21" s="230">
        <f t="shared" si="13"/>
        <v>118.83</v>
      </c>
      <c r="I21" s="230">
        <f t="shared" si="13"/>
        <v>5.9415000000000013</v>
      </c>
      <c r="J21" s="519">
        <f t="shared" si="13"/>
        <v>766629.60000000009</v>
      </c>
      <c r="K21" s="228"/>
      <c r="N21" s="220"/>
      <c r="O21" s="225">
        <f>SUM(O2:O20)</f>
        <v>286.40000000000003</v>
      </c>
      <c r="P21" s="229"/>
      <c r="Q21" s="225">
        <f>SUM(Q2:Q20)</f>
        <v>64.440000000000012</v>
      </c>
      <c r="S21" s="220"/>
      <c r="T21" s="225"/>
    </row>
    <row r="22" spans="1:20">
      <c r="A22" s="498"/>
      <c r="B22" s="220"/>
      <c r="C22" s="220"/>
      <c r="D22" s="220"/>
      <c r="E22" s="230"/>
      <c r="F22" s="228"/>
      <c r="G22" s="228"/>
      <c r="H22" s="230"/>
      <c r="I22" s="230"/>
      <c r="J22" s="228"/>
      <c r="K22" s="228"/>
      <c r="L22" s="239"/>
      <c r="N22" s="220">
        <f>SUM(N2:N20)</f>
        <v>179</v>
      </c>
      <c r="O22" s="220"/>
      <c r="P22" s="220">
        <f t="shared" si="8"/>
        <v>179</v>
      </c>
      <c r="Q22" s="220"/>
      <c r="S22" s="220">
        <f>SUM(S2:S20)</f>
        <v>193.20000000000002</v>
      </c>
      <c r="T22" s="230">
        <f>SUM(T2:T20)</f>
        <v>77.28</v>
      </c>
    </row>
    <row r="23" spans="1:20">
      <c r="A23" s="507"/>
      <c r="F23" s="717" t="s">
        <v>288</v>
      </c>
      <c r="G23" s="717"/>
      <c r="H23" s="524"/>
      <c r="I23" s="524"/>
      <c r="J23" s="228">
        <f>'PLANILHA ORÇAMENTÁRIA (AF)'!I82</f>
        <v>766629.60000000009</v>
      </c>
    </row>
    <row r="24" spans="1:20">
      <c r="A24" s="507"/>
      <c r="D24" s="239">
        <f>D21+F21+H21</f>
        <v>1573.23</v>
      </c>
      <c r="F24" s="717" t="s">
        <v>289</v>
      </c>
      <c r="G24" s="717"/>
      <c r="H24" s="524"/>
      <c r="I24" s="524"/>
      <c r="J24" s="220">
        <f>J23-'PLANILHA ORÇAMENTÁRIA (AF)'!I26</f>
        <v>739146.43</v>
      </c>
    </row>
    <row r="25" spans="1:20">
      <c r="A25" s="507"/>
      <c r="D25" s="239">
        <f>E21+G21+I21</f>
        <v>183.19649999999999</v>
      </c>
      <c r="F25" s="239"/>
    </row>
    <row r="26" spans="1:20" ht="12.75" customHeight="1">
      <c r="A26" s="507"/>
      <c r="D26" s="239"/>
      <c r="J26" s="585">
        <f>J20+J19+J18+J17+J16+J15+J14+J13+J12+J11+J10+J9+J8+J7+J6+J5+J4+J3+J2</f>
        <v>766629.60000000021</v>
      </c>
    </row>
    <row r="27" spans="1:20">
      <c r="A27" s="507"/>
      <c r="M27" s="239"/>
    </row>
    <row r="28" spans="1:20">
      <c r="A28" s="507"/>
    </row>
    <row r="29" spans="1:20">
      <c r="A29" s="507"/>
    </row>
    <row r="30" spans="1:20">
      <c r="A30" s="507"/>
    </row>
    <row r="31" spans="1:20">
      <c r="A31" s="507"/>
    </row>
    <row r="32" spans="1:20">
      <c r="A32" s="507"/>
    </row>
    <row r="33" spans="1:1">
      <c r="A33" s="507"/>
    </row>
    <row r="34" spans="1:1">
      <c r="A34" s="507"/>
    </row>
    <row r="35" spans="1:1">
      <c r="A35" s="507"/>
    </row>
    <row r="36" spans="1:1" ht="12.75" customHeight="1">
      <c r="A36" s="507"/>
    </row>
    <row r="37" spans="1:1">
      <c r="A37" s="507"/>
    </row>
    <row r="38" spans="1:1">
      <c r="A38" s="507"/>
    </row>
    <row r="39" spans="1:1">
      <c r="A39" s="507"/>
    </row>
  </sheetData>
  <mergeCells count="2">
    <mergeCell ref="F23:G23"/>
    <mergeCell ref="F24:G24"/>
  </mergeCells>
  <pageMargins left="0.511811024" right="0.511811024" top="0.78740157499999996" bottom="0.78740157499999996" header="0.31496062000000002" footer="0.31496062000000002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11</vt:i4>
      </vt:variant>
    </vt:vector>
  </HeadingPairs>
  <TitlesOfParts>
    <vt:vector size="18" baseType="lpstr">
      <vt:lpstr>BDI</vt:lpstr>
      <vt:lpstr>PLANILHA ORÇAMENTÁRIA (AF)</vt:lpstr>
      <vt:lpstr>MEMÓRIA DE CÁLCULO (AF)</vt:lpstr>
      <vt:lpstr>CRONOGRAMA</vt:lpstr>
      <vt:lpstr>DMT</vt:lpstr>
      <vt:lpstr>CURVA ABC</vt:lpstr>
      <vt:lpstr>LEVANTAMENTOS</vt:lpstr>
      <vt:lpstr>BDI!Area_de_impressao</vt:lpstr>
      <vt:lpstr>'CURVA ABC'!Area_de_impressao</vt:lpstr>
      <vt:lpstr>DMT!Area_de_impressao</vt:lpstr>
      <vt:lpstr>'MEMÓRIA DE CÁLCULO (AF)'!Area_de_impressao</vt:lpstr>
      <vt:lpstr>'PLANILHA ORÇAMENTÁRIA (AF)'!Area_de_impressao</vt:lpstr>
      <vt:lpstr>'CURVA ABC'!Z_46B44D95_2370_4419_BD85_88291A251F92_.wvu.PrintArea</vt:lpstr>
      <vt:lpstr>'MEMÓRIA DE CÁLCULO (AF)'!Z_46B44D95_2370_4419_BD85_88291A251F92_.wvu.PrintArea</vt:lpstr>
      <vt:lpstr>'PLANILHA ORÇAMENTÁRIA (AF)'!Z_46B44D95_2370_4419_BD85_88291A251F92_.wvu.PrintArea</vt:lpstr>
      <vt:lpstr>'CURVA ABC'!Z_46B44D95_2370_4419_BD85_88291A251F92_.wvu.PrintTitles</vt:lpstr>
      <vt:lpstr>'MEMÓRIA DE CÁLCULO (AF)'!Z_46B44D95_2370_4419_BD85_88291A251F92_.wvu.PrintTitles</vt:lpstr>
      <vt:lpstr>'PLANILHA ORÇAMENTÁRIA (AF)'!Z_46B44D95_2370_4419_BD85_88291A251F92_.wvu.PrintTitles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Felipe Sarti Neves</dc:creator>
  <cp:lastModifiedBy>pmpn</cp:lastModifiedBy>
  <cp:lastPrinted>2026-04-30T15:04:00Z</cp:lastPrinted>
  <dcterms:created xsi:type="dcterms:W3CDTF">2025-09-01T01:37:19Z</dcterms:created>
  <dcterms:modified xsi:type="dcterms:W3CDTF">2026-06-08T19:41:39Z</dcterms:modified>
</cp:coreProperties>
</file>