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drawings/drawing9.xml" ContentType="application/vnd.openxmlformats-officedocument.drawing+xml"/>
  <Override PartName="/xl/charts/chart2.xml" ContentType="application/vnd.openxmlformats-officedocument.drawingml.chart+xml"/>
  <Override PartName="/xl/drawings/drawing10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 - Luiz Felipe (Engenharia)\3 - (OK) Licitação (Asfalto - Impositivas) - Pontal, Esplanada e Triângulo Novo\Licitaçao (Asfalto) - Emendas Impositivas 2025-2026\"/>
    </mc:Choice>
  </mc:AlternateContent>
  <xr:revisionPtr revIDLastSave="0" documentId="13_ncr:1_{CA5EA5C4-A94B-4E7F-8290-F66596867DC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BDI" sheetId="1" r:id="rId1"/>
    <sheet name="PLANILHA ORÇAMENTÁRIA" sheetId="9" r:id="rId2"/>
    <sheet name="MEMORIAL DE CÁLCULO" sheetId="8" r:id="rId3"/>
    <sheet name="PLANILHA ANALÍTICA" sheetId="6" r:id="rId4"/>
    <sheet name="CRONOGRAMA (LOTE 01)" sheetId="5" r:id="rId5"/>
    <sheet name="CRONOGRAMA (LOTE 02)" sheetId="13" r:id="rId6"/>
    <sheet name="CRONOGRAMA (LOTE 03)" sheetId="14" r:id="rId7"/>
    <sheet name="CURVA ABC (LOTE 01)" sheetId="11" r:id="rId8"/>
    <sheet name="CURVA ABC (LOTE 02)" sheetId="12" r:id="rId9"/>
    <sheet name="CURVA ABC (LOTE 03)" sheetId="19" r:id="rId10"/>
  </sheets>
  <externalReferences>
    <externalReference r:id="rId11"/>
    <externalReference r:id="rId12"/>
  </externalReferences>
  <definedNames>
    <definedName name="___sub1" localSheetId="7">#REF!</definedName>
    <definedName name="___sub1" localSheetId="8">#REF!</definedName>
    <definedName name="___sub1" localSheetId="9">#REF!</definedName>
    <definedName name="___sub1" localSheetId="3">#REF!</definedName>
    <definedName name="___sub1" localSheetId="1">#REF!</definedName>
    <definedName name="___sub1">#REF!</definedName>
    <definedName name="___sub2" localSheetId="7">#REF!</definedName>
    <definedName name="___sub2" localSheetId="8">#REF!</definedName>
    <definedName name="___sub2" localSheetId="9">#REF!</definedName>
    <definedName name="___sub2" localSheetId="3">#REF!</definedName>
    <definedName name="___sub2" localSheetId="1">#REF!</definedName>
    <definedName name="___sub2">#REF!</definedName>
    <definedName name="___sub3" localSheetId="7">#REF!</definedName>
    <definedName name="___sub3" localSheetId="8">#REF!</definedName>
    <definedName name="___sub3" localSheetId="9">#REF!</definedName>
    <definedName name="___sub3" localSheetId="3">#REF!</definedName>
    <definedName name="___sub3" localSheetId="1">#REF!</definedName>
    <definedName name="___sub3">#REF!</definedName>
    <definedName name="_sub1" localSheetId="7">#REF!</definedName>
    <definedName name="_sub1" localSheetId="8">#REF!</definedName>
    <definedName name="_sub1" localSheetId="9">#REF!</definedName>
    <definedName name="_sub1" localSheetId="3">#REF!</definedName>
    <definedName name="_sub1" localSheetId="1">#REF!</definedName>
    <definedName name="_sub1">#REF!</definedName>
    <definedName name="_sub2" localSheetId="7">#REF!</definedName>
    <definedName name="_sub2" localSheetId="8">#REF!</definedName>
    <definedName name="_sub2" localSheetId="9">#REF!</definedName>
    <definedName name="_sub2" localSheetId="3">#REF!</definedName>
    <definedName name="_sub2" localSheetId="1">#REF!</definedName>
    <definedName name="_sub2">#REF!</definedName>
    <definedName name="_sub3" localSheetId="7">#REF!</definedName>
    <definedName name="_sub3" localSheetId="8">#REF!</definedName>
    <definedName name="_sub3" localSheetId="9">#REF!</definedName>
    <definedName name="_sub3" localSheetId="3">#REF!</definedName>
    <definedName name="_sub3" localSheetId="1">#REF!</definedName>
    <definedName name="_sub3">#REF!</definedName>
    <definedName name="a" localSheetId="7">#REF!</definedName>
    <definedName name="a" localSheetId="8">#REF!</definedName>
    <definedName name="a" localSheetId="9">#REF!</definedName>
    <definedName name="a" localSheetId="3">#REF!</definedName>
    <definedName name="a" localSheetId="1">#REF!</definedName>
    <definedName name="a">#REF!</definedName>
    <definedName name="AA" localSheetId="4">{#N/A,#N/A,FALSE,"ALVENARIA";#N/A,#N/A,FALSE,"BLOCOS";#N/A,#N/A,FALSE,"CINTAS";#N/A,#N/A,FALSE,"CORTINA";#N/A,#N/A,FALSE,"LAJES";#N/A,#N/A,FALSE,"PILARES";#N/A,#N/A,FALSE,"VIGAS"}</definedName>
    <definedName name="AA" localSheetId="5">{#N/A,#N/A,FALSE,"ALVENARIA";#N/A,#N/A,FALSE,"BLOCOS";#N/A,#N/A,FALSE,"CINTAS";#N/A,#N/A,FALSE,"CORTINA";#N/A,#N/A,FALSE,"LAJES";#N/A,#N/A,FALSE,"PILARES";#N/A,#N/A,FALSE,"VIGAS"}</definedName>
    <definedName name="AA" localSheetId="6">{#N/A,#N/A,FALSE,"ALVENARIA";#N/A,#N/A,FALSE,"BLOCOS";#N/A,#N/A,FALSE,"CINTAS";#N/A,#N/A,FALSE,"CORTINA";#N/A,#N/A,FALSE,"LAJES";#N/A,#N/A,FALSE,"PILARES";#N/A,#N/A,FALSE,"VIGAS"}</definedName>
    <definedName name="AA" localSheetId="7">{#N/A,#N/A,FALSE,"ALVENARIA";#N/A,#N/A,FALSE,"BLOCOS";#N/A,#N/A,FALSE,"CINTAS";#N/A,#N/A,FALSE,"CORTINA";#N/A,#N/A,FALSE,"LAJES";#N/A,#N/A,FALSE,"PILARES";#N/A,#N/A,FALSE,"VIGAS"}</definedName>
    <definedName name="AA" localSheetId="8">{#N/A,#N/A,FALSE,"ALVENARIA";#N/A,#N/A,FALSE,"BLOCOS";#N/A,#N/A,FALSE,"CINTAS";#N/A,#N/A,FALSE,"CORTINA";#N/A,#N/A,FALSE,"LAJES";#N/A,#N/A,FALSE,"PILARES";#N/A,#N/A,FALSE,"VIGAS"}</definedName>
    <definedName name="AA" localSheetId="9">{#N/A,#N/A,FALSE,"ALVENARIA";#N/A,#N/A,FALSE,"BLOCOS";#N/A,#N/A,FALSE,"CINTAS";#N/A,#N/A,FALSE,"CORTINA";#N/A,#N/A,FALSE,"LAJES";#N/A,#N/A,FALSE,"PILARES";#N/A,#N/A,FALSE,"VIGAS"}</definedName>
    <definedName name="AA" localSheetId="2">{#N/A,#N/A,FALSE,"ALVENARIA";#N/A,#N/A,FALSE,"BLOCOS";#N/A,#N/A,FALSE,"CINTAS";#N/A,#N/A,FALSE,"CORTINA";#N/A,#N/A,FALSE,"LAJES";#N/A,#N/A,FALSE,"PILARES";#N/A,#N/A,FALSE,"VIGAS"}</definedName>
    <definedName name="AA" localSheetId="3">{#N/A,#N/A,FALSE,"ALVENARIA";#N/A,#N/A,FALSE,"BLOCOS";#N/A,#N/A,FALSE,"CINTAS";#N/A,#N/A,FALSE,"CORTINA";#N/A,#N/A,FALSE,"LAJES";#N/A,#N/A,FALSE,"PILARES";#N/A,#N/A,FALSE,"VIGAS"}</definedName>
    <definedName name="AA" localSheetId="1">{#N/A,#N/A,FALSE,"ALVENARIA";#N/A,#N/A,FALSE,"BLOCOS";#N/A,#N/A,FALSE,"CINTAS";#N/A,#N/A,FALSE,"CORTINA";#N/A,#N/A,FALSE,"LAJES";#N/A,#N/A,FALSE,"PILARES";#N/A,#N/A,FALSE,"VIGAS"}</definedName>
    <definedName name="AA">{#N/A,#N/A,FALSE,"ALVENARIA";#N/A,#N/A,FALSE,"BLOCOS";#N/A,#N/A,FALSE,"CINTAS";#N/A,#N/A,FALSE,"CORTINA";#N/A,#N/A,FALSE,"LAJES";#N/A,#N/A,FALSE,"PILARES";#N/A,#N/A,FALSE,"VIGAS"}</definedName>
    <definedName name="AREA" localSheetId="7">#REF!</definedName>
    <definedName name="AREA" localSheetId="8">#REF!</definedName>
    <definedName name="AREA" localSheetId="9">#REF!</definedName>
    <definedName name="AREA" localSheetId="3">#REF!</definedName>
    <definedName name="AREA" localSheetId="1">#REF!</definedName>
    <definedName name="AREA">#REF!</definedName>
    <definedName name="_xlnm.Print_Area" localSheetId="0">BDI!$B$1:$D$35</definedName>
    <definedName name="_xlnm.Print_Area" localSheetId="4">'CRONOGRAMA (LOTE 01)'!$A$1:$K$26</definedName>
    <definedName name="_xlnm.Print_Area" localSheetId="5">'CRONOGRAMA (LOTE 02)'!$A$1:$K$26</definedName>
    <definedName name="_xlnm.Print_Area" localSheetId="6">'CRONOGRAMA (LOTE 03)'!$A$1:$K$26</definedName>
    <definedName name="_xlnm.Print_Area" localSheetId="7">'CURVA ABC (LOTE 01)'!$A$1:$L$52</definedName>
    <definedName name="_xlnm.Print_Area" localSheetId="8">'CURVA ABC (LOTE 02)'!$A$1:$L$62</definedName>
    <definedName name="_xlnm.Print_Area" localSheetId="9">'CURVA ABC (LOTE 03)'!$A$1:$L$65</definedName>
    <definedName name="_xlnm.Print_Area" localSheetId="2">'MEMORIAL DE CÁLCULO'!$A$1:$I$121</definedName>
    <definedName name="_xlnm.Print_Area" localSheetId="3">'PLANILHA ANALÍTICA'!$A$1:$J$933</definedName>
    <definedName name="_xlnm.Print_Area" localSheetId="1">'PLANILHA ORÇAMENTÁRIA'!$A$1:$I$120</definedName>
    <definedName name="B" localSheetId="7">#REF!</definedName>
    <definedName name="B" localSheetId="8">#REF!</definedName>
    <definedName name="B" localSheetId="9">#REF!</definedName>
    <definedName name="B" localSheetId="3">#REF!</definedName>
    <definedName name="B" localSheetId="1">#REF!</definedName>
    <definedName name="B">#REF!</definedName>
    <definedName name="BDI" localSheetId="7">#REF!</definedName>
    <definedName name="BDI" localSheetId="8">#REF!</definedName>
    <definedName name="BDI" localSheetId="9">#REF!</definedName>
    <definedName name="BDI" localSheetId="3">#REF!</definedName>
    <definedName name="BDI" localSheetId="1">#REF!</definedName>
    <definedName name="BDI">#REF!</definedName>
    <definedName name="CalculoFossa20" localSheetId="4">{#N/A,#N/A,FALSE,"ALVENARIA";#N/A,#N/A,FALSE,"BLOCOS";#N/A,#N/A,FALSE,"CINTAS";#N/A,#N/A,FALSE,"CORTINA";#N/A,#N/A,FALSE,"LAJES";#N/A,#N/A,FALSE,"PILARES";#N/A,#N/A,FALSE,"VIGAS"}</definedName>
    <definedName name="CalculoFossa20" localSheetId="5">{#N/A,#N/A,FALSE,"ALVENARIA";#N/A,#N/A,FALSE,"BLOCOS";#N/A,#N/A,FALSE,"CINTAS";#N/A,#N/A,FALSE,"CORTINA";#N/A,#N/A,FALSE,"LAJES";#N/A,#N/A,FALSE,"PILARES";#N/A,#N/A,FALSE,"VIGAS"}</definedName>
    <definedName name="CalculoFossa20" localSheetId="6">{#N/A,#N/A,FALSE,"ALVENARIA";#N/A,#N/A,FALSE,"BLOCOS";#N/A,#N/A,FALSE,"CINTAS";#N/A,#N/A,FALSE,"CORTINA";#N/A,#N/A,FALSE,"LAJES";#N/A,#N/A,FALSE,"PILARES";#N/A,#N/A,FALSE,"VIGAS"}</definedName>
    <definedName name="CalculoFossa20" localSheetId="7">{#N/A,#N/A,FALSE,"ALVENARIA";#N/A,#N/A,FALSE,"BLOCOS";#N/A,#N/A,FALSE,"CINTAS";#N/A,#N/A,FALSE,"CORTINA";#N/A,#N/A,FALSE,"LAJES";#N/A,#N/A,FALSE,"PILARES";#N/A,#N/A,FALSE,"VIGAS"}</definedName>
    <definedName name="CalculoFossa20" localSheetId="8">{#N/A,#N/A,FALSE,"ALVENARIA";#N/A,#N/A,FALSE,"BLOCOS";#N/A,#N/A,FALSE,"CINTAS";#N/A,#N/A,FALSE,"CORTINA";#N/A,#N/A,FALSE,"LAJES";#N/A,#N/A,FALSE,"PILARES";#N/A,#N/A,FALSE,"VIGAS"}</definedName>
    <definedName name="CalculoFossa20" localSheetId="9">{#N/A,#N/A,FALSE,"ALVENARIA";#N/A,#N/A,FALSE,"BLOCOS";#N/A,#N/A,FALSE,"CINTAS";#N/A,#N/A,FALSE,"CORTINA";#N/A,#N/A,FALSE,"LAJES";#N/A,#N/A,FALSE,"PILARES";#N/A,#N/A,FALSE,"VIGAS"}</definedName>
    <definedName name="CalculoFossa20" localSheetId="2">{#N/A,#N/A,FALSE,"ALVENARIA";#N/A,#N/A,FALSE,"BLOCOS";#N/A,#N/A,FALSE,"CINTAS";#N/A,#N/A,FALSE,"CORTINA";#N/A,#N/A,FALSE,"LAJES";#N/A,#N/A,FALSE,"PILARES";#N/A,#N/A,FALSE,"VIGAS"}</definedName>
    <definedName name="CalculoFossa20" localSheetId="3">{#N/A,#N/A,FALSE,"ALVENARIA";#N/A,#N/A,FALSE,"BLOCOS";#N/A,#N/A,FALSE,"CINTAS";#N/A,#N/A,FALSE,"CORTINA";#N/A,#N/A,FALSE,"LAJES";#N/A,#N/A,FALSE,"PILARES";#N/A,#N/A,FALSE,"VIGAS"}</definedName>
    <definedName name="CalculoFossa20" localSheetId="1">{#N/A,#N/A,FALSE,"ALVENARIA";#N/A,#N/A,FALSE,"BLOCOS";#N/A,#N/A,FALSE,"CINTAS";#N/A,#N/A,FALSE,"CORTINA";#N/A,#N/A,FALSE,"LAJES";#N/A,#N/A,FALSE,"PILARES";#N/A,#N/A,FALSE,"VIGAS"}</definedName>
    <definedName name="CalculoFossa20">{#N/A,#N/A,FALSE,"ALVENARIA";#N/A,#N/A,FALSE,"BLOCOS";#N/A,#N/A,FALSE,"CINTAS";#N/A,#N/A,FALSE,"CORTINA";#N/A,#N/A,FALSE,"LAJES";#N/A,#N/A,FALSE,"PILARES";#N/A,#N/A,FALSE,"VIGAS"}</definedName>
    <definedName name="Cedro1COMPLETO" localSheetId="4">{#N/A,#N/A,FALSE,"ALVENARIA";#N/A,#N/A,FALSE,"BLOCOS";#N/A,#N/A,FALSE,"CINTAS";#N/A,#N/A,FALSE,"CORTINA";#N/A,#N/A,FALSE,"LAJES";#N/A,#N/A,FALSE,"PILARES";#N/A,#N/A,FALSE,"VIGAS"}</definedName>
    <definedName name="Cedro1COMPLETO" localSheetId="5">{#N/A,#N/A,FALSE,"ALVENARIA";#N/A,#N/A,FALSE,"BLOCOS";#N/A,#N/A,FALSE,"CINTAS";#N/A,#N/A,FALSE,"CORTINA";#N/A,#N/A,FALSE,"LAJES";#N/A,#N/A,FALSE,"PILARES";#N/A,#N/A,FALSE,"VIGAS"}</definedName>
    <definedName name="Cedro1COMPLETO" localSheetId="6">{#N/A,#N/A,FALSE,"ALVENARIA";#N/A,#N/A,FALSE,"BLOCOS";#N/A,#N/A,FALSE,"CINTAS";#N/A,#N/A,FALSE,"CORTINA";#N/A,#N/A,FALSE,"LAJES";#N/A,#N/A,FALSE,"PILARES";#N/A,#N/A,FALSE,"VIGAS"}</definedName>
    <definedName name="Cedro1COMPLETO" localSheetId="7">{#N/A,#N/A,FALSE,"ALVENARIA";#N/A,#N/A,FALSE,"BLOCOS";#N/A,#N/A,FALSE,"CINTAS";#N/A,#N/A,FALSE,"CORTINA";#N/A,#N/A,FALSE,"LAJES";#N/A,#N/A,FALSE,"PILARES";#N/A,#N/A,FALSE,"VIGAS"}</definedName>
    <definedName name="Cedro1COMPLETO" localSheetId="8">{#N/A,#N/A,FALSE,"ALVENARIA";#N/A,#N/A,FALSE,"BLOCOS";#N/A,#N/A,FALSE,"CINTAS";#N/A,#N/A,FALSE,"CORTINA";#N/A,#N/A,FALSE,"LAJES";#N/A,#N/A,FALSE,"PILARES";#N/A,#N/A,FALSE,"VIGAS"}</definedName>
    <definedName name="Cedro1COMPLETO" localSheetId="9">{#N/A,#N/A,FALSE,"ALVENARIA";#N/A,#N/A,FALSE,"BLOCOS";#N/A,#N/A,FALSE,"CINTAS";#N/A,#N/A,FALSE,"CORTINA";#N/A,#N/A,FALSE,"LAJES";#N/A,#N/A,FALSE,"PILARES";#N/A,#N/A,FALSE,"VIGAS"}</definedName>
    <definedName name="Cedro1COMPLETO" localSheetId="2">{#N/A,#N/A,FALSE,"ALVENARIA";#N/A,#N/A,FALSE,"BLOCOS";#N/A,#N/A,FALSE,"CINTAS";#N/A,#N/A,FALSE,"CORTINA";#N/A,#N/A,FALSE,"LAJES";#N/A,#N/A,FALSE,"PILARES";#N/A,#N/A,FALSE,"VIGAS"}</definedName>
    <definedName name="Cedro1COMPLETO" localSheetId="3">{#N/A,#N/A,FALSE,"ALVENARIA";#N/A,#N/A,FALSE,"BLOCOS";#N/A,#N/A,FALSE,"CINTAS";#N/A,#N/A,FALSE,"CORTINA";#N/A,#N/A,FALSE,"LAJES";#N/A,#N/A,FALSE,"PILARES";#N/A,#N/A,FALSE,"VIGAS"}</definedName>
    <definedName name="Cedro1COMPLETO" localSheetId="1">{#N/A,#N/A,FALSE,"ALVENARIA";#N/A,#N/A,FALSE,"BLOCOS";#N/A,#N/A,FALSE,"CINTAS";#N/A,#N/A,FALSE,"CORTINA";#N/A,#N/A,FALSE,"LAJES";#N/A,#N/A,FALSE,"PILARES";#N/A,#N/A,FALSE,"VIGAS"}</definedName>
    <definedName name="Cedro1COMPLETO">{#N/A,#N/A,FALSE,"ALVENARIA";#N/A,#N/A,FALSE,"BLOCOS";#N/A,#N/A,FALSE,"CINTAS";#N/A,#N/A,FALSE,"CORTINA";#N/A,#N/A,FALSE,"LAJES";#N/A,#N/A,FALSE,"PILARES";#N/A,#N/A,FALSE,"VIGAS"}</definedName>
    <definedName name="ciclovia" localSheetId="4">{#N/A,#N/A,FALSE,"ALVENARIA";#N/A,#N/A,FALSE,"BLOCOS";#N/A,#N/A,FALSE,"CINTAS";#N/A,#N/A,FALSE,"CORTINA";#N/A,#N/A,FALSE,"LAJES";#N/A,#N/A,FALSE,"PILARES";#N/A,#N/A,FALSE,"VIGAS"}</definedName>
    <definedName name="ciclovia" localSheetId="5">{#N/A,#N/A,FALSE,"ALVENARIA";#N/A,#N/A,FALSE,"BLOCOS";#N/A,#N/A,FALSE,"CINTAS";#N/A,#N/A,FALSE,"CORTINA";#N/A,#N/A,FALSE,"LAJES";#N/A,#N/A,FALSE,"PILARES";#N/A,#N/A,FALSE,"VIGAS"}</definedName>
    <definedName name="ciclovia" localSheetId="6">{#N/A,#N/A,FALSE,"ALVENARIA";#N/A,#N/A,FALSE,"BLOCOS";#N/A,#N/A,FALSE,"CINTAS";#N/A,#N/A,FALSE,"CORTINA";#N/A,#N/A,FALSE,"LAJES";#N/A,#N/A,FALSE,"PILARES";#N/A,#N/A,FALSE,"VIGAS"}</definedName>
    <definedName name="ciclovia" localSheetId="7">{#N/A,#N/A,FALSE,"ALVENARIA";#N/A,#N/A,FALSE,"BLOCOS";#N/A,#N/A,FALSE,"CINTAS";#N/A,#N/A,FALSE,"CORTINA";#N/A,#N/A,FALSE,"LAJES";#N/A,#N/A,FALSE,"PILARES";#N/A,#N/A,FALSE,"VIGAS"}</definedName>
    <definedName name="ciclovia" localSheetId="8">{#N/A,#N/A,FALSE,"ALVENARIA";#N/A,#N/A,FALSE,"BLOCOS";#N/A,#N/A,FALSE,"CINTAS";#N/A,#N/A,FALSE,"CORTINA";#N/A,#N/A,FALSE,"LAJES";#N/A,#N/A,FALSE,"PILARES";#N/A,#N/A,FALSE,"VIGAS"}</definedName>
    <definedName name="ciclovia" localSheetId="9">{#N/A,#N/A,FALSE,"ALVENARIA";#N/A,#N/A,FALSE,"BLOCOS";#N/A,#N/A,FALSE,"CINTAS";#N/A,#N/A,FALSE,"CORTINA";#N/A,#N/A,FALSE,"LAJES";#N/A,#N/A,FALSE,"PILARES";#N/A,#N/A,FALSE,"VIGAS"}</definedName>
    <definedName name="ciclovia" localSheetId="2">{#N/A,#N/A,FALSE,"ALVENARIA";#N/A,#N/A,FALSE,"BLOCOS";#N/A,#N/A,FALSE,"CINTAS";#N/A,#N/A,FALSE,"CORTINA";#N/A,#N/A,FALSE,"LAJES";#N/A,#N/A,FALSE,"PILARES";#N/A,#N/A,FALSE,"VIGAS"}</definedName>
    <definedName name="ciclovia" localSheetId="3">{#N/A,#N/A,FALSE,"ALVENARIA";#N/A,#N/A,FALSE,"BLOCOS";#N/A,#N/A,FALSE,"CINTAS";#N/A,#N/A,FALSE,"CORTINA";#N/A,#N/A,FALSE,"LAJES";#N/A,#N/A,FALSE,"PILARES";#N/A,#N/A,FALSE,"VIGAS"}</definedName>
    <definedName name="ciclovia" localSheetId="1">{#N/A,#N/A,FALSE,"ALVENARIA";#N/A,#N/A,FALSE,"BLOCOS";#N/A,#N/A,FALSE,"CINTAS";#N/A,#N/A,FALSE,"CORTINA";#N/A,#N/A,FALSE,"LAJES";#N/A,#N/A,FALSE,"PILARES";#N/A,#N/A,FALSE,"VIGAS"}</definedName>
    <definedName name="ciclovia">{#N/A,#N/A,FALSE,"ALVENARIA";#N/A,#N/A,FALSE,"BLOCOS";#N/A,#N/A,FALSE,"CINTAS";#N/A,#N/A,FALSE,"CORTINA";#N/A,#N/A,FALSE,"LAJES";#N/A,#N/A,FALSE,"PILARES";#N/A,#N/A,FALSE,"VIGAS"}</definedName>
    <definedName name="ciclovia2" localSheetId="4">{#N/A,#N/A,FALSE,"ALVENARIA";#N/A,#N/A,FALSE,"BLOCOS";#N/A,#N/A,FALSE,"CINTAS";#N/A,#N/A,FALSE,"CORTINA";#N/A,#N/A,FALSE,"LAJES";#N/A,#N/A,FALSE,"PILARES";#N/A,#N/A,FALSE,"VIGAS"}</definedName>
    <definedName name="ciclovia2" localSheetId="5">{#N/A,#N/A,FALSE,"ALVENARIA";#N/A,#N/A,FALSE,"BLOCOS";#N/A,#N/A,FALSE,"CINTAS";#N/A,#N/A,FALSE,"CORTINA";#N/A,#N/A,FALSE,"LAJES";#N/A,#N/A,FALSE,"PILARES";#N/A,#N/A,FALSE,"VIGAS"}</definedName>
    <definedName name="ciclovia2" localSheetId="6">{#N/A,#N/A,FALSE,"ALVENARIA";#N/A,#N/A,FALSE,"BLOCOS";#N/A,#N/A,FALSE,"CINTAS";#N/A,#N/A,FALSE,"CORTINA";#N/A,#N/A,FALSE,"LAJES";#N/A,#N/A,FALSE,"PILARES";#N/A,#N/A,FALSE,"VIGAS"}</definedName>
    <definedName name="ciclovia2" localSheetId="7">{#N/A,#N/A,FALSE,"ALVENARIA";#N/A,#N/A,FALSE,"BLOCOS";#N/A,#N/A,FALSE,"CINTAS";#N/A,#N/A,FALSE,"CORTINA";#N/A,#N/A,FALSE,"LAJES";#N/A,#N/A,FALSE,"PILARES";#N/A,#N/A,FALSE,"VIGAS"}</definedName>
    <definedName name="ciclovia2" localSheetId="8">{#N/A,#N/A,FALSE,"ALVENARIA";#N/A,#N/A,FALSE,"BLOCOS";#N/A,#N/A,FALSE,"CINTAS";#N/A,#N/A,FALSE,"CORTINA";#N/A,#N/A,FALSE,"LAJES";#N/A,#N/A,FALSE,"PILARES";#N/A,#N/A,FALSE,"VIGAS"}</definedName>
    <definedName name="ciclovia2" localSheetId="9">{#N/A,#N/A,FALSE,"ALVENARIA";#N/A,#N/A,FALSE,"BLOCOS";#N/A,#N/A,FALSE,"CINTAS";#N/A,#N/A,FALSE,"CORTINA";#N/A,#N/A,FALSE,"LAJES";#N/A,#N/A,FALSE,"PILARES";#N/A,#N/A,FALSE,"VIGAS"}</definedName>
    <definedName name="ciclovia2" localSheetId="2">{#N/A,#N/A,FALSE,"ALVENARIA";#N/A,#N/A,FALSE,"BLOCOS";#N/A,#N/A,FALSE,"CINTAS";#N/A,#N/A,FALSE,"CORTINA";#N/A,#N/A,FALSE,"LAJES";#N/A,#N/A,FALSE,"PILARES";#N/A,#N/A,FALSE,"VIGAS"}</definedName>
    <definedName name="ciclovia2" localSheetId="3">{#N/A,#N/A,FALSE,"ALVENARIA";#N/A,#N/A,FALSE,"BLOCOS";#N/A,#N/A,FALSE,"CINTAS";#N/A,#N/A,FALSE,"CORTINA";#N/A,#N/A,FALSE,"LAJES";#N/A,#N/A,FALSE,"PILARES";#N/A,#N/A,FALSE,"VIGAS"}</definedName>
    <definedName name="ciclovia2" localSheetId="1">{#N/A,#N/A,FALSE,"ALVENARIA";#N/A,#N/A,FALSE,"BLOCOS";#N/A,#N/A,FALSE,"CINTAS";#N/A,#N/A,FALSE,"CORTINA";#N/A,#N/A,FALSE,"LAJES";#N/A,#N/A,FALSE,"PILARES";#N/A,#N/A,FALSE,"VIGAS"}</definedName>
    <definedName name="ciclovia2">{#N/A,#N/A,FALSE,"ALVENARIA";#N/A,#N/A,FALSE,"BLOCOS";#N/A,#N/A,FALSE,"CINTAS";#N/A,#N/A,FALSE,"CORTINA";#N/A,#N/A,FALSE,"LAJES";#N/A,#N/A,FALSE,"PILARES";#N/A,#N/A,FALSE,"VIGAS"}</definedName>
    <definedName name="ciclovia3" localSheetId="4">{#N/A,#N/A,FALSE,"ALVENARIA";#N/A,#N/A,FALSE,"BLOCOS";#N/A,#N/A,FALSE,"CINTAS";#N/A,#N/A,FALSE,"CORTINA";#N/A,#N/A,FALSE,"LAJES";#N/A,#N/A,FALSE,"PILARES";#N/A,#N/A,FALSE,"VIGAS"}</definedName>
    <definedName name="ciclovia3" localSheetId="5">{#N/A,#N/A,FALSE,"ALVENARIA";#N/A,#N/A,FALSE,"BLOCOS";#N/A,#N/A,FALSE,"CINTAS";#N/A,#N/A,FALSE,"CORTINA";#N/A,#N/A,FALSE,"LAJES";#N/A,#N/A,FALSE,"PILARES";#N/A,#N/A,FALSE,"VIGAS"}</definedName>
    <definedName name="ciclovia3" localSheetId="6">{#N/A,#N/A,FALSE,"ALVENARIA";#N/A,#N/A,FALSE,"BLOCOS";#N/A,#N/A,FALSE,"CINTAS";#N/A,#N/A,FALSE,"CORTINA";#N/A,#N/A,FALSE,"LAJES";#N/A,#N/A,FALSE,"PILARES";#N/A,#N/A,FALSE,"VIGAS"}</definedName>
    <definedName name="ciclovia3" localSheetId="7">{#N/A,#N/A,FALSE,"ALVENARIA";#N/A,#N/A,FALSE,"BLOCOS";#N/A,#N/A,FALSE,"CINTAS";#N/A,#N/A,FALSE,"CORTINA";#N/A,#N/A,FALSE,"LAJES";#N/A,#N/A,FALSE,"PILARES";#N/A,#N/A,FALSE,"VIGAS"}</definedName>
    <definedName name="ciclovia3" localSheetId="8">{#N/A,#N/A,FALSE,"ALVENARIA";#N/A,#N/A,FALSE,"BLOCOS";#N/A,#N/A,FALSE,"CINTAS";#N/A,#N/A,FALSE,"CORTINA";#N/A,#N/A,FALSE,"LAJES";#N/A,#N/A,FALSE,"PILARES";#N/A,#N/A,FALSE,"VIGAS"}</definedName>
    <definedName name="ciclovia3" localSheetId="9">{#N/A,#N/A,FALSE,"ALVENARIA";#N/A,#N/A,FALSE,"BLOCOS";#N/A,#N/A,FALSE,"CINTAS";#N/A,#N/A,FALSE,"CORTINA";#N/A,#N/A,FALSE,"LAJES";#N/A,#N/A,FALSE,"PILARES";#N/A,#N/A,FALSE,"VIGAS"}</definedName>
    <definedName name="ciclovia3" localSheetId="2">{#N/A,#N/A,FALSE,"ALVENARIA";#N/A,#N/A,FALSE,"BLOCOS";#N/A,#N/A,FALSE,"CINTAS";#N/A,#N/A,FALSE,"CORTINA";#N/A,#N/A,FALSE,"LAJES";#N/A,#N/A,FALSE,"PILARES";#N/A,#N/A,FALSE,"VIGAS"}</definedName>
    <definedName name="ciclovia3" localSheetId="3">{#N/A,#N/A,FALSE,"ALVENARIA";#N/A,#N/A,FALSE,"BLOCOS";#N/A,#N/A,FALSE,"CINTAS";#N/A,#N/A,FALSE,"CORTINA";#N/A,#N/A,FALSE,"LAJES";#N/A,#N/A,FALSE,"PILARES";#N/A,#N/A,FALSE,"VIGAS"}</definedName>
    <definedName name="ciclovia3" localSheetId="1">{#N/A,#N/A,FALSE,"ALVENARIA";#N/A,#N/A,FALSE,"BLOCOS";#N/A,#N/A,FALSE,"CINTAS";#N/A,#N/A,FALSE,"CORTINA";#N/A,#N/A,FALSE,"LAJES";#N/A,#N/A,FALSE,"PILARES";#N/A,#N/A,FALSE,"VIGAS"}</definedName>
    <definedName name="ciclovia3">{#N/A,#N/A,FALSE,"ALVENARIA";#N/A,#N/A,FALSE,"BLOCOS";#N/A,#N/A,FALSE,"CINTAS";#N/A,#N/A,FALSE,"CORTINA";#N/A,#N/A,FALSE,"LAJES";#N/A,#N/A,FALSE,"PILARES";#N/A,#N/A,FALSE,"VIGAS"}</definedName>
    <definedName name="ciclovia4" localSheetId="4">{#N/A,#N/A,FALSE,"ALVENARIA";#N/A,#N/A,FALSE,"BLOCOS";#N/A,#N/A,FALSE,"CINTAS";#N/A,#N/A,FALSE,"CORTINA";#N/A,#N/A,FALSE,"LAJES";#N/A,#N/A,FALSE,"PILARES";#N/A,#N/A,FALSE,"VIGAS"}</definedName>
    <definedName name="ciclovia4" localSheetId="5">{#N/A,#N/A,FALSE,"ALVENARIA";#N/A,#N/A,FALSE,"BLOCOS";#N/A,#N/A,FALSE,"CINTAS";#N/A,#N/A,FALSE,"CORTINA";#N/A,#N/A,FALSE,"LAJES";#N/A,#N/A,FALSE,"PILARES";#N/A,#N/A,FALSE,"VIGAS"}</definedName>
    <definedName name="ciclovia4" localSheetId="6">{#N/A,#N/A,FALSE,"ALVENARIA";#N/A,#N/A,FALSE,"BLOCOS";#N/A,#N/A,FALSE,"CINTAS";#N/A,#N/A,FALSE,"CORTINA";#N/A,#N/A,FALSE,"LAJES";#N/A,#N/A,FALSE,"PILARES";#N/A,#N/A,FALSE,"VIGAS"}</definedName>
    <definedName name="ciclovia4" localSheetId="7">{#N/A,#N/A,FALSE,"ALVENARIA";#N/A,#N/A,FALSE,"BLOCOS";#N/A,#N/A,FALSE,"CINTAS";#N/A,#N/A,FALSE,"CORTINA";#N/A,#N/A,FALSE,"LAJES";#N/A,#N/A,FALSE,"PILARES";#N/A,#N/A,FALSE,"VIGAS"}</definedName>
    <definedName name="ciclovia4" localSheetId="8">{#N/A,#N/A,FALSE,"ALVENARIA";#N/A,#N/A,FALSE,"BLOCOS";#N/A,#N/A,FALSE,"CINTAS";#N/A,#N/A,FALSE,"CORTINA";#N/A,#N/A,FALSE,"LAJES";#N/A,#N/A,FALSE,"PILARES";#N/A,#N/A,FALSE,"VIGAS"}</definedName>
    <definedName name="ciclovia4" localSheetId="9">{#N/A,#N/A,FALSE,"ALVENARIA";#N/A,#N/A,FALSE,"BLOCOS";#N/A,#N/A,FALSE,"CINTAS";#N/A,#N/A,FALSE,"CORTINA";#N/A,#N/A,FALSE,"LAJES";#N/A,#N/A,FALSE,"PILARES";#N/A,#N/A,FALSE,"VIGAS"}</definedName>
    <definedName name="ciclovia4" localSheetId="2">{#N/A,#N/A,FALSE,"ALVENARIA";#N/A,#N/A,FALSE,"BLOCOS";#N/A,#N/A,FALSE,"CINTAS";#N/A,#N/A,FALSE,"CORTINA";#N/A,#N/A,FALSE,"LAJES";#N/A,#N/A,FALSE,"PILARES";#N/A,#N/A,FALSE,"VIGAS"}</definedName>
    <definedName name="ciclovia4" localSheetId="3">{#N/A,#N/A,FALSE,"ALVENARIA";#N/A,#N/A,FALSE,"BLOCOS";#N/A,#N/A,FALSE,"CINTAS";#N/A,#N/A,FALSE,"CORTINA";#N/A,#N/A,FALSE,"LAJES";#N/A,#N/A,FALSE,"PILARES";#N/A,#N/A,FALSE,"VIGAS"}</definedName>
    <definedName name="ciclovia4" localSheetId="1">{#N/A,#N/A,FALSE,"ALVENARIA";#N/A,#N/A,FALSE,"BLOCOS";#N/A,#N/A,FALSE,"CINTAS";#N/A,#N/A,FALSE,"CORTINA";#N/A,#N/A,FALSE,"LAJES";#N/A,#N/A,FALSE,"PILARES";#N/A,#N/A,FALSE,"VIGAS"}</definedName>
    <definedName name="ciclovia4">{#N/A,#N/A,FALSE,"ALVENARIA";#N/A,#N/A,FALSE,"BLOCOS";#N/A,#N/A,FALSE,"CINTAS";#N/A,#N/A,FALSE,"CORTINA";#N/A,#N/A,FALSE,"LAJES";#N/A,#N/A,FALSE,"PILARES";#N/A,#N/A,FALSE,"VIGAS"}</definedName>
    <definedName name="ciclovia5" localSheetId="4">{#N/A,#N/A,FALSE,"ALVENARIA";#N/A,#N/A,FALSE,"BLOCOS";#N/A,#N/A,FALSE,"CINTAS";#N/A,#N/A,FALSE,"CORTINA";#N/A,#N/A,FALSE,"LAJES";#N/A,#N/A,FALSE,"PILARES";#N/A,#N/A,FALSE,"VIGAS"}</definedName>
    <definedName name="ciclovia5" localSheetId="5">{#N/A,#N/A,FALSE,"ALVENARIA";#N/A,#N/A,FALSE,"BLOCOS";#N/A,#N/A,FALSE,"CINTAS";#N/A,#N/A,FALSE,"CORTINA";#N/A,#N/A,FALSE,"LAJES";#N/A,#N/A,FALSE,"PILARES";#N/A,#N/A,FALSE,"VIGAS"}</definedName>
    <definedName name="ciclovia5" localSheetId="6">{#N/A,#N/A,FALSE,"ALVENARIA";#N/A,#N/A,FALSE,"BLOCOS";#N/A,#N/A,FALSE,"CINTAS";#N/A,#N/A,FALSE,"CORTINA";#N/A,#N/A,FALSE,"LAJES";#N/A,#N/A,FALSE,"PILARES";#N/A,#N/A,FALSE,"VIGAS"}</definedName>
    <definedName name="ciclovia5" localSheetId="7">{#N/A,#N/A,FALSE,"ALVENARIA";#N/A,#N/A,FALSE,"BLOCOS";#N/A,#N/A,FALSE,"CINTAS";#N/A,#N/A,FALSE,"CORTINA";#N/A,#N/A,FALSE,"LAJES";#N/A,#N/A,FALSE,"PILARES";#N/A,#N/A,FALSE,"VIGAS"}</definedName>
    <definedName name="ciclovia5" localSheetId="8">{#N/A,#N/A,FALSE,"ALVENARIA";#N/A,#N/A,FALSE,"BLOCOS";#N/A,#N/A,FALSE,"CINTAS";#N/A,#N/A,FALSE,"CORTINA";#N/A,#N/A,FALSE,"LAJES";#N/A,#N/A,FALSE,"PILARES";#N/A,#N/A,FALSE,"VIGAS"}</definedName>
    <definedName name="ciclovia5" localSheetId="9">{#N/A,#N/A,FALSE,"ALVENARIA";#N/A,#N/A,FALSE,"BLOCOS";#N/A,#N/A,FALSE,"CINTAS";#N/A,#N/A,FALSE,"CORTINA";#N/A,#N/A,FALSE,"LAJES";#N/A,#N/A,FALSE,"PILARES";#N/A,#N/A,FALSE,"VIGAS"}</definedName>
    <definedName name="ciclovia5" localSheetId="2">{#N/A,#N/A,FALSE,"ALVENARIA";#N/A,#N/A,FALSE,"BLOCOS";#N/A,#N/A,FALSE,"CINTAS";#N/A,#N/A,FALSE,"CORTINA";#N/A,#N/A,FALSE,"LAJES";#N/A,#N/A,FALSE,"PILARES";#N/A,#N/A,FALSE,"VIGAS"}</definedName>
    <definedName name="ciclovia5" localSheetId="3">{#N/A,#N/A,FALSE,"ALVENARIA";#N/A,#N/A,FALSE,"BLOCOS";#N/A,#N/A,FALSE,"CINTAS";#N/A,#N/A,FALSE,"CORTINA";#N/A,#N/A,FALSE,"LAJES";#N/A,#N/A,FALSE,"PILARES";#N/A,#N/A,FALSE,"VIGAS"}</definedName>
    <definedName name="ciclovia5" localSheetId="1">{#N/A,#N/A,FALSE,"ALVENARIA";#N/A,#N/A,FALSE,"BLOCOS";#N/A,#N/A,FALSE,"CINTAS";#N/A,#N/A,FALSE,"CORTINA";#N/A,#N/A,FALSE,"LAJES";#N/A,#N/A,FALSE,"PILARES";#N/A,#N/A,FALSE,"VIGAS"}</definedName>
    <definedName name="ciclovia5">{#N/A,#N/A,FALSE,"ALVENARIA";#N/A,#N/A,FALSE,"BLOCOS";#N/A,#N/A,FALSE,"CINTAS";#N/A,#N/A,FALSE,"CORTINA";#N/A,#N/A,FALSE,"LAJES";#N/A,#N/A,FALSE,"PILARES";#N/A,#N/A,FALSE,"VIGAS"}</definedName>
    <definedName name="ciclovia6" localSheetId="4">{#N/A,#N/A,FALSE,"ALVENARIA";#N/A,#N/A,FALSE,"BLOCOS";#N/A,#N/A,FALSE,"CINTAS";#N/A,#N/A,FALSE,"CORTINA";#N/A,#N/A,FALSE,"LAJES";#N/A,#N/A,FALSE,"PILARES";#N/A,#N/A,FALSE,"VIGAS"}</definedName>
    <definedName name="ciclovia6" localSheetId="5">{#N/A,#N/A,FALSE,"ALVENARIA";#N/A,#N/A,FALSE,"BLOCOS";#N/A,#N/A,FALSE,"CINTAS";#N/A,#N/A,FALSE,"CORTINA";#N/A,#N/A,FALSE,"LAJES";#N/A,#N/A,FALSE,"PILARES";#N/A,#N/A,FALSE,"VIGAS"}</definedName>
    <definedName name="ciclovia6" localSheetId="6">{#N/A,#N/A,FALSE,"ALVENARIA";#N/A,#N/A,FALSE,"BLOCOS";#N/A,#N/A,FALSE,"CINTAS";#N/A,#N/A,FALSE,"CORTINA";#N/A,#N/A,FALSE,"LAJES";#N/A,#N/A,FALSE,"PILARES";#N/A,#N/A,FALSE,"VIGAS"}</definedName>
    <definedName name="ciclovia6" localSheetId="7">{#N/A,#N/A,FALSE,"ALVENARIA";#N/A,#N/A,FALSE,"BLOCOS";#N/A,#N/A,FALSE,"CINTAS";#N/A,#N/A,FALSE,"CORTINA";#N/A,#N/A,FALSE,"LAJES";#N/A,#N/A,FALSE,"PILARES";#N/A,#N/A,FALSE,"VIGAS"}</definedName>
    <definedName name="ciclovia6" localSheetId="8">{#N/A,#N/A,FALSE,"ALVENARIA";#N/A,#N/A,FALSE,"BLOCOS";#N/A,#N/A,FALSE,"CINTAS";#N/A,#N/A,FALSE,"CORTINA";#N/A,#N/A,FALSE,"LAJES";#N/A,#N/A,FALSE,"PILARES";#N/A,#N/A,FALSE,"VIGAS"}</definedName>
    <definedName name="ciclovia6" localSheetId="9">{#N/A,#N/A,FALSE,"ALVENARIA";#N/A,#N/A,FALSE,"BLOCOS";#N/A,#N/A,FALSE,"CINTAS";#N/A,#N/A,FALSE,"CORTINA";#N/A,#N/A,FALSE,"LAJES";#N/A,#N/A,FALSE,"PILARES";#N/A,#N/A,FALSE,"VIGAS"}</definedName>
    <definedName name="ciclovia6" localSheetId="2">{#N/A,#N/A,FALSE,"ALVENARIA";#N/A,#N/A,FALSE,"BLOCOS";#N/A,#N/A,FALSE,"CINTAS";#N/A,#N/A,FALSE,"CORTINA";#N/A,#N/A,FALSE,"LAJES";#N/A,#N/A,FALSE,"PILARES";#N/A,#N/A,FALSE,"VIGAS"}</definedName>
    <definedName name="ciclovia6" localSheetId="3">{#N/A,#N/A,FALSE,"ALVENARIA";#N/A,#N/A,FALSE,"BLOCOS";#N/A,#N/A,FALSE,"CINTAS";#N/A,#N/A,FALSE,"CORTINA";#N/A,#N/A,FALSE,"LAJES";#N/A,#N/A,FALSE,"PILARES";#N/A,#N/A,FALSE,"VIGAS"}</definedName>
    <definedName name="ciclovia6" localSheetId="1">{#N/A,#N/A,FALSE,"ALVENARIA";#N/A,#N/A,FALSE,"BLOCOS";#N/A,#N/A,FALSE,"CINTAS";#N/A,#N/A,FALSE,"CORTINA";#N/A,#N/A,FALSE,"LAJES";#N/A,#N/A,FALSE,"PILARES";#N/A,#N/A,FALSE,"VIGAS"}</definedName>
    <definedName name="ciclovia6">{#N/A,#N/A,FALSE,"ALVENARIA";#N/A,#N/A,FALSE,"BLOCOS";#N/A,#N/A,FALSE,"CINTAS";#N/A,#N/A,FALSE,"CORTINA";#N/A,#N/A,FALSE,"LAJES";#N/A,#N/A,FALSE,"PILARES";#N/A,#N/A,FALSE,"VIGAS"}</definedName>
    <definedName name="ciclovia7" localSheetId="4">{#N/A,#N/A,FALSE,"ALVENARIA";#N/A,#N/A,FALSE,"BLOCOS";#N/A,#N/A,FALSE,"CINTAS";#N/A,#N/A,FALSE,"CORTINA";#N/A,#N/A,FALSE,"LAJES";#N/A,#N/A,FALSE,"PILARES";#N/A,#N/A,FALSE,"VIGAS"}</definedName>
    <definedName name="ciclovia7" localSheetId="5">{#N/A,#N/A,FALSE,"ALVENARIA";#N/A,#N/A,FALSE,"BLOCOS";#N/A,#N/A,FALSE,"CINTAS";#N/A,#N/A,FALSE,"CORTINA";#N/A,#N/A,FALSE,"LAJES";#N/A,#N/A,FALSE,"PILARES";#N/A,#N/A,FALSE,"VIGAS"}</definedName>
    <definedName name="ciclovia7" localSheetId="6">{#N/A,#N/A,FALSE,"ALVENARIA";#N/A,#N/A,FALSE,"BLOCOS";#N/A,#N/A,FALSE,"CINTAS";#N/A,#N/A,FALSE,"CORTINA";#N/A,#N/A,FALSE,"LAJES";#N/A,#N/A,FALSE,"PILARES";#N/A,#N/A,FALSE,"VIGAS"}</definedName>
    <definedName name="ciclovia7" localSheetId="7">{#N/A,#N/A,FALSE,"ALVENARIA";#N/A,#N/A,FALSE,"BLOCOS";#N/A,#N/A,FALSE,"CINTAS";#N/A,#N/A,FALSE,"CORTINA";#N/A,#N/A,FALSE,"LAJES";#N/A,#N/A,FALSE,"PILARES";#N/A,#N/A,FALSE,"VIGAS"}</definedName>
    <definedName name="ciclovia7" localSheetId="8">{#N/A,#N/A,FALSE,"ALVENARIA";#N/A,#N/A,FALSE,"BLOCOS";#N/A,#N/A,FALSE,"CINTAS";#N/A,#N/A,FALSE,"CORTINA";#N/A,#N/A,FALSE,"LAJES";#N/A,#N/A,FALSE,"PILARES";#N/A,#N/A,FALSE,"VIGAS"}</definedName>
    <definedName name="ciclovia7" localSheetId="9">{#N/A,#N/A,FALSE,"ALVENARIA";#N/A,#N/A,FALSE,"BLOCOS";#N/A,#N/A,FALSE,"CINTAS";#N/A,#N/A,FALSE,"CORTINA";#N/A,#N/A,FALSE,"LAJES";#N/A,#N/A,FALSE,"PILARES";#N/A,#N/A,FALSE,"VIGAS"}</definedName>
    <definedName name="ciclovia7" localSheetId="2">{#N/A,#N/A,FALSE,"ALVENARIA";#N/A,#N/A,FALSE,"BLOCOS";#N/A,#N/A,FALSE,"CINTAS";#N/A,#N/A,FALSE,"CORTINA";#N/A,#N/A,FALSE,"LAJES";#N/A,#N/A,FALSE,"PILARES";#N/A,#N/A,FALSE,"VIGAS"}</definedName>
    <definedName name="ciclovia7" localSheetId="3">{#N/A,#N/A,FALSE,"ALVENARIA";#N/A,#N/A,FALSE,"BLOCOS";#N/A,#N/A,FALSE,"CINTAS";#N/A,#N/A,FALSE,"CORTINA";#N/A,#N/A,FALSE,"LAJES";#N/A,#N/A,FALSE,"PILARES";#N/A,#N/A,FALSE,"VIGAS"}</definedName>
    <definedName name="ciclovia7" localSheetId="1">{#N/A,#N/A,FALSE,"ALVENARIA";#N/A,#N/A,FALSE,"BLOCOS";#N/A,#N/A,FALSE,"CINTAS";#N/A,#N/A,FALSE,"CORTINA";#N/A,#N/A,FALSE,"LAJES";#N/A,#N/A,FALSE,"PILARES";#N/A,#N/A,FALSE,"VIGAS"}</definedName>
    <definedName name="ciclovia7">{#N/A,#N/A,FALSE,"ALVENARIA";#N/A,#N/A,FALSE,"BLOCOS";#N/A,#N/A,FALSE,"CINTAS";#N/A,#N/A,FALSE,"CORTINA";#N/A,#N/A,FALSE,"LAJES";#N/A,#N/A,FALSE,"PILARES";#N/A,#N/A,FALSE,"VIGAS"}</definedName>
    <definedName name="ciclovia8" localSheetId="4">{#N/A,#N/A,FALSE,"ALVENARIA";#N/A,#N/A,FALSE,"BLOCOS";#N/A,#N/A,FALSE,"CINTAS";#N/A,#N/A,FALSE,"CORTINA";#N/A,#N/A,FALSE,"LAJES";#N/A,#N/A,FALSE,"PILARES";#N/A,#N/A,FALSE,"VIGAS"}</definedName>
    <definedName name="ciclovia8" localSheetId="5">{#N/A,#N/A,FALSE,"ALVENARIA";#N/A,#N/A,FALSE,"BLOCOS";#N/A,#N/A,FALSE,"CINTAS";#N/A,#N/A,FALSE,"CORTINA";#N/A,#N/A,FALSE,"LAJES";#N/A,#N/A,FALSE,"PILARES";#N/A,#N/A,FALSE,"VIGAS"}</definedName>
    <definedName name="ciclovia8" localSheetId="6">{#N/A,#N/A,FALSE,"ALVENARIA";#N/A,#N/A,FALSE,"BLOCOS";#N/A,#N/A,FALSE,"CINTAS";#N/A,#N/A,FALSE,"CORTINA";#N/A,#N/A,FALSE,"LAJES";#N/A,#N/A,FALSE,"PILARES";#N/A,#N/A,FALSE,"VIGAS"}</definedName>
    <definedName name="ciclovia8" localSheetId="7">{#N/A,#N/A,FALSE,"ALVENARIA";#N/A,#N/A,FALSE,"BLOCOS";#N/A,#N/A,FALSE,"CINTAS";#N/A,#N/A,FALSE,"CORTINA";#N/A,#N/A,FALSE,"LAJES";#N/A,#N/A,FALSE,"PILARES";#N/A,#N/A,FALSE,"VIGAS"}</definedName>
    <definedName name="ciclovia8" localSheetId="8">{#N/A,#N/A,FALSE,"ALVENARIA";#N/A,#N/A,FALSE,"BLOCOS";#N/A,#N/A,FALSE,"CINTAS";#N/A,#N/A,FALSE,"CORTINA";#N/A,#N/A,FALSE,"LAJES";#N/A,#N/A,FALSE,"PILARES";#N/A,#N/A,FALSE,"VIGAS"}</definedName>
    <definedName name="ciclovia8" localSheetId="9">{#N/A,#N/A,FALSE,"ALVENARIA";#N/A,#N/A,FALSE,"BLOCOS";#N/A,#N/A,FALSE,"CINTAS";#N/A,#N/A,FALSE,"CORTINA";#N/A,#N/A,FALSE,"LAJES";#N/A,#N/A,FALSE,"PILARES";#N/A,#N/A,FALSE,"VIGAS"}</definedName>
    <definedName name="ciclovia8" localSheetId="2">{#N/A,#N/A,FALSE,"ALVENARIA";#N/A,#N/A,FALSE,"BLOCOS";#N/A,#N/A,FALSE,"CINTAS";#N/A,#N/A,FALSE,"CORTINA";#N/A,#N/A,FALSE,"LAJES";#N/A,#N/A,FALSE,"PILARES";#N/A,#N/A,FALSE,"VIGAS"}</definedName>
    <definedName name="ciclovia8" localSheetId="3">{#N/A,#N/A,FALSE,"ALVENARIA";#N/A,#N/A,FALSE,"BLOCOS";#N/A,#N/A,FALSE,"CINTAS";#N/A,#N/A,FALSE,"CORTINA";#N/A,#N/A,FALSE,"LAJES";#N/A,#N/A,FALSE,"PILARES";#N/A,#N/A,FALSE,"VIGAS"}</definedName>
    <definedName name="ciclovia8" localSheetId="1">{#N/A,#N/A,FALSE,"ALVENARIA";#N/A,#N/A,FALSE,"BLOCOS";#N/A,#N/A,FALSE,"CINTAS";#N/A,#N/A,FALSE,"CORTINA";#N/A,#N/A,FALSE,"LAJES";#N/A,#N/A,FALSE,"PILARES";#N/A,#N/A,FALSE,"VIGAS"}</definedName>
    <definedName name="ciclovia8">{#N/A,#N/A,FALSE,"ALVENARIA";#N/A,#N/A,FALSE,"BLOCOS";#N/A,#N/A,FALSE,"CINTAS";#N/A,#N/A,FALSE,"CORTINA";#N/A,#N/A,FALSE,"LAJES";#N/A,#N/A,FALSE,"PILARES";#N/A,#N/A,FALSE,"VIGAS"}</definedName>
    <definedName name="cotação" localSheetId="4">{#N/A,#N/A,FALSE,"ALVENARIA";#N/A,#N/A,FALSE,"BLOCOS";#N/A,#N/A,FALSE,"CINTAS";#N/A,#N/A,FALSE,"CORTINA";#N/A,#N/A,FALSE,"LAJES";#N/A,#N/A,FALSE,"PILARES";#N/A,#N/A,FALSE,"VIGAS"}</definedName>
    <definedName name="cotação" localSheetId="5">{#N/A,#N/A,FALSE,"ALVENARIA";#N/A,#N/A,FALSE,"BLOCOS";#N/A,#N/A,FALSE,"CINTAS";#N/A,#N/A,FALSE,"CORTINA";#N/A,#N/A,FALSE,"LAJES";#N/A,#N/A,FALSE,"PILARES";#N/A,#N/A,FALSE,"VIGAS"}</definedName>
    <definedName name="cotação" localSheetId="6">{#N/A,#N/A,FALSE,"ALVENARIA";#N/A,#N/A,FALSE,"BLOCOS";#N/A,#N/A,FALSE,"CINTAS";#N/A,#N/A,FALSE,"CORTINA";#N/A,#N/A,FALSE,"LAJES";#N/A,#N/A,FALSE,"PILARES";#N/A,#N/A,FALSE,"VIGAS"}</definedName>
    <definedName name="cotação" localSheetId="7">{#N/A,#N/A,FALSE,"ALVENARIA";#N/A,#N/A,FALSE,"BLOCOS";#N/A,#N/A,FALSE,"CINTAS";#N/A,#N/A,FALSE,"CORTINA";#N/A,#N/A,FALSE,"LAJES";#N/A,#N/A,FALSE,"PILARES";#N/A,#N/A,FALSE,"VIGAS"}</definedName>
    <definedName name="cotação" localSheetId="8">{#N/A,#N/A,FALSE,"ALVENARIA";#N/A,#N/A,FALSE,"BLOCOS";#N/A,#N/A,FALSE,"CINTAS";#N/A,#N/A,FALSE,"CORTINA";#N/A,#N/A,FALSE,"LAJES";#N/A,#N/A,FALSE,"PILARES";#N/A,#N/A,FALSE,"VIGAS"}</definedName>
    <definedName name="cotação" localSheetId="9">{#N/A,#N/A,FALSE,"ALVENARIA";#N/A,#N/A,FALSE,"BLOCOS";#N/A,#N/A,FALSE,"CINTAS";#N/A,#N/A,FALSE,"CORTINA";#N/A,#N/A,FALSE,"LAJES";#N/A,#N/A,FALSE,"PILARES";#N/A,#N/A,FALSE,"VIGAS"}</definedName>
    <definedName name="cotação" localSheetId="2">{#N/A,#N/A,FALSE,"ALVENARIA";#N/A,#N/A,FALSE,"BLOCOS";#N/A,#N/A,FALSE,"CINTAS";#N/A,#N/A,FALSE,"CORTINA";#N/A,#N/A,FALSE,"LAJES";#N/A,#N/A,FALSE,"PILARES";#N/A,#N/A,FALSE,"VIGAS"}</definedName>
    <definedName name="cotação" localSheetId="3">{#N/A,#N/A,FALSE,"ALVENARIA";#N/A,#N/A,FALSE,"BLOCOS";#N/A,#N/A,FALSE,"CINTAS";#N/A,#N/A,FALSE,"CORTINA";#N/A,#N/A,FALSE,"LAJES";#N/A,#N/A,FALSE,"PILARES";#N/A,#N/A,FALSE,"VIGAS"}</definedName>
    <definedName name="cotação" localSheetId="1">{#N/A,#N/A,FALSE,"ALVENARIA";#N/A,#N/A,FALSE,"BLOCOS";#N/A,#N/A,FALSE,"CINTAS";#N/A,#N/A,FALSE,"CORTINA";#N/A,#N/A,FALSE,"LAJES";#N/A,#N/A,FALSE,"PILARES";#N/A,#N/A,FALSE,"VIGAS"}</definedName>
    <definedName name="cotação">{#N/A,#N/A,FALSE,"ALVENARIA";#N/A,#N/A,FALSE,"BLOCOS";#N/A,#N/A,FALSE,"CINTAS";#N/A,#N/A,FALSE,"CORTINA";#N/A,#N/A,FALSE,"LAJES";#N/A,#N/A,FALSE,"PILARES";#N/A,#N/A,FALSE,"VIGAS"}</definedName>
    <definedName name="ddd" localSheetId="4">{#N/A,#N/A,FALSE,"ALVENARIA";#N/A,#N/A,FALSE,"BLOCOS";#N/A,#N/A,FALSE,"CINTAS";#N/A,#N/A,FALSE,"CORTINA";#N/A,#N/A,FALSE,"LAJES";#N/A,#N/A,FALSE,"PILARES";#N/A,#N/A,FALSE,"VIGAS"}</definedName>
    <definedName name="ddd" localSheetId="5">{#N/A,#N/A,FALSE,"ALVENARIA";#N/A,#N/A,FALSE,"BLOCOS";#N/A,#N/A,FALSE,"CINTAS";#N/A,#N/A,FALSE,"CORTINA";#N/A,#N/A,FALSE,"LAJES";#N/A,#N/A,FALSE,"PILARES";#N/A,#N/A,FALSE,"VIGAS"}</definedName>
    <definedName name="ddd" localSheetId="6">{#N/A,#N/A,FALSE,"ALVENARIA";#N/A,#N/A,FALSE,"BLOCOS";#N/A,#N/A,FALSE,"CINTAS";#N/A,#N/A,FALSE,"CORTINA";#N/A,#N/A,FALSE,"LAJES";#N/A,#N/A,FALSE,"PILARES";#N/A,#N/A,FALSE,"VIGAS"}</definedName>
    <definedName name="ddd" localSheetId="7">{#N/A,#N/A,FALSE,"ALVENARIA";#N/A,#N/A,FALSE,"BLOCOS";#N/A,#N/A,FALSE,"CINTAS";#N/A,#N/A,FALSE,"CORTINA";#N/A,#N/A,FALSE,"LAJES";#N/A,#N/A,FALSE,"PILARES";#N/A,#N/A,FALSE,"VIGAS"}</definedName>
    <definedName name="ddd" localSheetId="8">{#N/A,#N/A,FALSE,"ALVENARIA";#N/A,#N/A,FALSE,"BLOCOS";#N/A,#N/A,FALSE,"CINTAS";#N/A,#N/A,FALSE,"CORTINA";#N/A,#N/A,FALSE,"LAJES";#N/A,#N/A,FALSE,"PILARES";#N/A,#N/A,FALSE,"VIGAS"}</definedName>
    <definedName name="ddd" localSheetId="9">{#N/A,#N/A,FALSE,"ALVENARIA";#N/A,#N/A,FALSE,"BLOCOS";#N/A,#N/A,FALSE,"CINTAS";#N/A,#N/A,FALSE,"CORTINA";#N/A,#N/A,FALSE,"LAJES";#N/A,#N/A,FALSE,"PILARES";#N/A,#N/A,FALSE,"VIGAS"}</definedName>
    <definedName name="ddd" localSheetId="2">{#N/A,#N/A,FALSE,"ALVENARIA";#N/A,#N/A,FALSE,"BLOCOS";#N/A,#N/A,FALSE,"CINTAS";#N/A,#N/A,FALSE,"CORTINA";#N/A,#N/A,FALSE,"LAJES";#N/A,#N/A,FALSE,"PILARES";#N/A,#N/A,FALSE,"VIGAS"}</definedName>
    <definedName name="ddd" localSheetId="3">{#N/A,#N/A,FALSE,"ALVENARIA";#N/A,#N/A,FALSE,"BLOCOS";#N/A,#N/A,FALSE,"CINTAS";#N/A,#N/A,FALSE,"CORTINA";#N/A,#N/A,FALSE,"LAJES";#N/A,#N/A,FALSE,"PILARES";#N/A,#N/A,FALSE,"VIGAS"}</definedName>
    <definedName name="ddd" localSheetId="1">{#N/A,#N/A,FALSE,"ALVENARIA";#N/A,#N/A,FALSE,"BLOCOS";#N/A,#N/A,FALSE,"CINTAS";#N/A,#N/A,FALSE,"CORTINA";#N/A,#N/A,FALSE,"LAJES";#N/A,#N/A,FALSE,"PILARES";#N/A,#N/A,FALSE,"VIGAS"}</definedName>
    <definedName name="ddd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 localSheetId="7">#REF!</definedName>
    <definedName name="ersdcefgbrnghrbgbrgfbgfwbvbfgvwfv" localSheetId="8">#REF!</definedName>
    <definedName name="ersdcefgbrnghrbgbrgfbgfwbvbfgvwfv" localSheetId="9">#REF!</definedName>
    <definedName name="ersdcefgbrnghrbgbrgfbgfwbvbfgvwfv" localSheetId="3">#REF!</definedName>
    <definedName name="ersdcefgbrnghrbgbrgfbgfwbvbfgvwfv" localSheetId="1">#REF!</definedName>
    <definedName name="ersdcefgbrnghrbgbrgfbgfwbvbfgvwfv">#REF!</definedName>
    <definedName name="Excel_BuiltIn_Print_Area_2" localSheetId="7">#REF!</definedName>
    <definedName name="Excel_BuiltIn_Print_Area_2" localSheetId="8">#REF!</definedName>
    <definedName name="Excel_BuiltIn_Print_Area_2" localSheetId="9">#REF!</definedName>
    <definedName name="Excel_BuiltIn_Print_Area_2" localSheetId="3">#REF!</definedName>
    <definedName name="Excel_BuiltIn_Print_Area_2" localSheetId="1">#REF!</definedName>
    <definedName name="Excel_BuiltIn_Print_Area_2">#REF!</definedName>
    <definedName name="Excel_BuiltIn_Print_Area_2_1" localSheetId="7">#REF!</definedName>
    <definedName name="Excel_BuiltIn_Print_Area_2_1" localSheetId="8">#REF!</definedName>
    <definedName name="Excel_BuiltIn_Print_Area_2_1" localSheetId="9">#REF!</definedName>
    <definedName name="Excel_BuiltIn_Print_Area_2_1" localSheetId="3">#REF!</definedName>
    <definedName name="Excel_BuiltIn_Print_Area_2_1" localSheetId="1">#REF!</definedName>
    <definedName name="Excel_BuiltIn_Print_Area_2_1">#REF!</definedName>
    <definedName name="Excel_BuiltIn_Print_Area_2_1_1" localSheetId="7">#REF!</definedName>
    <definedName name="Excel_BuiltIn_Print_Area_2_1_1" localSheetId="8">#REF!</definedName>
    <definedName name="Excel_BuiltIn_Print_Area_2_1_1" localSheetId="9">#REF!</definedName>
    <definedName name="Excel_BuiltIn_Print_Area_2_1_1" localSheetId="3">#REF!</definedName>
    <definedName name="Excel_BuiltIn_Print_Area_2_1_1" localSheetId="1">#REF!</definedName>
    <definedName name="Excel_BuiltIn_Print_Area_2_1_1">#REF!</definedName>
    <definedName name="Excel_BuiltIn_Print_Area_2_1_1_1" localSheetId="7">#REF!</definedName>
    <definedName name="Excel_BuiltIn_Print_Area_2_1_1_1" localSheetId="8">#REF!</definedName>
    <definedName name="Excel_BuiltIn_Print_Area_2_1_1_1" localSheetId="9">#REF!</definedName>
    <definedName name="Excel_BuiltIn_Print_Area_2_1_1_1" localSheetId="3">#REF!</definedName>
    <definedName name="Excel_BuiltIn_Print_Area_2_1_1_1" localSheetId="1">#REF!</definedName>
    <definedName name="Excel_BuiltIn_Print_Area_2_1_1_1">#REF!</definedName>
    <definedName name="Excel_BuiltIn_Print_Area_4" localSheetId="7">#REF!</definedName>
    <definedName name="Excel_BuiltIn_Print_Area_4" localSheetId="8">#REF!</definedName>
    <definedName name="Excel_BuiltIn_Print_Area_4" localSheetId="9">#REF!</definedName>
    <definedName name="Excel_BuiltIn_Print_Area_4" localSheetId="3">#REF!</definedName>
    <definedName name="Excel_BuiltIn_Print_Area_4" localSheetId="1">#REF!</definedName>
    <definedName name="Excel_BuiltIn_Print_Area_4">#REF!</definedName>
    <definedName name="Fossa20" localSheetId="4">{#N/A,#N/A,FALSE,"ALVENARIA";#N/A,#N/A,FALSE,"BLOCOS";#N/A,#N/A,FALSE,"CINTAS";#N/A,#N/A,FALSE,"CORTINA";#N/A,#N/A,FALSE,"LAJES";#N/A,#N/A,FALSE,"PILARES";#N/A,#N/A,FALSE,"VIGAS"}</definedName>
    <definedName name="Fossa20" localSheetId="5">{#N/A,#N/A,FALSE,"ALVENARIA";#N/A,#N/A,FALSE,"BLOCOS";#N/A,#N/A,FALSE,"CINTAS";#N/A,#N/A,FALSE,"CORTINA";#N/A,#N/A,FALSE,"LAJES";#N/A,#N/A,FALSE,"PILARES";#N/A,#N/A,FALSE,"VIGAS"}</definedName>
    <definedName name="Fossa20" localSheetId="6">{#N/A,#N/A,FALSE,"ALVENARIA";#N/A,#N/A,FALSE,"BLOCOS";#N/A,#N/A,FALSE,"CINTAS";#N/A,#N/A,FALSE,"CORTINA";#N/A,#N/A,FALSE,"LAJES";#N/A,#N/A,FALSE,"PILARES";#N/A,#N/A,FALSE,"VIGAS"}</definedName>
    <definedName name="Fossa20" localSheetId="7">{#N/A,#N/A,FALSE,"ALVENARIA";#N/A,#N/A,FALSE,"BLOCOS";#N/A,#N/A,FALSE,"CINTAS";#N/A,#N/A,FALSE,"CORTINA";#N/A,#N/A,FALSE,"LAJES";#N/A,#N/A,FALSE,"PILARES";#N/A,#N/A,FALSE,"VIGAS"}</definedName>
    <definedName name="Fossa20" localSheetId="8">{#N/A,#N/A,FALSE,"ALVENARIA";#N/A,#N/A,FALSE,"BLOCOS";#N/A,#N/A,FALSE,"CINTAS";#N/A,#N/A,FALSE,"CORTINA";#N/A,#N/A,FALSE,"LAJES";#N/A,#N/A,FALSE,"PILARES";#N/A,#N/A,FALSE,"VIGAS"}</definedName>
    <definedName name="Fossa20" localSheetId="9">{#N/A,#N/A,FALSE,"ALVENARIA";#N/A,#N/A,FALSE,"BLOCOS";#N/A,#N/A,FALSE,"CINTAS";#N/A,#N/A,FALSE,"CORTINA";#N/A,#N/A,FALSE,"LAJES";#N/A,#N/A,FALSE,"PILARES";#N/A,#N/A,FALSE,"VIGAS"}</definedName>
    <definedName name="Fossa20" localSheetId="2">{#N/A,#N/A,FALSE,"ALVENARIA";#N/A,#N/A,FALSE,"BLOCOS";#N/A,#N/A,FALSE,"CINTAS";#N/A,#N/A,FALSE,"CORTINA";#N/A,#N/A,FALSE,"LAJES";#N/A,#N/A,FALSE,"PILARES";#N/A,#N/A,FALSE,"VIGAS"}</definedName>
    <definedName name="Fossa20" localSheetId="3">{#N/A,#N/A,FALSE,"ALVENARIA";#N/A,#N/A,FALSE,"BLOCOS";#N/A,#N/A,FALSE,"CINTAS";#N/A,#N/A,FALSE,"CORTINA";#N/A,#N/A,FALSE,"LAJES";#N/A,#N/A,FALSE,"PILARES";#N/A,#N/A,FALSE,"VIGAS"}</definedName>
    <definedName name="Fossa20" localSheetId="1">{#N/A,#N/A,FALSE,"ALVENARIA";#N/A,#N/A,FALSE,"BLOCOS";#N/A,#N/A,FALSE,"CINTAS";#N/A,#N/A,FALSE,"CORTINA";#N/A,#N/A,FALSE,"LAJES";#N/A,#N/A,FALSE,"PILARES";#N/A,#N/A,FALSE,"VIGAS"}</definedName>
    <definedName name="Fossa20">{#N/A,#N/A,FALSE,"ALVENARIA";#N/A,#N/A,FALSE,"BLOCOS";#N/A,#N/A,FALSE,"CINTAS";#N/A,#N/A,FALSE,"CORTINA";#N/A,#N/A,FALSE,"LAJES";#N/A,#N/A,FALSE,"PILARES";#N/A,#N/A,FALSE,"VIGAS"}</definedName>
    <definedName name="fran" localSheetId="4">{#N/A,#N/A,FALSE,"ALVENARIA";#N/A,#N/A,FALSE,"BLOCOS";#N/A,#N/A,FALSE,"CINTAS";#N/A,#N/A,FALSE,"CORTINA";#N/A,#N/A,FALSE,"LAJES";#N/A,#N/A,FALSE,"PILARES";#N/A,#N/A,FALSE,"VIGAS"}</definedName>
    <definedName name="fran" localSheetId="5">{#N/A,#N/A,FALSE,"ALVENARIA";#N/A,#N/A,FALSE,"BLOCOS";#N/A,#N/A,FALSE,"CINTAS";#N/A,#N/A,FALSE,"CORTINA";#N/A,#N/A,FALSE,"LAJES";#N/A,#N/A,FALSE,"PILARES";#N/A,#N/A,FALSE,"VIGAS"}</definedName>
    <definedName name="fran" localSheetId="6">{#N/A,#N/A,FALSE,"ALVENARIA";#N/A,#N/A,FALSE,"BLOCOS";#N/A,#N/A,FALSE,"CINTAS";#N/A,#N/A,FALSE,"CORTINA";#N/A,#N/A,FALSE,"LAJES";#N/A,#N/A,FALSE,"PILARES";#N/A,#N/A,FALSE,"VIGAS"}</definedName>
    <definedName name="fran" localSheetId="7">{#N/A,#N/A,FALSE,"ALVENARIA";#N/A,#N/A,FALSE,"BLOCOS";#N/A,#N/A,FALSE,"CINTAS";#N/A,#N/A,FALSE,"CORTINA";#N/A,#N/A,FALSE,"LAJES";#N/A,#N/A,FALSE,"PILARES";#N/A,#N/A,FALSE,"VIGAS"}</definedName>
    <definedName name="fran" localSheetId="8">{#N/A,#N/A,FALSE,"ALVENARIA";#N/A,#N/A,FALSE,"BLOCOS";#N/A,#N/A,FALSE,"CINTAS";#N/A,#N/A,FALSE,"CORTINA";#N/A,#N/A,FALSE,"LAJES";#N/A,#N/A,FALSE,"PILARES";#N/A,#N/A,FALSE,"VIGAS"}</definedName>
    <definedName name="fran" localSheetId="9">{#N/A,#N/A,FALSE,"ALVENARIA";#N/A,#N/A,FALSE,"BLOCOS";#N/A,#N/A,FALSE,"CINTAS";#N/A,#N/A,FALSE,"CORTINA";#N/A,#N/A,FALSE,"LAJES";#N/A,#N/A,FALSE,"PILARES";#N/A,#N/A,FALSE,"VIGAS"}</definedName>
    <definedName name="fran" localSheetId="2">{#N/A,#N/A,FALSE,"ALVENARIA";#N/A,#N/A,FALSE,"BLOCOS";#N/A,#N/A,FALSE,"CINTAS";#N/A,#N/A,FALSE,"CORTINA";#N/A,#N/A,FALSE,"LAJES";#N/A,#N/A,FALSE,"PILARES";#N/A,#N/A,FALSE,"VIGAS"}</definedName>
    <definedName name="fran" localSheetId="3">{#N/A,#N/A,FALSE,"ALVENARIA";#N/A,#N/A,FALSE,"BLOCOS";#N/A,#N/A,FALSE,"CINTAS";#N/A,#N/A,FALSE,"CORTINA";#N/A,#N/A,FALSE,"LAJES";#N/A,#N/A,FALSE,"PILARES";#N/A,#N/A,FALSE,"VIGAS"}</definedName>
    <definedName name="fran" localSheetId="1">{#N/A,#N/A,FALSE,"ALVENARIA";#N/A,#N/A,FALSE,"BLOCOS";#N/A,#N/A,FALSE,"CINTAS";#N/A,#N/A,FALSE,"CORTINA";#N/A,#N/A,FALSE,"LAJES";#N/A,#N/A,FALSE,"PILARES";#N/A,#N/A,FALSE,"VIGAS"}</definedName>
    <definedName name="fran">{#N/A,#N/A,FALSE,"ALVENARIA";#N/A,#N/A,FALSE,"BLOCOS";#N/A,#N/A,FALSE,"CINTAS";#N/A,#N/A,FALSE,"CORTINA";#N/A,#N/A,FALSE,"LAJES";#N/A,#N/A,FALSE,"PILARES";#N/A,#N/A,FALSE,"VIGAS"}</definedName>
    <definedName name="leosde" localSheetId="7">#REF!</definedName>
    <definedName name="leosde" localSheetId="8">#REF!</definedName>
    <definedName name="leosde" localSheetId="9">#REF!</definedName>
    <definedName name="leosde" localSheetId="3">#REF!</definedName>
    <definedName name="leosde" localSheetId="1">#REF!</definedName>
    <definedName name="leosde">#REF!</definedName>
    <definedName name="mac" localSheetId="4">{#N/A,#N/A,FALSE,"ALVENARIA";#N/A,#N/A,FALSE,"BLOCOS";#N/A,#N/A,FALSE,"CINTAS";#N/A,#N/A,FALSE,"CORTINA";#N/A,#N/A,FALSE,"LAJES";#N/A,#N/A,FALSE,"PILARES";#N/A,#N/A,FALSE,"VIGAS"}</definedName>
    <definedName name="mac" localSheetId="5">{#N/A,#N/A,FALSE,"ALVENARIA";#N/A,#N/A,FALSE,"BLOCOS";#N/A,#N/A,FALSE,"CINTAS";#N/A,#N/A,FALSE,"CORTINA";#N/A,#N/A,FALSE,"LAJES";#N/A,#N/A,FALSE,"PILARES";#N/A,#N/A,FALSE,"VIGAS"}</definedName>
    <definedName name="mac" localSheetId="6">{#N/A,#N/A,FALSE,"ALVENARIA";#N/A,#N/A,FALSE,"BLOCOS";#N/A,#N/A,FALSE,"CINTAS";#N/A,#N/A,FALSE,"CORTINA";#N/A,#N/A,FALSE,"LAJES";#N/A,#N/A,FALSE,"PILARES";#N/A,#N/A,FALSE,"VIGAS"}</definedName>
    <definedName name="mac" localSheetId="7">{#N/A,#N/A,FALSE,"ALVENARIA";#N/A,#N/A,FALSE,"BLOCOS";#N/A,#N/A,FALSE,"CINTAS";#N/A,#N/A,FALSE,"CORTINA";#N/A,#N/A,FALSE,"LAJES";#N/A,#N/A,FALSE,"PILARES";#N/A,#N/A,FALSE,"VIGAS"}</definedName>
    <definedName name="mac" localSheetId="8">{#N/A,#N/A,FALSE,"ALVENARIA";#N/A,#N/A,FALSE,"BLOCOS";#N/A,#N/A,FALSE,"CINTAS";#N/A,#N/A,FALSE,"CORTINA";#N/A,#N/A,FALSE,"LAJES";#N/A,#N/A,FALSE,"PILARES";#N/A,#N/A,FALSE,"VIGAS"}</definedName>
    <definedName name="mac" localSheetId="9">{#N/A,#N/A,FALSE,"ALVENARIA";#N/A,#N/A,FALSE,"BLOCOS";#N/A,#N/A,FALSE,"CINTAS";#N/A,#N/A,FALSE,"CORTINA";#N/A,#N/A,FALSE,"LAJES";#N/A,#N/A,FALSE,"PILARES";#N/A,#N/A,FALSE,"VIGAS"}</definedName>
    <definedName name="mac" localSheetId="2">{#N/A,#N/A,FALSE,"ALVENARIA";#N/A,#N/A,FALSE,"BLOCOS";#N/A,#N/A,FALSE,"CINTAS";#N/A,#N/A,FALSE,"CORTINA";#N/A,#N/A,FALSE,"LAJES";#N/A,#N/A,FALSE,"PILARES";#N/A,#N/A,FALSE,"VIGAS"}</definedName>
    <definedName name="mac" localSheetId="3">{#N/A,#N/A,FALSE,"ALVENARIA";#N/A,#N/A,FALSE,"BLOCOS";#N/A,#N/A,FALSE,"CINTAS";#N/A,#N/A,FALSE,"CORTINA";#N/A,#N/A,FALSE,"LAJES";#N/A,#N/A,FALSE,"PILARES";#N/A,#N/A,FALSE,"VIGAS"}</definedName>
    <definedName name="mac" localSheetId="1">{#N/A,#N/A,FALSE,"ALVENARIA";#N/A,#N/A,FALSE,"BLOCOS";#N/A,#N/A,FALSE,"CINTAS";#N/A,#N/A,FALSE,"CORTINA";#N/A,#N/A,FALSE,"LAJES";#N/A,#N/A,FALSE,"PILARES";#N/A,#N/A,FALSE,"VIGAS"}</definedName>
    <definedName name="mac">{#N/A,#N/A,FALSE,"ALVENARIA";#N/A,#N/A,FALSE,"BLOCOS";#N/A,#N/A,FALSE,"CINTAS";#N/A,#N/A,FALSE,"CORTINA";#N/A,#N/A,FALSE,"LAJES";#N/A,#N/A,FALSE,"PILARES";#N/A,#N/A,FALSE,"VIGAS"}</definedName>
    <definedName name="MACAHDO" localSheetId="4">{#N/A,#N/A,FALSE,"ALVENARIA";#N/A,#N/A,FALSE,"BLOCOS";#N/A,#N/A,FALSE,"CINTAS";#N/A,#N/A,FALSE,"CORTINA";#N/A,#N/A,FALSE,"LAJES";#N/A,#N/A,FALSE,"PILARES";#N/A,#N/A,FALSE,"VIGAS"}</definedName>
    <definedName name="MACAHDO" localSheetId="5">{#N/A,#N/A,FALSE,"ALVENARIA";#N/A,#N/A,FALSE,"BLOCOS";#N/A,#N/A,FALSE,"CINTAS";#N/A,#N/A,FALSE,"CORTINA";#N/A,#N/A,FALSE,"LAJES";#N/A,#N/A,FALSE,"PILARES";#N/A,#N/A,FALSE,"VIGAS"}</definedName>
    <definedName name="MACAHDO" localSheetId="6">{#N/A,#N/A,FALSE,"ALVENARIA";#N/A,#N/A,FALSE,"BLOCOS";#N/A,#N/A,FALSE,"CINTAS";#N/A,#N/A,FALSE,"CORTINA";#N/A,#N/A,FALSE,"LAJES";#N/A,#N/A,FALSE,"PILARES";#N/A,#N/A,FALSE,"VIGAS"}</definedName>
    <definedName name="MACAHDO" localSheetId="7">{#N/A,#N/A,FALSE,"ALVENARIA";#N/A,#N/A,FALSE,"BLOCOS";#N/A,#N/A,FALSE,"CINTAS";#N/A,#N/A,FALSE,"CORTINA";#N/A,#N/A,FALSE,"LAJES";#N/A,#N/A,FALSE,"PILARES";#N/A,#N/A,FALSE,"VIGAS"}</definedName>
    <definedName name="MACAHDO" localSheetId="8">{#N/A,#N/A,FALSE,"ALVENARIA";#N/A,#N/A,FALSE,"BLOCOS";#N/A,#N/A,FALSE,"CINTAS";#N/A,#N/A,FALSE,"CORTINA";#N/A,#N/A,FALSE,"LAJES";#N/A,#N/A,FALSE,"PILARES";#N/A,#N/A,FALSE,"VIGAS"}</definedName>
    <definedName name="MACAHDO" localSheetId="9">{#N/A,#N/A,FALSE,"ALVENARIA";#N/A,#N/A,FALSE,"BLOCOS";#N/A,#N/A,FALSE,"CINTAS";#N/A,#N/A,FALSE,"CORTINA";#N/A,#N/A,FALSE,"LAJES";#N/A,#N/A,FALSE,"PILARES";#N/A,#N/A,FALSE,"VIGAS"}</definedName>
    <definedName name="MACAHDO" localSheetId="2">{#N/A,#N/A,FALSE,"ALVENARIA";#N/A,#N/A,FALSE,"BLOCOS";#N/A,#N/A,FALSE,"CINTAS";#N/A,#N/A,FALSE,"CORTINA";#N/A,#N/A,FALSE,"LAJES";#N/A,#N/A,FALSE,"PILARES";#N/A,#N/A,FALSE,"VIGAS"}</definedName>
    <definedName name="MACAHDO" localSheetId="3">{#N/A,#N/A,FALSE,"ALVENARIA";#N/A,#N/A,FALSE,"BLOCOS";#N/A,#N/A,FALSE,"CINTAS";#N/A,#N/A,FALSE,"CORTINA";#N/A,#N/A,FALSE,"LAJES";#N/A,#N/A,FALSE,"PILARES";#N/A,#N/A,FALSE,"VIGAS"}</definedName>
    <definedName name="MACAHDO" localSheetId="1">{#N/A,#N/A,FALSE,"ALVENARIA";#N/A,#N/A,FALSE,"BLOCOS";#N/A,#N/A,FALSE,"CINTAS";#N/A,#N/A,FALSE,"CORTINA";#N/A,#N/A,FALSE,"LAJES";#N/A,#N/A,FALSE,"PILARES";#N/A,#N/A,FALSE,"VIGAS"}</definedName>
    <definedName name="MACAHDO">{#N/A,#N/A,FALSE,"ALVENARIA";#N/A,#N/A,FALSE,"BLOCOS";#N/A,#N/A,FALSE,"CINTAS";#N/A,#N/A,FALSE,"CORTINA";#N/A,#N/A,FALSE,"LAJES";#N/A,#N/A,FALSE,"PILARES";#N/A,#N/A,FALSE,"VIGAS"}</definedName>
    <definedName name="MACHADO" localSheetId="4">{#N/A,#N/A,FALSE,"ALVENARIA";#N/A,#N/A,FALSE,"BLOCOS";#N/A,#N/A,FALSE,"CINTAS";#N/A,#N/A,FALSE,"CORTINA";#N/A,#N/A,FALSE,"LAJES";#N/A,#N/A,FALSE,"PILARES";#N/A,#N/A,FALSE,"VIGAS"}</definedName>
    <definedName name="MACHADO" localSheetId="5">{#N/A,#N/A,FALSE,"ALVENARIA";#N/A,#N/A,FALSE,"BLOCOS";#N/A,#N/A,FALSE,"CINTAS";#N/A,#N/A,FALSE,"CORTINA";#N/A,#N/A,FALSE,"LAJES";#N/A,#N/A,FALSE,"PILARES";#N/A,#N/A,FALSE,"VIGAS"}</definedName>
    <definedName name="MACHADO" localSheetId="6">{#N/A,#N/A,FALSE,"ALVENARIA";#N/A,#N/A,FALSE,"BLOCOS";#N/A,#N/A,FALSE,"CINTAS";#N/A,#N/A,FALSE,"CORTINA";#N/A,#N/A,FALSE,"LAJES";#N/A,#N/A,FALSE,"PILARES";#N/A,#N/A,FALSE,"VIGAS"}</definedName>
    <definedName name="MACHADO" localSheetId="7">{#N/A,#N/A,FALSE,"ALVENARIA";#N/A,#N/A,FALSE,"BLOCOS";#N/A,#N/A,FALSE,"CINTAS";#N/A,#N/A,FALSE,"CORTINA";#N/A,#N/A,FALSE,"LAJES";#N/A,#N/A,FALSE,"PILARES";#N/A,#N/A,FALSE,"VIGAS"}</definedName>
    <definedName name="MACHADO" localSheetId="8">{#N/A,#N/A,FALSE,"ALVENARIA";#N/A,#N/A,FALSE,"BLOCOS";#N/A,#N/A,FALSE,"CINTAS";#N/A,#N/A,FALSE,"CORTINA";#N/A,#N/A,FALSE,"LAJES";#N/A,#N/A,FALSE,"PILARES";#N/A,#N/A,FALSE,"VIGAS"}</definedName>
    <definedName name="MACHADO" localSheetId="9">{#N/A,#N/A,FALSE,"ALVENARIA";#N/A,#N/A,FALSE,"BLOCOS";#N/A,#N/A,FALSE,"CINTAS";#N/A,#N/A,FALSE,"CORTINA";#N/A,#N/A,FALSE,"LAJES";#N/A,#N/A,FALSE,"PILARES";#N/A,#N/A,FALSE,"VIGAS"}</definedName>
    <definedName name="MACHADO" localSheetId="2">{#N/A,#N/A,FALSE,"ALVENARIA";#N/A,#N/A,FALSE,"BLOCOS";#N/A,#N/A,FALSE,"CINTAS";#N/A,#N/A,FALSE,"CORTINA";#N/A,#N/A,FALSE,"LAJES";#N/A,#N/A,FALSE,"PILARES";#N/A,#N/A,FALSE,"VIGAS"}</definedName>
    <definedName name="MACHADO" localSheetId="3">{#N/A,#N/A,FALSE,"ALVENARIA";#N/A,#N/A,FALSE,"BLOCOS";#N/A,#N/A,FALSE,"CINTAS";#N/A,#N/A,FALSE,"CORTINA";#N/A,#N/A,FALSE,"LAJES";#N/A,#N/A,FALSE,"PILARES";#N/A,#N/A,FALSE,"VIGAS"}</definedName>
    <definedName name="MACHADO" localSheetId="1">{#N/A,#N/A,FALSE,"ALVENARIA";#N/A,#N/A,FALSE,"BLOCOS";#N/A,#N/A,FALSE,"CINTAS";#N/A,#N/A,FALSE,"CORTINA";#N/A,#N/A,FALSE,"LAJES";#N/A,#N/A,FALSE,"PILARES";#N/A,#N/A,FALSE,"VIGAS"}</definedName>
    <definedName name="MACHADO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localSheetId="4">{#N/A,#N/A,FALSE,"ALVENARIA";#N/A,#N/A,FALSE,"BLOCOS";#N/A,#N/A,FALSE,"CINTAS";#N/A,#N/A,FALSE,"CORTINA";#N/A,#N/A,FALSE,"LAJES";#N/A,#N/A,FALSE,"PILARES";#N/A,#N/A,FALSE,"VIGAS"}</definedName>
    <definedName name="noo" localSheetId="5">{#N/A,#N/A,FALSE,"ALVENARIA";#N/A,#N/A,FALSE,"BLOCOS";#N/A,#N/A,FALSE,"CINTAS";#N/A,#N/A,FALSE,"CORTINA";#N/A,#N/A,FALSE,"LAJES";#N/A,#N/A,FALSE,"PILARES";#N/A,#N/A,FALSE,"VIGAS"}</definedName>
    <definedName name="noo" localSheetId="6">{#N/A,#N/A,FALSE,"ALVENARIA";#N/A,#N/A,FALSE,"BLOCOS";#N/A,#N/A,FALSE,"CINTAS";#N/A,#N/A,FALSE,"CORTINA";#N/A,#N/A,FALSE,"LAJES";#N/A,#N/A,FALSE,"PILARES";#N/A,#N/A,FALSE,"VIGAS"}</definedName>
    <definedName name="noo" localSheetId="7">{#N/A,#N/A,FALSE,"ALVENARIA";#N/A,#N/A,FALSE,"BLOCOS";#N/A,#N/A,FALSE,"CINTAS";#N/A,#N/A,FALSE,"CORTINA";#N/A,#N/A,FALSE,"LAJES";#N/A,#N/A,FALSE,"PILARES";#N/A,#N/A,FALSE,"VIGAS"}</definedName>
    <definedName name="noo" localSheetId="8">{#N/A,#N/A,FALSE,"ALVENARIA";#N/A,#N/A,FALSE,"BLOCOS";#N/A,#N/A,FALSE,"CINTAS";#N/A,#N/A,FALSE,"CORTINA";#N/A,#N/A,FALSE,"LAJES";#N/A,#N/A,FALSE,"PILARES";#N/A,#N/A,FALSE,"VIGAS"}</definedName>
    <definedName name="noo" localSheetId="9">{#N/A,#N/A,FALSE,"ALVENARIA";#N/A,#N/A,FALSE,"BLOCOS";#N/A,#N/A,FALSE,"CINTAS";#N/A,#N/A,FALSE,"CORTINA";#N/A,#N/A,FALSE,"LAJES";#N/A,#N/A,FALSE,"PILARES";#N/A,#N/A,FALSE,"VIGAS"}</definedName>
    <definedName name="noo" localSheetId="2">{#N/A,#N/A,FALSE,"ALVENARIA";#N/A,#N/A,FALSE,"BLOCOS";#N/A,#N/A,FALSE,"CINTAS";#N/A,#N/A,FALSE,"CORTINA";#N/A,#N/A,FALSE,"LAJES";#N/A,#N/A,FALSE,"PILARES";#N/A,#N/A,FALSE,"VIGAS"}</definedName>
    <definedName name="noo" localSheetId="3">{#N/A,#N/A,FALSE,"ALVENARIA";#N/A,#N/A,FALSE,"BLOCOS";#N/A,#N/A,FALSE,"CINTAS";#N/A,#N/A,FALSE,"CORTINA";#N/A,#N/A,FALSE,"LAJES";#N/A,#N/A,FALSE,"PILARES";#N/A,#N/A,FALSE,"VIGAS"}</definedName>
    <definedName name="noo" localSheetId="1">{#N/A,#N/A,FALSE,"ALVENARIA";#N/A,#N/A,FALSE,"BLOCOS";#N/A,#N/A,FALSE,"CINTAS";#N/A,#N/A,FALSE,"CORTINA";#N/A,#N/A,FALSE,"LAJES";#N/A,#N/A,FALSE,"PILARES";#N/A,#N/A,FALSE,"VIGAS"}</definedName>
    <definedName name="noo">{#N/A,#N/A,FALSE,"ALVENARIA";#N/A,#N/A,FALSE,"BLOCOS";#N/A,#N/A,FALSE,"CINTAS";#N/A,#N/A,FALSE,"CORTINA";#N/A,#N/A,FALSE,"LAJES";#N/A,#N/A,FALSE,"PILARES";#N/A,#N/A,FALSE,"VIGAS"}</definedName>
    <definedName name="obra" localSheetId="7">#REF!</definedName>
    <definedName name="obra" localSheetId="8">#REF!</definedName>
    <definedName name="obra" localSheetId="9">#REF!</definedName>
    <definedName name="obra" localSheetId="3">#REF!</definedName>
    <definedName name="obra" localSheetId="1">#REF!</definedName>
    <definedName name="obra">#REF!</definedName>
    <definedName name="obra1" localSheetId="7">#REF!</definedName>
    <definedName name="obra1" localSheetId="8">#REF!</definedName>
    <definedName name="obra1" localSheetId="9">#REF!</definedName>
    <definedName name="obra1" localSheetId="3">#REF!</definedName>
    <definedName name="obra1" localSheetId="1">#REF!</definedName>
    <definedName name="obra1">#REF!</definedName>
    <definedName name="obra2" localSheetId="7">#REF!</definedName>
    <definedName name="obra2" localSheetId="8">#REF!</definedName>
    <definedName name="obra2" localSheetId="9">#REF!</definedName>
    <definedName name="obra2" localSheetId="3">#REF!</definedName>
    <definedName name="obra2" localSheetId="1">#REF!</definedName>
    <definedName name="obra2">#REF!</definedName>
    <definedName name="obra3" localSheetId="7">#REF!</definedName>
    <definedName name="obra3" localSheetId="8">#REF!</definedName>
    <definedName name="obra3" localSheetId="9">#REF!</definedName>
    <definedName name="obra3" localSheetId="3">#REF!</definedName>
    <definedName name="obra3" localSheetId="1">#REF!</definedName>
    <definedName name="obra3">#REF!</definedName>
    <definedName name="obra4" localSheetId="7">#REF!</definedName>
    <definedName name="obra4" localSheetId="8">#REF!</definedName>
    <definedName name="obra4" localSheetId="9">#REF!</definedName>
    <definedName name="obra4" localSheetId="3">#REF!</definedName>
    <definedName name="obra4" localSheetId="1">#REF!</definedName>
    <definedName name="obra4">#REF!</definedName>
    <definedName name="obra5" localSheetId="7">#REF!</definedName>
    <definedName name="obra5" localSheetId="8">#REF!</definedName>
    <definedName name="obra5" localSheetId="9">#REF!</definedName>
    <definedName name="obra5" localSheetId="3">#REF!</definedName>
    <definedName name="obra5" localSheetId="1">#REF!</definedName>
    <definedName name="obra5">#REF!</definedName>
    <definedName name="orcamento" localSheetId="4">{#N/A,#N/A,FALSE,"ALVENARIA";#N/A,#N/A,FALSE,"BLOCOS";#N/A,#N/A,FALSE,"CINTAS";#N/A,#N/A,FALSE,"CORTINA";#N/A,#N/A,FALSE,"LAJES";#N/A,#N/A,FALSE,"PILARES";#N/A,#N/A,FALSE,"VIGAS"}</definedName>
    <definedName name="orcamento" localSheetId="5">{#N/A,#N/A,FALSE,"ALVENARIA";#N/A,#N/A,FALSE,"BLOCOS";#N/A,#N/A,FALSE,"CINTAS";#N/A,#N/A,FALSE,"CORTINA";#N/A,#N/A,FALSE,"LAJES";#N/A,#N/A,FALSE,"PILARES";#N/A,#N/A,FALSE,"VIGAS"}</definedName>
    <definedName name="orcamento" localSheetId="6">{#N/A,#N/A,FALSE,"ALVENARIA";#N/A,#N/A,FALSE,"BLOCOS";#N/A,#N/A,FALSE,"CINTAS";#N/A,#N/A,FALSE,"CORTINA";#N/A,#N/A,FALSE,"LAJES";#N/A,#N/A,FALSE,"PILARES";#N/A,#N/A,FALSE,"VIGAS"}</definedName>
    <definedName name="orcamento" localSheetId="7">{#N/A,#N/A,FALSE,"ALVENARIA";#N/A,#N/A,FALSE,"BLOCOS";#N/A,#N/A,FALSE,"CINTAS";#N/A,#N/A,FALSE,"CORTINA";#N/A,#N/A,FALSE,"LAJES";#N/A,#N/A,FALSE,"PILARES";#N/A,#N/A,FALSE,"VIGAS"}</definedName>
    <definedName name="orcamento" localSheetId="8">{#N/A,#N/A,FALSE,"ALVENARIA";#N/A,#N/A,FALSE,"BLOCOS";#N/A,#N/A,FALSE,"CINTAS";#N/A,#N/A,FALSE,"CORTINA";#N/A,#N/A,FALSE,"LAJES";#N/A,#N/A,FALSE,"PILARES";#N/A,#N/A,FALSE,"VIGAS"}</definedName>
    <definedName name="orcamento" localSheetId="9">{#N/A,#N/A,FALSE,"ALVENARIA";#N/A,#N/A,FALSE,"BLOCOS";#N/A,#N/A,FALSE,"CINTAS";#N/A,#N/A,FALSE,"CORTINA";#N/A,#N/A,FALSE,"LAJES";#N/A,#N/A,FALSE,"PILARES";#N/A,#N/A,FALSE,"VIGAS"}</definedName>
    <definedName name="orcamento" localSheetId="2">{#N/A,#N/A,FALSE,"ALVENARIA";#N/A,#N/A,FALSE,"BLOCOS";#N/A,#N/A,FALSE,"CINTAS";#N/A,#N/A,FALSE,"CORTINA";#N/A,#N/A,FALSE,"LAJES";#N/A,#N/A,FALSE,"PILARES";#N/A,#N/A,FALSE,"VIGAS"}</definedName>
    <definedName name="orcamento" localSheetId="3">{#N/A,#N/A,FALSE,"ALVENARIA";#N/A,#N/A,FALSE,"BLOCOS";#N/A,#N/A,FALSE,"CINTAS";#N/A,#N/A,FALSE,"CORTINA";#N/A,#N/A,FALSE,"LAJES";#N/A,#N/A,FALSE,"PILARES";#N/A,#N/A,FALSE,"VIGAS"}</definedName>
    <definedName name="orcamento" localSheetId="1">{#N/A,#N/A,FALSE,"ALVENARIA";#N/A,#N/A,FALSE,"BLOCOS";#N/A,#N/A,FALSE,"CINTAS";#N/A,#N/A,FALSE,"CORTINA";#N/A,#N/A,FALSE,"LAJES";#N/A,#N/A,FALSE,"PILARES";#N/A,#N/A,FALSE,"VIGAS"}</definedName>
    <definedName name="orcamento">{#N/A,#N/A,FALSE,"ALVENARIA";#N/A,#N/A,FALSE,"BLOCOS";#N/A,#N/A,FALSE,"CINTAS";#N/A,#N/A,FALSE,"CORTINA";#N/A,#N/A,FALSE,"LAJES";#N/A,#N/A,FALSE,"PILARES";#N/A,#N/A,FALSE,"VIGAS"}</definedName>
    <definedName name="P.1" localSheetId="7">#REF!</definedName>
    <definedName name="P.1" localSheetId="8">#REF!</definedName>
    <definedName name="P.1" localSheetId="9">#REF!</definedName>
    <definedName name="P.1" localSheetId="3">#REF!</definedName>
    <definedName name="P.1" localSheetId="1">#REF!</definedName>
    <definedName name="P.1">#REF!</definedName>
    <definedName name="P.10" localSheetId="7">#REF!</definedName>
    <definedName name="P.10" localSheetId="8">#REF!</definedName>
    <definedName name="P.10" localSheetId="9">#REF!</definedName>
    <definedName name="P.10" localSheetId="3">#REF!</definedName>
    <definedName name="P.10" localSheetId="1">#REF!</definedName>
    <definedName name="P.10">#REF!</definedName>
    <definedName name="P.11" localSheetId="7">#REF!</definedName>
    <definedName name="P.11" localSheetId="8">#REF!</definedName>
    <definedName name="P.11" localSheetId="9">#REF!</definedName>
    <definedName name="P.11" localSheetId="3">#REF!</definedName>
    <definedName name="P.11" localSheetId="1">#REF!</definedName>
    <definedName name="P.11">#REF!</definedName>
    <definedName name="P.12" localSheetId="7">#REF!</definedName>
    <definedName name="P.12" localSheetId="8">#REF!</definedName>
    <definedName name="P.12" localSheetId="9">#REF!</definedName>
    <definedName name="P.12" localSheetId="3">#REF!</definedName>
    <definedName name="P.12" localSheetId="1">#REF!</definedName>
    <definedName name="P.12">#REF!</definedName>
    <definedName name="P.13" localSheetId="7">#REF!</definedName>
    <definedName name="P.13" localSheetId="8">#REF!</definedName>
    <definedName name="P.13" localSheetId="9">#REF!</definedName>
    <definedName name="P.13" localSheetId="3">#REF!</definedName>
    <definedName name="P.13" localSheetId="1">#REF!</definedName>
    <definedName name="P.13">#REF!</definedName>
    <definedName name="P.14" localSheetId="7">#REF!</definedName>
    <definedName name="P.14" localSheetId="8">#REF!</definedName>
    <definedName name="P.14" localSheetId="9">#REF!</definedName>
    <definedName name="P.14" localSheetId="3">#REF!</definedName>
    <definedName name="P.14" localSheetId="1">#REF!</definedName>
    <definedName name="P.14">#REF!</definedName>
    <definedName name="P.15" localSheetId="7">#REF!</definedName>
    <definedName name="P.15" localSheetId="8">#REF!</definedName>
    <definedName name="P.15" localSheetId="9">#REF!</definedName>
    <definedName name="P.15" localSheetId="3">#REF!</definedName>
    <definedName name="P.15" localSheetId="1">#REF!</definedName>
    <definedName name="P.15">#REF!</definedName>
    <definedName name="P.2" localSheetId="7">#REF!</definedName>
    <definedName name="P.2" localSheetId="8">#REF!</definedName>
    <definedName name="P.2" localSheetId="9">#REF!</definedName>
    <definedName name="P.2" localSheetId="3">#REF!</definedName>
    <definedName name="P.2" localSheetId="1">#REF!</definedName>
    <definedName name="P.2">#REF!</definedName>
    <definedName name="P.3" localSheetId="7">#REF!</definedName>
    <definedName name="P.3" localSheetId="8">#REF!</definedName>
    <definedName name="P.3" localSheetId="9">#REF!</definedName>
    <definedName name="P.3" localSheetId="3">#REF!</definedName>
    <definedName name="P.3" localSheetId="1">#REF!</definedName>
    <definedName name="P.3">#REF!</definedName>
    <definedName name="P.4" localSheetId="7">#REF!</definedName>
    <definedName name="P.4" localSheetId="8">#REF!</definedName>
    <definedName name="P.4" localSheetId="9">#REF!</definedName>
    <definedName name="P.4" localSheetId="3">#REF!</definedName>
    <definedName name="P.4" localSheetId="1">#REF!</definedName>
    <definedName name="P.4">#REF!</definedName>
    <definedName name="P.5" localSheetId="7">#REF!</definedName>
    <definedName name="P.5" localSheetId="8">#REF!</definedName>
    <definedName name="P.5" localSheetId="9">#REF!</definedName>
    <definedName name="P.5" localSheetId="3">#REF!</definedName>
    <definedName name="P.5" localSheetId="1">#REF!</definedName>
    <definedName name="P.5">#REF!</definedName>
    <definedName name="P.6" localSheetId="7">#REF!</definedName>
    <definedName name="P.6" localSheetId="8">#REF!</definedName>
    <definedName name="P.6" localSheetId="9">#REF!</definedName>
    <definedName name="P.6" localSheetId="3">#REF!</definedName>
    <definedName name="P.6" localSheetId="1">#REF!</definedName>
    <definedName name="P.6">#REF!</definedName>
    <definedName name="P.7" localSheetId="7">#REF!</definedName>
    <definedName name="P.7" localSheetId="8">#REF!</definedName>
    <definedName name="P.7" localSheetId="9">#REF!</definedName>
    <definedName name="P.7" localSheetId="3">#REF!</definedName>
    <definedName name="P.7" localSheetId="1">#REF!</definedName>
    <definedName name="P.7">#REF!</definedName>
    <definedName name="P.8" localSheetId="7">#REF!</definedName>
    <definedName name="P.8" localSheetId="8">#REF!</definedName>
    <definedName name="P.8" localSheetId="9">#REF!</definedName>
    <definedName name="P.8" localSheetId="3">#REF!</definedName>
    <definedName name="P.8" localSheetId="1">#REF!</definedName>
    <definedName name="P.8">#REF!</definedName>
    <definedName name="P.9" localSheetId="7">#REF!</definedName>
    <definedName name="P.9" localSheetId="8">#REF!</definedName>
    <definedName name="P.9" localSheetId="9">#REF!</definedName>
    <definedName name="P.9" localSheetId="3">#REF!</definedName>
    <definedName name="P.9" localSheetId="1">#REF!</definedName>
    <definedName name="P.9">#REF!</definedName>
    <definedName name="Pedreiro_de_acabamento">[1]INSUMOS!$B$11</definedName>
    <definedName name="PP1.1" localSheetId="7">#REF!</definedName>
    <definedName name="PP1.1" localSheetId="8">#REF!</definedName>
    <definedName name="PP1.1" localSheetId="9">#REF!</definedName>
    <definedName name="PP1.1" localSheetId="3">#REF!</definedName>
    <definedName name="PP1.1" localSheetId="1">#REF!</definedName>
    <definedName name="PP1.1">#REF!</definedName>
    <definedName name="PP1.10" localSheetId="7">#REF!</definedName>
    <definedName name="PP1.10" localSheetId="8">#REF!</definedName>
    <definedName name="PP1.10" localSheetId="9">#REF!</definedName>
    <definedName name="PP1.10" localSheetId="3">#REF!</definedName>
    <definedName name="PP1.10" localSheetId="1">#REF!</definedName>
    <definedName name="PP1.10">#REF!</definedName>
    <definedName name="PP1.11" localSheetId="7">#REF!</definedName>
    <definedName name="PP1.11" localSheetId="8">#REF!</definedName>
    <definedName name="PP1.11" localSheetId="9">#REF!</definedName>
    <definedName name="PP1.11" localSheetId="3">#REF!</definedName>
    <definedName name="PP1.11" localSheetId="1">#REF!</definedName>
    <definedName name="PP1.11">#REF!</definedName>
    <definedName name="PP1.12" localSheetId="7">#REF!</definedName>
    <definedName name="PP1.12" localSheetId="8">#REF!</definedName>
    <definedName name="PP1.12" localSheetId="9">#REF!</definedName>
    <definedName name="PP1.12" localSheetId="3">#REF!</definedName>
    <definedName name="PP1.12" localSheetId="1">#REF!</definedName>
    <definedName name="PP1.12">#REF!</definedName>
    <definedName name="PP1.13" localSheetId="7">#REF!</definedName>
    <definedName name="PP1.13" localSheetId="8">#REF!</definedName>
    <definedName name="PP1.13" localSheetId="9">#REF!</definedName>
    <definedName name="PP1.13" localSheetId="3">#REF!</definedName>
    <definedName name="PP1.13" localSheetId="1">#REF!</definedName>
    <definedName name="PP1.13">#REF!</definedName>
    <definedName name="PP1.14" localSheetId="7">#REF!</definedName>
    <definedName name="PP1.14" localSheetId="8">#REF!</definedName>
    <definedName name="PP1.14" localSheetId="9">#REF!</definedName>
    <definedName name="PP1.14" localSheetId="3">#REF!</definedName>
    <definedName name="PP1.14" localSheetId="1">#REF!</definedName>
    <definedName name="PP1.14">#REF!</definedName>
    <definedName name="PP1.15" localSheetId="7">#REF!</definedName>
    <definedName name="PP1.15" localSheetId="8">#REF!</definedName>
    <definedName name="PP1.15" localSheetId="9">#REF!</definedName>
    <definedName name="PP1.15" localSheetId="3">#REF!</definedName>
    <definedName name="PP1.15" localSheetId="1">#REF!</definedName>
    <definedName name="PP1.15">#REF!</definedName>
    <definedName name="PP1.2" localSheetId="7">#REF!</definedName>
    <definedName name="PP1.2" localSheetId="8">#REF!</definedName>
    <definedName name="PP1.2" localSheetId="9">#REF!</definedName>
    <definedName name="PP1.2" localSheetId="3">#REF!</definedName>
    <definedName name="PP1.2" localSheetId="1">#REF!</definedName>
    <definedName name="PP1.2">#REF!</definedName>
    <definedName name="PP1.3" localSheetId="7">#REF!</definedName>
    <definedName name="PP1.3" localSheetId="8">#REF!</definedName>
    <definedName name="PP1.3" localSheetId="9">#REF!</definedName>
    <definedName name="PP1.3" localSheetId="3">#REF!</definedName>
    <definedName name="PP1.3" localSheetId="1">#REF!</definedName>
    <definedName name="PP1.3">#REF!</definedName>
    <definedName name="PP1.4" localSheetId="7">#REF!</definedName>
    <definedName name="PP1.4" localSheetId="8">#REF!</definedName>
    <definedName name="PP1.4" localSheetId="9">#REF!</definedName>
    <definedName name="PP1.4" localSheetId="3">#REF!</definedName>
    <definedName name="PP1.4" localSheetId="1">#REF!</definedName>
    <definedName name="PP1.4">#REF!</definedName>
    <definedName name="PP1.5" localSheetId="7">#REF!</definedName>
    <definedName name="PP1.5" localSheetId="8">#REF!</definedName>
    <definedName name="PP1.5" localSheetId="9">#REF!</definedName>
    <definedName name="PP1.5" localSheetId="3">#REF!</definedName>
    <definedName name="PP1.5" localSheetId="1">#REF!</definedName>
    <definedName name="PP1.5">#REF!</definedName>
    <definedName name="PP1.6" localSheetId="7">#REF!</definedName>
    <definedName name="PP1.6" localSheetId="8">#REF!</definedName>
    <definedName name="PP1.6" localSheetId="9">#REF!</definedName>
    <definedName name="PP1.6" localSheetId="3">#REF!</definedName>
    <definedName name="PP1.6" localSheetId="1">#REF!</definedName>
    <definedName name="PP1.6">#REF!</definedName>
    <definedName name="PP1.7" localSheetId="7">#REF!</definedName>
    <definedName name="PP1.7" localSheetId="8">#REF!</definedName>
    <definedName name="PP1.7" localSheetId="9">#REF!</definedName>
    <definedName name="PP1.7" localSheetId="3">#REF!</definedName>
    <definedName name="PP1.7" localSheetId="1">#REF!</definedName>
    <definedName name="PP1.7">#REF!</definedName>
    <definedName name="PP1.8" localSheetId="7">#REF!</definedName>
    <definedName name="PP1.8" localSheetId="8">#REF!</definedName>
    <definedName name="PP1.8" localSheetId="9">#REF!</definedName>
    <definedName name="PP1.8" localSheetId="3">#REF!</definedName>
    <definedName name="PP1.8" localSheetId="1">#REF!</definedName>
    <definedName name="PP1.8">#REF!</definedName>
    <definedName name="PP1.9" localSheetId="7">#REF!</definedName>
    <definedName name="PP1.9" localSheetId="8">#REF!</definedName>
    <definedName name="PP1.9" localSheetId="9">#REF!</definedName>
    <definedName name="PP1.9" localSheetId="3">#REF!</definedName>
    <definedName name="PP1.9" localSheetId="1">#REF!</definedName>
    <definedName name="PP1.9">#REF!</definedName>
    <definedName name="T.1" localSheetId="7">#REF!</definedName>
    <definedName name="T.1" localSheetId="8">#REF!</definedName>
    <definedName name="T.1" localSheetId="9">#REF!</definedName>
    <definedName name="T.1" localSheetId="3">#REF!</definedName>
    <definedName name="T.1" localSheetId="1">#REF!</definedName>
    <definedName name="T.1">#REF!</definedName>
    <definedName name="T.10" localSheetId="7">#REF!</definedName>
    <definedName name="T.10" localSheetId="8">#REF!</definedName>
    <definedName name="T.10" localSheetId="9">#REF!</definedName>
    <definedName name="T.10" localSheetId="3">#REF!</definedName>
    <definedName name="T.10" localSheetId="1">#REF!</definedName>
    <definedName name="T.10">#REF!</definedName>
    <definedName name="T.11" localSheetId="7">#REF!</definedName>
    <definedName name="T.11" localSheetId="8">#REF!</definedName>
    <definedName name="T.11" localSheetId="9">#REF!</definedName>
    <definedName name="T.11" localSheetId="3">#REF!</definedName>
    <definedName name="T.11" localSheetId="1">#REF!</definedName>
    <definedName name="T.11">#REF!</definedName>
    <definedName name="T.12" localSheetId="7">#REF!</definedName>
    <definedName name="T.12" localSheetId="8">#REF!</definedName>
    <definedName name="T.12" localSheetId="9">#REF!</definedName>
    <definedName name="T.12" localSheetId="3">#REF!</definedName>
    <definedName name="T.12" localSheetId="1">#REF!</definedName>
    <definedName name="T.12">#REF!</definedName>
    <definedName name="T.13" localSheetId="7">#REF!</definedName>
    <definedName name="T.13" localSheetId="8">#REF!</definedName>
    <definedName name="T.13" localSheetId="9">#REF!</definedName>
    <definedName name="T.13" localSheetId="3">#REF!</definedName>
    <definedName name="T.13" localSheetId="1">#REF!</definedName>
    <definedName name="T.13">#REF!</definedName>
    <definedName name="T.14" localSheetId="7">#REF!</definedName>
    <definedName name="T.14" localSheetId="8">#REF!</definedName>
    <definedName name="T.14" localSheetId="9">#REF!</definedName>
    <definedName name="T.14" localSheetId="3">#REF!</definedName>
    <definedName name="T.14" localSheetId="1">#REF!</definedName>
    <definedName name="T.14">#REF!</definedName>
    <definedName name="T.15" localSheetId="7">#REF!</definedName>
    <definedName name="T.15" localSheetId="8">#REF!</definedName>
    <definedName name="T.15" localSheetId="9">#REF!</definedName>
    <definedName name="T.15" localSheetId="3">#REF!</definedName>
    <definedName name="T.15" localSheetId="1">#REF!</definedName>
    <definedName name="T.15">#REF!</definedName>
    <definedName name="T.2" localSheetId="7">#REF!</definedName>
    <definedName name="T.2" localSheetId="8">#REF!</definedName>
    <definedName name="T.2" localSheetId="9">#REF!</definedName>
    <definedName name="T.2" localSheetId="3">#REF!</definedName>
    <definedName name="T.2" localSheetId="1">#REF!</definedName>
    <definedName name="T.2">#REF!</definedName>
    <definedName name="T.3" localSheetId="7">#REF!</definedName>
    <definedName name="T.3" localSheetId="8">#REF!</definedName>
    <definedName name="T.3" localSheetId="9">#REF!</definedName>
    <definedName name="T.3" localSheetId="3">#REF!</definedName>
    <definedName name="T.3" localSheetId="1">#REF!</definedName>
    <definedName name="T.3">#REF!</definedName>
    <definedName name="T.4" localSheetId="7">#REF!</definedName>
    <definedName name="T.4" localSheetId="8">#REF!</definedName>
    <definedName name="T.4" localSheetId="9">#REF!</definedName>
    <definedName name="T.4" localSheetId="3">#REF!</definedName>
    <definedName name="T.4" localSheetId="1">#REF!</definedName>
    <definedName name="T.4">#REF!</definedName>
    <definedName name="T.5" localSheetId="7">#REF!</definedName>
    <definedName name="T.5" localSheetId="8">#REF!</definedName>
    <definedName name="T.5" localSheetId="9">#REF!</definedName>
    <definedName name="T.5" localSheetId="3">#REF!</definedName>
    <definedName name="T.5" localSheetId="1">#REF!</definedName>
    <definedName name="T.5">#REF!</definedName>
    <definedName name="T.6" localSheetId="7">#REF!</definedName>
    <definedName name="T.6" localSheetId="8">#REF!</definedName>
    <definedName name="T.6" localSheetId="9">#REF!</definedName>
    <definedName name="T.6" localSheetId="3">#REF!</definedName>
    <definedName name="T.6" localSheetId="1">#REF!</definedName>
    <definedName name="T.6">#REF!</definedName>
    <definedName name="T.7" localSheetId="7">#REF!</definedName>
    <definedName name="T.7" localSheetId="8">#REF!</definedName>
    <definedName name="T.7" localSheetId="9">#REF!</definedName>
    <definedName name="T.7" localSheetId="3">#REF!</definedName>
    <definedName name="T.7" localSheetId="1">#REF!</definedName>
    <definedName name="T.7">#REF!</definedName>
    <definedName name="T.8" localSheetId="7">#REF!</definedName>
    <definedName name="T.8" localSheetId="8">#REF!</definedName>
    <definedName name="T.8" localSheetId="9">#REF!</definedName>
    <definedName name="T.8" localSheetId="3">#REF!</definedName>
    <definedName name="T.8" localSheetId="1">#REF!</definedName>
    <definedName name="T.8">#REF!</definedName>
    <definedName name="T.9" localSheetId="7">#REF!</definedName>
    <definedName name="T.9" localSheetId="8">#REF!</definedName>
    <definedName name="T.9" localSheetId="9">#REF!</definedName>
    <definedName name="T.9" localSheetId="3">#REF!</definedName>
    <definedName name="T.9" localSheetId="1">#REF!</definedName>
    <definedName name="T.9">#REF!</definedName>
    <definedName name="_xlnm.Print_Titles" localSheetId="4">'CRONOGRAMA (LOTE 01)'!$1:$7</definedName>
    <definedName name="_xlnm.Print_Titles" localSheetId="5">'CRONOGRAMA (LOTE 02)'!$1:$7</definedName>
    <definedName name="_xlnm.Print_Titles" localSheetId="6">'CRONOGRAMA (LOTE 03)'!$1:$7</definedName>
    <definedName name="_xlnm.Print_Titles" localSheetId="7">'CURVA ABC (LOTE 01)'!$1:$8</definedName>
    <definedName name="_xlnm.Print_Titles" localSheetId="8">'CURVA ABC (LOTE 02)'!$1:$8</definedName>
    <definedName name="_xlnm.Print_Titles" localSheetId="9">'CURVA ABC (LOTE 03)'!$1:$8</definedName>
    <definedName name="_xlnm.Print_Titles" localSheetId="2">'MEMORIAL DE CÁLCULO'!$1:$10</definedName>
    <definedName name="_xlnm.Print_Titles" localSheetId="1">'PLANILHA ORÇAMENTÁRIA'!$1:$10</definedName>
    <definedName name="TOT.P" localSheetId="7">#REF!</definedName>
    <definedName name="TOT.P" localSheetId="8">#REF!</definedName>
    <definedName name="TOT.P" localSheetId="9">#REF!</definedName>
    <definedName name="TOT.P" localSheetId="3">#REF!</definedName>
    <definedName name="TOT.P" localSheetId="1">#REF!</definedName>
    <definedName name="TOT.P">#REF!</definedName>
    <definedName name="TOT1.P" localSheetId="7">#REF!</definedName>
    <definedName name="TOT1.P" localSheetId="8">#REF!</definedName>
    <definedName name="TOT1.P" localSheetId="9">#REF!</definedName>
    <definedName name="TOT1.P" localSheetId="3">#REF!</definedName>
    <definedName name="TOT1.P" localSheetId="1">#REF!</definedName>
    <definedName name="TOT1.P">#REF!</definedName>
    <definedName name="TT.1" localSheetId="7">#REF!</definedName>
    <definedName name="TT.1" localSheetId="8">#REF!</definedName>
    <definedName name="TT.1" localSheetId="9">#REF!</definedName>
    <definedName name="TT.1" localSheetId="3">#REF!</definedName>
    <definedName name="TT.1" localSheetId="1">#REF!</definedName>
    <definedName name="TT.1">#REF!</definedName>
    <definedName name="TT.10" localSheetId="7">#REF!</definedName>
    <definedName name="TT.10" localSheetId="8">#REF!</definedName>
    <definedName name="TT.10" localSheetId="9">#REF!</definedName>
    <definedName name="TT.10" localSheetId="3">#REF!</definedName>
    <definedName name="TT.10" localSheetId="1">#REF!</definedName>
    <definedName name="TT.10">#REF!</definedName>
    <definedName name="TT.11" localSheetId="7">#REF!</definedName>
    <definedName name="TT.11" localSheetId="8">#REF!</definedName>
    <definedName name="TT.11" localSheetId="9">#REF!</definedName>
    <definedName name="TT.11" localSheetId="3">#REF!</definedName>
    <definedName name="TT.11" localSheetId="1">#REF!</definedName>
    <definedName name="TT.11">#REF!</definedName>
    <definedName name="TT.12" localSheetId="7">#REF!</definedName>
    <definedName name="TT.12" localSheetId="8">#REF!</definedName>
    <definedName name="TT.12" localSheetId="9">#REF!</definedName>
    <definedName name="TT.12" localSheetId="3">#REF!</definedName>
    <definedName name="TT.12" localSheetId="1">#REF!</definedName>
    <definedName name="TT.12">#REF!</definedName>
    <definedName name="TT.13" localSheetId="7">#REF!</definedName>
    <definedName name="TT.13" localSheetId="8">#REF!</definedName>
    <definedName name="TT.13" localSheetId="9">#REF!</definedName>
    <definedName name="TT.13" localSheetId="3">#REF!</definedName>
    <definedName name="TT.13" localSheetId="1">#REF!</definedName>
    <definedName name="TT.13">#REF!</definedName>
    <definedName name="TT.14" localSheetId="7">#REF!</definedName>
    <definedName name="TT.14" localSheetId="8">#REF!</definedName>
    <definedName name="TT.14" localSheetId="9">#REF!</definedName>
    <definedName name="TT.14" localSheetId="3">#REF!</definedName>
    <definedName name="TT.14" localSheetId="1">#REF!</definedName>
    <definedName name="TT.14">#REF!</definedName>
    <definedName name="TT.15" localSheetId="7">#REF!</definedName>
    <definedName name="TT.15" localSheetId="8">#REF!</definedName>
    <definedName name="TT.15" localSheetId="9">#REF!</definedName>
    <definedName name="TT.15" localSheetId="3">#REF!</definedName>
    <definedName name="TT.15" localSheetId="1">#REF!</definedName>
    <definedName name="TT.15">#REF!</definedName>
    <definedName name="TT.2" localSheetId="7">#REF!</definedName>
    <definedName name="TT.2" localSheetId="8">#REF!</definedName>
    <definedName name="TT.2" localSheetId="9">#REF!</definedName>
    <definedName name="TT.2" localSheetId="3">#REF!</definedName>
    <definedName name="TT.2" localSheetId="1">#REF!</definedName>
    <definedName name="TT.2">#REF!</definedName>
    <definedName name="TT.3" localSheetId="7">#REF!</definedName>
    <definedName name="TT.3" localSheetId="8">#REF!</definedName>
    <definedName name="TT.3" localSheetId="9">#REF!</definedName>
    <definedName name="TT.3" localSheetId="3">#REF!</definedName>
    <definedName name="TT.3" localSheetId="1">#REF!</definedName>
    <definedName name="TT.3">#REF!</definedName>
    <definedName name="TT.4" localSheetId="7">#REF!</definedName>
    <definedName name="TT.4" localSheetId="8">#REF!</definedName>
    <definedName name="TT.4" localSheetId="9">#REF!</definedName>
    <definedName name="TT.4" localSheetId="3">#REF!</definedName>
    <definedName name="TT.4" localSheetId="1">#REF!</definedName>
    <definedName name="TT.4">#REF!</definedName>
    <definedName name="TT.5" localSheetId="7">#REF!</definedName>
    <definedName name="TT.5" localSheetId="8">#REF!</definedName>
    <definedName name="TT.5" localSheetId="9">#REF!</definedName>
    <definedName name="TT.5" localSheetId="3">#REF!</definedName>
    <definedName name="TT.5" localSheetId="1">#REF!</definedName>
    <definedName name="TT.5">#REF!</definedName>
    <definedName name="TT.6" localSheetId="7">#REF!</definedName>
    <definedName name="TT.6" localSheetId="8">#REF!</definedName>
    <definedName name="TT.6" localSheetId="9">#REF!</definedName>
    <definedName name="TT.6" localSheetId="3">#REF!</definedName>
    <definedName name="TT.6" localSheetId="1">#REF!</definedName>
    <definedName name="TT.6">#REF!</definedName>
    <definedName name="TT.7" localSheetId="7">#REF!</definedName>
    <definedName name="TT.7" localSheetId="8">#REF!</definedName>
    <definedName name="TT.7" localSheetId="9">#REF!</definedName>
    <definedName name="TT.7" localSheetId="3">#REF!</definedName>
    <definedName name="TT.7" localSheetId="1">#REF!</definedName>
    <definedName name="TT.7">#REF!</definedName>
    <definedName name="TT.8" localSheetId="7">#REF!</definedName>
    <definedName name="TT.8" localSheetId="8">#REF!</definedName>
    <definedName name="TT.8" localSheetId="9">#REF!</definedName>
    <definedName name="TT.8" localSheetId="3">#REF!</definedName>
    <definedName name="TT.8" localSheetId="1">#REF!</definedName>
    <definedName name="TT.8">#REF!</definedName>
    <definedName name="TT.9" localSheetId="7">#REF!</definedName>
    <definedName name="TT.9" localSheetId="8">#REF!</definedName>
    <definedName name="TT.9" localSheetId="9">#REF!</definedName>
    <definedName name="TT.9" localSheetId="3">#REF!</definedName>
    <definedName name="TT.9" localSheetId="1">#REF!</definedName>
    <definedName name="TT.9">#REF!</definedName>
    <definedName name="wrn.mode_lev.xls." localSheetId="4">{#N/A,#N/A,FALSE,"ALVENARIA";#N/A,#N/A,FALSE,"BLOCOS";#N/A,#N/A,FALSE,"CINTAS";#N/A,#N/A,FALSE,"CORTINA";#N/A,#N/A,FALSE,"LAJES";#N/A,#N/A,FALSE,"PILARES";#N/A,#N/A,FALSE,"VIGAS"}</definedName>
    <definedName name="wrn.mode_lev.xls." localSheetId="5">{#N/A,#N/A,FALSE,"ALVENARIA";#N/A,#N/A,FALSE,"BLOCOS";#N/A,#N/A,FALSE,"CINTAS";#N/A,#N/A,FALSE,"CORTINA";#N/A,#N/A,FALSE,"LAJES";#N/A,#N/A,FALSE,"PILARES";#N/A,#N/A,FALSE,"VIGAS"}</definedName>
    <definedName name="wrn.mode_lev.xls." localSheetId="6">{#N/A,#N/A,FALSE,"ALVENARIA";#N/A,#N/A,FALSE,"BLOCOS";#N/A,#N/A,FALSE,"CINTAS";#N/A,#N/A,FALSE,"CORTINA";#N/A,#N/A,FALSE,"LAJES";#N/A,#N/A,FALSE,"PILARES";#N/A,#N/A,FALSE,"VIGAS"}</definedName>
    <definedName name="wrn.mode_lev.xls." localSheetId="7">{#N/A,#N/A,FALSE,"ALVENARIA";#N/A,#N/A,FALSE,"BLOCOS";#N/A,#N/A,FALSE,"CINTAS";#N/A,#N/A,FALSE,"CORTINA";#N/A,#N/A,FALSE,"LAJES";#N/A,#N/A,FALSE,"PILARES";#N/A,#N/A,FALSE,"VIGAS"}</definedName>
    <definedName name="wrn.mode_lev.xls." localSheetId="8">{#N/A,#N/A,FALSE,"ALVENARIA";#N/A,#N/A,FALSE,"BLOCOS";#N/A,#N/A,FALSE,"CINTAS";#N/A,#N/A,FALSE,"CORTINA";#N/A,#N/A,FALSE,"LAJES";#N/A,#N/A,FALSE,"PILARES";#N/A,#N/A,FALSE,"VIGAS"}</definedName>
    <definedName name="wrn.mode_lev.xls." localSheetId="9">{#N/A,#N/A,FALSE,"ALVENARIA";#N/A,#N/A,FALSE,"BLOCOS";#N/A,#N/A,FALSE,"CINTAS";#N/A,#N/A,FALSE,"CORTINA";#N/A,#N/A,FALSE,"LAJES";#N/A,#N/A,FALSE,"PILARES";#N/A,#N/A,FALSE,"VIGAS"}</definedName>
    <definedName name="wrn.mode_lev.xls." localSheetId="2">{#N/A,#N/A,FALSE,"ALVENARIA";#N/A,#N/A,FALSE,"BLOCOS";#N/A,#N/A,FALSE,"CINTAS";#N/A,#N/A,FALSE,"CORTINA";#N/A,#N/A,FALSE,"LAJES";#N/A,#N/A,FALSE,"PILARES";#N/A,#N/A,FALSE,"VIGAS"}</definedName>
    <definedName name="wrn.mode_lev.xls." localSheetId="3">{#N/A,#N/A,FALSE,"ALVENARIA";#N/A,#N/A,FALSE,"BLOCOS";#N/A,#N/A,FALSE,"CINTAS";#N/A,#N/A,FALSE,"CORTINA";#N/A,#N/A,FALSE,"LAJES";#N/A,#N/A,FALSE,"PILARES";#N/A,#N/A,FALSE,"VIGAS"}</definedName>
    <definedName name="wrn.mode_lev.xls." localSheetId="1">{#N/A,#N/A,FALSE,"ALVENARIA";#N/A,#N/A,FALSE,"BLOCOS";#N/A,#N/A,FALSE,"CINTAS";#N/A,#N/A,FALSE,"CORTINA";#N/A,#N/A,FALSE,"LAJES";#N/A,#N/A,FALSE,"PILARES";#N/A,#N/A,FALSE,"VIGAS"}</definedName>
    <definedName name="wrn.mode_lev.xls.">{#N/A,#N/A,FALSE,"ALVENARIA";#N/A,#N/A,FALSE,"BLOCOS";#N/A,#N/A,FALSE,"CINTAS";#N/A,#N/A,FALSE,"CORTINA";#N/A,#N/A,FALSE,"LAJES";#N/A,#N/A,FALSE,"PILARES";#N/A,#N/A,FALSE,"VIGAS"}</definedName>
    <definedName name="x" localSheetId="4">{#N/A,#N/A,FALSE,"ALVENARIA";#N/A,#N/A,FALSE,"BLOCOS";#N/A,#N/A,FALSE,"CINTAS";#N/A,#N/A,FALSE,"CORTINA";#N/A,#N/A,FALSE,"LAJES";#N/A,#N/A,FALSE,"PILARES";#N/A,#N/A,FALSE,"VIGAS"}</definedName>
    <definedName name="x" localSheetId="5">{#N/A,#N/A,FALSE,"ALVENARIA";#N/A,#N/A,FALSE,"BLOCOS";#N/A,#N/A,FALSE,"CINTAS";#N/A,#N/A,FALSE,"CORTINA";#N/A,#N/A,FALSE,"LAJES";#N/A,#N/A,FALSE,"PILARES";#N/A,#N/A,FALSE,"VIGAS"}</definedName>
    <definedName name="x" localSheetId="6">{#N/A,#N/A,FALSE,"ALVENARIA";#N/A,#N/A,FALSE,"BLOCOS";#N/A,#N/A,FALSE,"CINTAS";#N/A,#N/A,FALSE,"CORTINA";#N/A,#N/A,FALSE,"LAJES";#N/A,#N/A,FALSE,"PILARES";#N/A,#N/A,FALSE,"VIGAS"}</definedName>
    <definedName name="x" localSheetId="7">{#N/A,#N/A,FALSE,"ALVENARIA";#N/A,#N/A,FALSE,"BLOCOS";#N/A,#N/A,FALSE,"CINTAS";#N/A,#N/A,FALSE,"CORTINA";#N/A,#N/A,FALSE,"LAJES";#N/A,#N/A,FALSE,"PILARES";#N/A,#N/A,FALSE,"VIGAS"}</definedName>
    <definedName name="x" localSheetId="8">{#N/A,#N/A,FALSE,"ALVENARIA";#N/A,#N/A,FALSE,"BLOCOS";#N/A,#N/A,FALSE,"CINTAS";#N/A,#N/A,FALSE,"CORTINA";#N/A,#N/A,FALSE,"LAJES";#N/A,#N/A,FALSE,"PILARES";#N/A,#N/A,FALSE,"VIGAS"}</definedName>
    <definedName name="x" localSheetId="9">{#N/A,#N/A,FALSE,"ALVENARIA";#N/A,#N/A,FALSE,"BLOCOS";#N/A,#N/A,FALSE,"CINTAS";#N/A,#N/A,FALSE,"CORTINA";#N/A,#N/A,FALSE,"LAJES";#N/A,#N/A,FALSE,"PILARES";#N/A,#N/A,FALSE,"VIGAS"}</definedName>
    <definedName name="x" localSheetId="2">{#N/A,#N/A,FALSE,"ALVENARIA";#N/A,#N/A,FALSE,"BLOCOS";#N/A,#N/A,FALSE,"CINTAS";#N/A,#N/A,FALSE,"CORTINA";#N/A,#N/A,FALSE,"LAJES";#N/A,#N/A,FALSE,"PILARES";#N/A,#N/A,FALSE,"VIGAS"}</definedName>
    <definedName name="x" localSheetId="3">{#N/A,#N/A,FALSE,"ALVENARIA";#N/A,#N/A,FALSE,"BLOCOS";#N/A,#N/A,FALSE,"CINTAS";#N/A,#N/A,FALSE,"CORTINA";#N/A,#N/A,FALSE,"LAJES";#N/A,#N/A,FALSE,"PILARES";#N/A,#N/A,FALSE,"VIGAS"}</definedName>
    <definedName name="x" localSheetId="1">{#N/A,#N/A,FALSE,"ALVENARIA";#N/A,#N/A,FALSE,"BLOCOS";#N/A,#N/A,FALSE,"CINTAS";#N/A,#N/A,FALSE,"CORTINA";#N/A,#N/A,FALSE,"LAJES";#N/A,#N/A,FALSE,"PILARES";#N/A,#N/A,FALSE,"VIGAS"}</definedName>
    <definedName name="x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4">'CRONOGRAMA (LOTE 01)'!$A$1:$K$26</definedName>
    <definedName name="Z_46B44D95_2370_4419_BD85_88291A251F92_.wvu.PrintArea" localSheetId="5">'CRONOGRAMA (LOTE 02)'!$A$1:$K$26</definedName>
    <definedName name="Z_46B44D95_2370_4419_BD85_88291A251F92_.wvu.PrintArea" localSheetId="6">'CRONOGRAMA (LOTE 03)'!$A$1:$K$26</definedName>
    <definedName name="Z_46B44D95_2370_4419_BD85_88291A251F92_.wvu.PrintArea" localSheetId="7">'CURVA ABC (LOTE 01)'!$A$1:$I$56</definedName>
    <definedName name="Z_46B44D95_2370_4419_BD85_88291A251F92_.wvu.PrintArea" localSheetId="8">'CURVA ABC (LOTE 02)'!$A$1:$I$66</definedName>
    <definedName name="Z_46B44D95_2370_4419_BD85_88291A251F92_.wvu.PrintArea" localSheetId="9">'CURVA ABC (LOTE 03)'!$A$1:$I$69</definedName>
    <definedName name="Z_46B44D95_2370_4419_BD85_88291A251F92_.wvu.PrintArea" localSheetId="2">'MEMORIAL DE CÁLCULO'!$A$1:$I$59</definedName>
    <definedName name="Z_46B44D95_2370_4419_BD85_88291A251F92_.wvu.PrintArea" localSheetId="3">'PLANILHA ANALÍTICA'!$A$1:$J$558</definedName>
    <definedName name="Z_46B44D95_2370_4419_BD85_88291A251F92_.wvu.PrintArea" localSheetId="1">'PLANILHA ORÇAMENTÁRIA'!$A$1:$I$59</definedName>
    <definedName name="Z_46B44D95_2370_4419_BD85_88291A251F92_.wvu.PrintTitles" localSheetId="7">'CURVA ABC (LOTE 01)'!$1:$8</definedName>
    <definedName name="Z_46B44D95_2370_4419_BD85_88291A251F92_.wvu.PrintTitles" localSheetId="8">'CURVA ABC (LOTE 02)'!$1:$8</definedName>
    <definedName name="Z_46B44D95_2370_4419_BD85_88291A251F92_.wvu.PrintTitles" localSheetId="9">'CURVA ABC (LOTE 03)'!$1:$8</definedName>
    <definedName name="Z_46B44D95_2370_4419_BD85_88291A251F92_.wvu.PrintTitles" localSheetId="2">'MEMORIAL DE CÁLCULO'!$1:$10</definedName>
    <definedName name="Z_46B44D95_2370_4419_BD85_88291A251F92_.wvu.PrintTitles" localSheetId="3">'PLANILHA ANALÍTICA'!$1:$10</definedName>
    <definedName name="Z_46B44D95_2370_4419_BD85_88291A251F92_.wvu.PrintTitles" localSheetId="1">'PLANILHA ORÇAMENTÁRIA'!$1:$10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4" i="19" l="1"/>
  <c r="I43" i="19"/>
  <c r="J41" i="19"/>
  <c r="J40" i="19"/>
  <c r="J39" i="19"/>
  <c r="J38" i="19"/>
  <c r="J37" i="19"/>
  <c r="J36" i="19"/>
  <c r="J35" i="19"/>
  <c r="J34" i="19"/>
  <c r="J33" i="19"/>
  <c r="J32" i="19"/>
  <c r="J31" i="19"/>
  <c r="J30" i="19"/>
  <c r="J29" i="19"/>
  <c r="J28" i="19"/>
  <c r="J27" i="19"/>
  <c r="J26" i="19"/>
  <c r="J24" i="19"/>
  <c r="J23" i="19"/>
  <c r="J22" i="19"/>
  <c r="J21" i="19"/>
  <c r="J20" i="19"/>
  <c r="J19" i="19"/>
  <c r="J18" i="19"/>
  <c r="J17" i="19"/>
  <c r="J16" i="19"/>
  <c r="J15" i="19"/>
  <c r="J14" i="19"/>
  <c r="J13" i="19"/>
  <c r="J12" i="19"/>
  <c r="J11" i="19"/>
  <c r="J10" i="19"/>
  <c r="I6" i="19"/>
  <c r="H3" i="19"/>
  <c r="J919" i="6"/>
  <c r="J918" i="6"/>
  <c r="J920" i="6" s="1"/>
  <c r="J915" i="6"/>
  <c r="J914" i="6"/>
  <c r="J913" i="6"/>
  <c r="J912" i="6"/>
  <c r="J916" i="6" s="1"/>
  <c r="J907" i="6"/>
  <c r="J906" i="6"/>
  <c r="J905" i="6"/>
  <c r="J902" i="6"/>
  <c r="J901" i="6"/>
  <c r="J900" i="6"/>
  <c r="J899" i="6"/>
  <c r="J898" i="6"/>
  <c r="J903" i="6" s="1"/>
  <c r="J842" i="6"/>
  <c r="J841" i="6"/>
  <c r="J840" i="6"/>
  <c r="J839" i="6"/>
  <c r="J838" i="6"/>
  <c r="J837" i="6"/>
  <c r="J836" i="6"/>
  <c r="J835" i="6"/>
  <c r="J834" i="6"/>
  <c r="J833" i="6"/>
  <c r="J843" i="6" s="1"/>
  <c r="J830" i="6"/>
  <c r="J831" i="6" s="1"/>
  <c r="J827" i="6"/>
  <c r="J822" i="6"/>
  <c r="J821" i="6"/>
  <c r="J820" i="6"/>
  <c r="J814" i="6"/>
  <c r="J813" i="6"/>
  <c r="J815" i="6" s="1"/>
  <c r="J807" i="6"/>
  <c r="J808" i="6" s="1"/>
  <c r="J804" i="6"/>
  <c r="J805" i="6" s="1"/>
  <c r="J809" i="6" s="1"/>
  <c r="J802" i="6"/>
  <c r="J801" i="6"/>
  <c r="J800" i="6"/>
  <c r="J799" i="6"/>
  <c r="J798" i="6"/>
  <c r="J797" i="6"/>
  <c r="J777" i="6"/>
  <c r="J778" i="6" s="1"/>
  <c r="J774" i="6"/>
  <c r="J775" i="6" s="1"/>
  <c r="J772" i="6"/>
  <c r="J771" i="6"/>
  <c r="J724" i="6"/>
  <c r="J725" i="6" s="1"/>
  <c r="J721" i="6"/>
  <c r="J720" i="6"/>
  <c r="J719" i="6"/>
  <c r="J722" i="6" s="1"/>
  <c r="J713" i="6"/>
  <c r="J712" i="6"/>
  <c r="J714" i="6" s="1"/>
  <c r="J709" i="6"/>
  <c r="J708" i="6"/>
  <c r="J707" i="6"/>
  <c r="J706" i="6"/>
  <c r="J705" i="6"/>
  <c r="J704" i="6"/>
  <c r="J703" i="6"/>
  <c r="J702" i="6"/>
  <c r="J710" i="6" s="1"/>
  <c r="J618" i="6"/>
  <c r="J617" i="6"/>
  <c r="J619" i="6" s="1"/>
  <c r="J614" i="6"/>
  <c r="J613" i="6"/>
  <c r="J615" i="6" s="1"/>
  <c r="K10" i="19" l="1"/>
  <c r="J25" i="19"/>
  <c r="J44" i="19" s="1"/>
  <c r="K11" i="19" l="1"/>
  <c r="L10" i="19"/>
  <c r="L11" i="19" l="1"/>
  <c r="K12" i="19"/>
  <c r="K13" i="19" l="1"/>
  <c r="L12" i="19"/>
  <c r="K14" i="19" l="1"/>
  <c r="L13" i="19"/>
  <c r="K15" i="19" l="1"/>
  <c r="L14" i="19"/>
  <c r="K16" i="19" l="1"/>
  <c r="L15" i="19"/>
  <c r="K17" i="19" l="1"/>
  <c r="L16" i="19"/>
  <c r="K18" i="19" l="1"/>
  <c r="L17" i="19"/>
  <c r="K19" i="19" l="1"/>
  <c r="L18" i="19"/>
  <c r="K20" i="19" l="1"/>
  <c r="L19" i="19"/>
  <c r="K21" i="19" l="1"/>
  <c r="L20" i="19"/>
  <c r="K22" i="19" l="1"/>
  <c r="L21" i="19"/>
  <c r="K23" i="19" l="1"/>
  <c r="L22" i="19"/>
  <c r="K24" i="19" l="1"/>
  <c r="L23" i="19"/>
  <c r="L24" i="19" l="1"/>
  <c r="K25" i="19"/>
  <c r="K26" i="19" l="1"/>
  <c r="L25" i="19"/>
  <c r="K27" i="19" l="1"/>
  <c r="L26" i="19"/>
  <c r="K28" i="19" l="1"/>
  <c r="L27" i="19"/>
  <c r="B23" i="14"/>
  <c r="B16" i="14"/>
  <c r="A16" i="14"/>
  <c r="B14" i="14"/>
  <c r="A14" i="14"/>
  <c r="B12" i="14"/>
  <c r="A12" i="14"/>
  <c r="B10" i="14"/>
  <c r="A10" i="14"/>
  <c r="B9" i="14"/>
  <c r="A9" i="14"/>
  <c r="G3" i="14"/>
  <c r="D79" i="8"/>
  <c r="A79" i="8"/>
  <c r="E69" i="8"/>
  <c r="E70" i="8"/>
  <c r="E71" i="8"/>
  <c r="D69" i="8"/>
  <c r="D70" i="8"/>
  <c r="D71" i="8"/>
  <c r="C69" i="8"/>
  <c r="C70" i="8"/>
  <c r="C71" i="8"/>
  <c r="B69" i="8"/>
  <c r="B70" i="8"/>
  <c r="B71" i="8"/>
  <c r="A70" i="8"/>
  <c r="A71" i="8"/>
  <c r="A69" i="8"/>
  <c r="D68" i="8"/>
  <c r="A68" i="8"/>
  <c r="E60" i="8"/>
  <c r="E61" i="8"/>
  <c r="E62" i="8"/>
  <c r="E63" i="8"/>
  <c r="E64" i="8"/>
  <c r="E65" i="8"/>
  <c r="E66" i="8"/>
  <c r="E67" i="8"/>
  <c r="D60" i="8"/>
  <c r="D61" i="8"/>
  <c r="D62" i="8"/>
  <c r="D63" i="8"/>
  <c r="D64" i="8"/>
  <c r="D65" i="8"/>
  <c r="D66" i="8"/>
  <c r="D67" i="8"/>
  <c r="C60" i="8"/>
  <c r="C61" i="8"/>
  <c r="C62" i="8"/>
  <c r="C63" i="8"/>
  <c r="C64" i="8"/>
  <c r="C65" i="8"/>
  <c r="C66" i="8"/>
  <c r="C67" i="8"/>
  <c r="B60" i="8"/>
  <c r="B61" i="8"/>
  <c r="B62" i="8"/>
  <c r="B63" i="8"/>
  <c r="B64" i="8"/>
  <c r="B65" i="8"/>
  <c r="B66" i="8"/>
  <c r="B67" i="8"/>
  <c r="A61" i="8"/>
  <c r="A62" i="8"/>
  <c r="A63" i="8"/>
  <c r="A64" i="8"/>
  <c r="A65" i="8"/>
  <c r="A66" i="8"/>
  <c r="A67" i="8"/>
  <c r="A60" i="8"/>
  <c r="D59" i="8"/>
  <c r="A59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44" i="8"/>
  <c r="D43" i="8"/>
  <c r="A43" i="8"/>
  <c r="E40" i="8"/>
  <c r="E41" i="8"/>
  <c r="E42" i="8"/>
  <c r="D40" i="8"/>
  <c r="D41" i="8"/>
  <c r="D42" i="8"/>
  <c r="C40" i="8"/>
  <c r="C41" i="8"/>
  <c r="C42" i="8"/>
  <c r="B40" i="8"/>
  <c r="B41" i="8"/>
  <c r="B42" i="8"/>
  <c r="A41" i="8"/>
  <c r="A42" i="8"/>
  <c r="A40" i="8"/>
  <c r="E33" i="8"/>
  <c r="E34" i="8"/>
  <c r="E35" i="8"/>
  <c r="D33" i="8"/>
  <c r="D34" i="8"/>
  <c r="D35" i="8"/>
  <c r="E27" i="8"/>
  <c r="E28" i="8"/>
  <c r="E29" i="8"/>
  <c r="E30" i="8"/>
  <c r="E31" i="8"/>
  <c r="D28" i="8"/>
  <c r="D29" i="8"/>
  <c r="D30" i="8"/>
  <c r="D31" i="8"/>
  <c r="D27" i="8"/>
  <c r="B33" i="8"/>
  <c r="C33" i="8"/>
  <c r="B34" i="8"/>
  <c r="C34" i="8"/>
  <c r="B35" i="8"/>
  <c r="C35" i="8"/>
  <c r="A34" i="8"/>
  <c r="A35" i="8"/>
  <c r="A33" i="8"/>
  <c r="D32" i="8"/>
  <c r="A32" i="8"/>
  <c r="C27" i="8"/>
  <c r="C28" i="8"/>
  <c r="C29" i="8"/>
  <c r="C30" i="8"/>
  <c r="C31" i="8"/>
  <c r="B27" i="8"/>
  <c r="B28" i="8"/>
  <c r="B29" i="8"/>
  <c r="B30" i="8"/>
  <c r="B31" i="8"/>
  <c r="A28" i="8"/>
  <c r="A29" i="8"/>
  <c r="A30" i="8"/>
  <c r="A31" i="8"/>
  <c r="A27" i="8"/>
  <c r="D26" i="8"/>
  <c r="A26" i="8"/>
  <c r="A73" i="8"/>
  <c r="K29" i="19" l="1"/>
  <c r="L28" i="19"/>
  <c r="B23" i="13"/>
  <c r="B16" i="13"/>
  <c r="A16" i="13"/>
  <c r="B14" i="13"/>
  <c r="A14" i="13"/>
  <c r="B12" i="13"/>
  <c r="A12" i="13"/>
  <c r="B10" i="13"/>
  <c r="A10" i="13"/>
  <c r="B9" i="13"/>
  <c r="A9" i="13"/>
  <c r="A8" i="13"/>
  <c r="G3" i="13"/>
  <c r="I41" i="12"/>
  <c r="J34" i="12" s="1"/>
  <c r="I40" i="12"/>
  <c r="I6" i="12"/>
  <c r="H3" i="12"/>
  <c r="I30" i="11"/>
  <c r="I6" i="11"/>
  <c r="H3" i="11"/>
  <c r="J33" i="12" l="1"/>
  <c r="J30" i="12"/>
  <c r="J29" i="12"/>
  <c r="J23" i="12"/>
  <c r="J20" i="12"/>
  <c r="J37" i="12"/>
  <c r="J31" i="12"/>
  <c r="J27" i="12"/>
  <c r="J25" i="12"/>
  <c r="J38" i="12"/>
  <c r="J36" i="12"/>
  <c r="J28" i="12"/>
  <c r="J26" i="12"/>
  <c r="J22" i="12"/>
  <c r="J35" i="12"/>
  <c r="J32" i="12"/>
  <c r="J24" i="12"/>
  <c r="J21" i="12"/>
  <c r="K30" i="19"/>
  <c r="L29" i="19"/>
  <c r="J10" i="12"/>
  <c r="K10" i="12" s="1"/>
  <c r="J11" i="12"/>
  <c r="J12" i="12"/>
  <c r="J13" i="12"/>
  <c r="J14" i="12"/>
  <c r="J15" i="12"/>
  <c r="J16" i="12"/>
  <c r="J17" i="12"/>
  <c r="J18" i="12"/>
  <c r="J19" i="12"/>
  <c r="I31" i="11"/>
  <c r="F66" i="8"/>
  <c r="F63" i="8"/>
  <c r="F103" i="8"/>
  <c r="B9" i="5"/>
  <c r="A9" i="5"/>
  <c r="A8" i="5"/>
  <c r="I910" i="6"/>
  <c r="D910" i="6"/>
  <c r="B910" i="6"/>
  <c r="C910" i="6"/>
  <c r="A910" i="6"/>
  <c r="I896" i="6"/>
  <c r="D896" i="6"/>
  <c r="B896" i="6"/>
  <c r="C896" i="6"/>
  <c r="A896" i="6"/>
  <c r="I884" i="6"/>
  <c r="D884" i="6"/>
  <c r="B884" i="6"/>
  <c r="C884" i="6"/>
  <c r="A884" i="6"/>
  <c r="D883" i="6"/>
  <c r="A883" i="6"/>
  <c r="J894" i="6"/>
  <c r="J892" i="6"/>
  <c r="J891" i="6"/>
  <c r="J890" i="6"/>
  <c r="J889" i="6"/>
  <c r="J888" i="6"/>
  <c r="J887" i="6"/>
  <c r="J886" i="6"/>
  <c r="I873" i="6"/>
  <c r="D873" i="6"/>
  <c r="B873" i="6"/>
  <c r="C873" i="6"/>
  <c r="A873" i="6"/>
  <c r="J879" i="6"/>
  <c r="J880" i="6" s="1"/>
  <c r="J876" i="6"/>
  <c r="J875" i="6"/>
  <c r="J866" i="6"/>
  <c r="I861" i="6"/>
  <c r="D861" i="6"/>
  <c r="B861" i="6"/>
  <c r="C861" i="6"/>
  <c r="A861" i="6"/>
  <c r="J869" i="6"/>
  <c r="J870" i="6" s="1"/>
  <c r="J865" i="6"/>
  <c r="J864" i="6"/>
  <c r="J863" i="6"/>
  <c r="I846" i="6"/>
  <c r="D846" i="6"/>
  <c r="B846" i="6"/>
  <c r="C846" i="6"/>
  <c r="A846" i="6"/>
  <c r="I825" i="6"/>
  <c r="D825" i="6"/>
  <c r="B825" i="6"/>
  <c r="C825" i="6"/>
  <c r="A825" i="6"/>
  <c r="I818" i="6"/>
  <c r="D818" i="6"/>
  <c r="I811" i="6"/>
  <c r="D811" i="6"/>
  <c r="B818" i="6"/>
  <c r="C818" i="6"/>
  <c r="B811" i="6"/>
  <c r="C811" i="6"/>
  <c r="A818" i="6"/>
  <c r="A811" i="6"/>
  <c r="I795" i="6"/>
  <c r="D795" i="6"/>
  <c r="B795" i="6"/>
  <c r="C795" i="6"/>
  <c r="A795" i="6"/>
  <c r="I788" i="6"/>
  <c r="D788" i="6"/>
  <c r="I781" i="6"/>
  <c r="D781" i="6"/>
  <c r="B788" i="6"/>
  <c r="C788" i="6"/>
  <c r="A788" i="6"/>
  <c r="B781" i="6"/>
  <c r="C781" i="6"/>
  <c r="A781" i="6"/>
  <c r="I769" i="6"/>
  <c r="D769" i="6"/>
  <c r="C769" i="6"/>
  <c r="B769" i="6"/>
  <c r="A769" i="6"/>
  <c r="J859" i="6"/>
  <c r="J849" i="6"/>
  <c r="J791" i="6"/>
  <c r="J790" i="6"/>
  <c r="J784" i="6"/>
  <c r="J783" i="6"/>
  <c r="J762" i="6"/>
  <c r="J763" i="6" s="1"/>
  <c r="J758" i="6"/>
  <c r="J757" i="6"/>
  <c r="J751" i="6"/>
  <c r="J752" i="6" s="1"/>
  <c r="J753" i="6" s="1"/>
  <c r="I743" i="6"/>
  <c r="D743" i="6"/>
  <c r="B743" i="6"/>
  <c r="C743" i="6"/>
  <c r="A743" i="6"/>
  <c r="D742" i="6"/>
  <c r="A742" i="6"/>
  <c r="I735" i="6"/>
  <c r="D735" i="6"/>
  <c r="B735" i="6"/>
  <c r="C735" i="6"/>
  <c r="A735" i="6"/>
  <c r="I728" i="6"/>
  <c r="D728" i="6"/>
  <c r="B728" i="6"/>
  <c r="C728" i="6"/>
  <c r="A728" i="6"/>
  <c r="I717" i="6"/>
  <c r="D717" i="6"/>
  <c r="B717" i="6"/>
  <c r="C717" i="6"/>
  <c r="A717" i="6"/>
  <c r="I700" i="6"/>
  <c r="D700" i="6"/>
  <c r="B700" i="6"/>
  <c r="C700" i="6"/>
  <c r="A700" i="6"/>
  <c r="I686" i="6"/>
  <c r="D686" i="6"/>
  <c r="B686" i="6"/>
  <c r="C686" i="6"/>
  <c r="A686" i="6"/>
  <c r="I679" i="6"/>
  <c r="D679" i="6"/>
  <c r="B679" i="6"/>
  <c r="C679" i="6"/>
  <c r="A679" i="6"/>
  <c r="J738" i="6"/>
  <c r="J737" i="6"/>
  <c r="J731" i="6"/>
  <c r="J730" i="6"/>
  <c r="J696" i="6"/>
  <c r="J697" i="6" s="1"/>
  <c r="J693" i="6"/>
  <c r="J692" i="6"/>
  <c r="J691" i="6"/>
  <c r="J690" i="6"/>
  <c r="J689" i="6"/>
  <c r="J688" i="6"/>
  <c r="J682" i="6"/>
  <c r="J681" i="6"/>
  <c r="I670" i="6"/>
  <c r="D670" i="6"/>
  <c r="B670" i="6"/>
  <c r="C670" i="6"/>
  <c r="A670" i="6"/>
  <c r="I659" i="6"/>
  <c r="D659" i="6"/>
  <c r="B659" i="6"/>
  <c r="C659" i="6"/>
  <c r="A659" i="6"/>
  <c r="J675" i="6"/>
  <c r="J674" i="6"/>
  <c r="J673" i="6"/>
  <c r="J672" i="6"/>
  <c r="J666" i="6"/>
  <c r="J665" i="6"/>
  <c r="J662" i="6"/>
  <c r="J661" i="6"/>
  <c r="J663" i="6" s="1"/>
  <c r="I648" i="6"/>
  <c r="D648" i="6"/>
  <c r="B648" i="6"/>
  <c r="C648" i="6"/>
  <c r="A648" i="6"/>
  <c r="J655" i="6"/>
  <c r="J656" i="6" s="1"/>
  <c r="J644" i="6"/>
  <c r="I641" i="6"/>
  <c r="D641" i="6"/>
  <c r="B641" i="6"/>
  <c r="C641" i="6"/>
  <c r="A641" i="6"/>
  <c r="J643" i="6"/>
  <c r="J633" i="6"/>
  <c r="J632" i="6"/>
  <c r="I628" i="6"/>
  <c r="D628" i="6"/>
  <c r="B628" i="6"/>
  <c r="C628" i="6"/>
  <c r="A628" i="6"/>
  <c r="J637" i="6"/>
  <c r="J636" i="6"/>
  <c r="J631" i="6"/>
  <c r="J630" i="6"/>
  <c r="I622" i="6"/>
  <c r="D622" i="6"/>
  <c r="B622" i="6"/>
  <c r="C622" i="6"/>
  <c r="A622" i="6"/>
  <c r="I611" i="6"/>
  <c r="D611" i="6"/>
  <c r="B611" i="6"/>
  <c r="C611" i="6"/>
  <c r="A611" i="6"/>
  <c r="I595" i="6"/>
  <c r="D595" i="6"/>
  <c r="B595" i="6"/>
  <c r="C595" i="6"/>
  <c r="A595" i="6"/>
  <c r="I589" i="6"/>
  <c r="D589" i="6"/>
  <c r="B589" i="6"/>
  <c r="C589" i="6"/>
  <c r="A589" i="6"/>
  <c r="J624" i="6"/>
  <c r="J625" i="6" s="1"/>
  <c r="J626" i="6" s="1"/>
  <c r="J609" i="6"/>
  <c r="J602" i="6"/>
  <c r="J591" i="6"/>
  <c r="J592" i="6" s="1"/>
  <c r="J593" i="6" s="1"/>
  <c r="D588" i="6"/>
  <c r="A588" i="6"/>
  <c r="I579" i="6"/>
  <c r="D579" i="6"/>
  <c r="B579" i="6"/>
  <c r="C579" i="6"/>
  <c r="A579" i="6"/>
  <c r="I573" i="6"/>
  <c r="D573" i="6"/>
  <c r="B573" i="6"/>
  <c r="C573" i="6"/>
  <c r="A573" i="6"/>
  <c r="I559" i="6"/>
  <c r="D559" i="6"/>
  <c r="B559" i="6"/>
  <c r="C559" i="6"/>
  <c r="A559" i="6"/>
  <c r="J584" i="6"/>
  <c r="J585" i="6" s="1"/>
  <c r="J582" i="6"/>
  <c r="J575" i="6"/>
  <c r="J576" i="6" s="1"/>
  <c r="J577" i="6" s="1"/>
  <c r="J569" i="6"/>
  <c r="J568" i="6"/>
  <c r="J567" i="6"/>
  <c r="J564" i="6"/>
  <c r="J563" i="6"/>
  <c r="J562" i="6"/>
  <c r="J561" i="6"/>
  <c r="D558" i="6"/>
  <c r="A558" i="6"/>
  <c r="D557" i="6"/>
  <c r="A557" i="6"/>
  <c r="I543" i="6"/>
  <c r="D543" i="6"/>
  <c r="B543" i="6"/>
  <c r="C543" i="6"/>
  <c r="A543" i="6"/>
  <c r="I529" i="6"/>
  <c r="D529" i="6"/>
  <c r="B529" i="6"/>
  <c r="C529" i="6"/>
  <c r="A529" i="6"/>
  <c r="I517" i="6"/>
  <c r="D517" i="6"/>
  <c r="B517" i="6"/>
  <c r="C517" i="6"/>
  <c r="A517" i="6"/>
  <c r="D516" i="6"/>
  <c r="A516" i="6"/>
  <c r="J552" i="6"/>
  <c r="J551" i="6"/>
  <c r="J548" i="6"/>
  <c r="J547" i="6"/>
  <c r="J546" i="6"/>
  <c r="J545" i="6"/>
  <c r="J539" i="6"/>
  <c r="J538" i="6"/>
  <c r="J535" i="6"/>
  <c r="J534" i="6"/>
  <c r="J533" i="6"/>
  <c r="J532" i="6"/>
  <c r="J531" i="6"/>
  <c r="J527" i="6"/>
  <c r="J525" i="6"/>
  <c r="J524" i="6"/>
  <c r="J523" i="6"/>
  <c r="J522" i="6"/>
  <c r="J521" i="6"/>
  <c r="J520" i="6"/>
  <c r="J519" i="6"/>
  <c r="I501" i="6"/>
  <c r="D501" i="6"/>
  <c r="B501" i="6"/>
  <c r="C501" i="6"/>
  <c r="A501" i="6"/>
  <c r="I480" i="6"/>
  <c r="D480" i="6"/>
  <c r="C480" i="6"/>
  <c r="B480" i="6"/>
  <c r="A480" i="6"/>
  <c r="J497" i="6"/>
  <c r="J496" i="6"/>
  <c r="J495" i="6"/>
  <c r="J494" i="6"/>
  <c r="J493" i="6"/>
  <c r="J492" i="6"/>
  <c r="J491" i="6"/>
  <c r="J490" i="6"/>
  <c r="J489" i="6"/>
  <c r="J488" i="6"/>
  <c r="J485" i="6"/>
  <c r="J486" i="6" s="1"/>
  <c r="J482" i="6"/>
  <c r="I473" i="6"/>
  <c r="D473" i="6"/>
  <c r="B473" i="6"/>
  <c r="C473" i="6"/>
  <c r="A473" i="6"/>
  <c r="I466" i="6"/>
  <c r="D466" i="6"/>
  <c r="B466" i="6"/>
  <c r="C466" i="6"/>
  <c r="A466" i="6"/>
  <c r="I450" i="6"/>
  <c r="D450" i="6"/>
  <c r="B450" i="6"/>
  <c r="C450" i="6"/>
  <c r="A450" i="6"/>
  <c r="I443" i="6"/>
  <c r="D443" i="6"/>
  <c r="B443" i="6"/>
  <c r="C443" i="6"/>
  <c r="A443" i="6"/>
  <c r="I436" i="6"/>
  <c r="D436" i="6"/>
  <c r="B436" i="6"/>
  <c r="C436" i="6"/>
  <c r="A436" i="6"/>
  <c r="J446" i="6"/>
  <c r="J445" i="6"/>
  <c r="J439" i="6"/>
  <c r="J438" i="6"/>
  <c r="I424" i="6"/>
  <c r="D424" i="6"/>
  <c r="B424" i="6"/>
  <c r="C424" i="6"/>
  <c r="A424" i="6"/>
  <c r="J432" i="6"/>
  <c r="J433" i="6" s="1"/>
  <c r="J429" i="6"/>
  <c r="J430" i="6" s="1"/>
  <c r="J426" i="6"/>
  <c r="J427" i="6" s="1"/>
  <c r="D423" i="6"/>
  <c r="A423" i="6"/>
  <c r="J514" i="6"/>
  <c r="J504" i="6"/>
  <c r="J476" i="6"/>
  <c r="J475" i="6"/>
  <c r="J469" i="6"/>
  <c r="J468" i="6"/>
  <c r="J462" i="6"/>
  <c r="J463" i="6" s="1"/>
  <c r="J459" i="6"/>
  <c r="J460" i="6" s="1"/>
  <c r="J456" i="6"/>
  <c r="J455" i="6"/>
  <c r="J454" i="6"/>
  <c r="J453" i="6"/>
  <c r="J452" i="6"/>
  <c r="I416" i="6"/>
  <c r="D416" i="6"/>
  <c r="B416" i="6"/>
  <c r="C416" i="6"/>
  <c r="A416" i="6"/>
  <c r="J419" i="6"/>
  <c r="J418" i="6"/>
  <c r="I409" i="6"/>
  <c r="D409" i="6"/>
  <c r="B409" i="6"/>
  <c r="C409" i="6"/>
  <c r="A409" i="6"/>
  <c r="J412" i="6"/>
  <c r="J411" i="6"/>
  <c r="J400" i="6"/>
  <c r="I398" i="6"/>
  <c r="D398" i="6"/>
  <c r="B398" i="6"/>
  <c r="C398" i="6"/>
  <c r="A398" i="6"/>
  <c r="J405" i="6"/>
  <c r="J406" i="6" s="1"/>
  <c r="J402" i="6"/>
  <c r="J401" i="6"/>
  <c r="J390" i="6"/>
  <c r="J389" i="6"/>
  <c r="J393" i="6"/>
  <c r="I381" i="6"/>
  <c r="D381" i="6"/>
  <c r="B381" i="6"/>
  <c r="C381" i="6"/>
  <c r="A381" i="6"/>
  <c r="J394" i="6"/>
  <c r="J388" i="6"/>
  <c r="J387" i="6"/>
  <c r="J386" i="6"/>
  <c r="J385" i="6"/>
  <c r="J384" i="6"/>
  <c r="J383" i="6"/>
  <c r="J373" i="6"/>
  <c r="J372" i="6"/>
  <c r="J371" i="6"/>
  <c r="J370" i="6"/>
  <c r="I367" i="6"/>
  <c r="D367" i="6"/>
  <c r="B367" i="6"/>
  <c r="C367" i="6"/>
  <c r="A367" i="6"/>
  <c r="J377" i="6"/>
  <c r="J378" i="6" s="1"/>
  <c r="J374" i="6"/>
  <c r="J369" i="6"/>
  <c r="I360" i="6"/>
  <c r="D360" i="6"/>
  <c r="B360" i="6"/>
  <c r="C360" i="6"/>
  <c r="A360" i="6"/>
  <c r="J363" i="6"/>
  <c r="J362" i="6"/>
  <c r="J355" i="6"/>
  <c r="J354" i="6"/>
  <c r="I351" i="6"/>
  <c r="D351" i="6"/>
  <c r="B351" i="6"/>
  <c r="C351" i="6"/>
  <c r="A351" i="6"/>
  <c r="J356" i="6"/>
  <c r="J353" i="6"/>
  <c r="J346" i="6"/>
  <c r="J295" i="6"/>
  <c r="J294" i="6"/>
  <c r="J69" i="6"/>
  <c r="J68" i="6"/>
  <c r="I340" i="6"/>
  <c r="D340" i="6"/>
  <c r="B340" i="6"/>
  <c r="C340" i="6"/>
  <c r="A340" i="6"/>
  <c r="J347" i="6"/>
  <c r="J343" i="6"/>
  <c r="J342" i="6"/>
  <c r="I329" i="6"/>
  <c r="D329" i="6"/>
  <c r="B329" i="6"/>
  <c r="C329" i="6"/>
  <c r="A329" i="6"/>
  <c r="J336" i="6"/>
  <c r="J337" i="6" s="1"/>
  <c r="I322" i="6"/>
  <c r="D322" i="6"/>
  <c r="B322" i="6"/>
  <c r="C322" i="6"/>
  <c r="A322" i="6"/>
  <c r="J325" i="6"/>
  <c r="J324" i="6"/>
  <c r="I309" i="6"/>
  <c r="D309" i="6"/>
  <c r="B309" i="6"/>
  <c r="C309" i="6"/>
  <c r="A309" i="6"/>
  <c r="I303" i="6"/>
  <c r="D303" i="6"/>
  <c r="B303" i="6"/>
  <c r="C303" i="6"/>
  <c r="A303" i="6"/>
  <c r="I292" i="6"/>
  <c r="D292" i="6"/>
  <c r="B292" i="6"/>
  <c r="C292" i="6"/>
  <c r="A292" i="6"/>
  <c r="I276" i="6"/>
  <c r="D276" i="6"/>
  <c r="B276" i="6"/>
  <c r="C276" i="6"/>
  <c r="A276" i="6"/>
  <c r="I270" i="6"/>
  <c r="D270" i="6"/>
  <c r="B270" i="6"/>
  <c r="C270" i="6"/>
  <c r="A270" i="6"/>
  <c r="J318" i="6"/>
  <c r="J317" i="6"/>
  <c r="J314" i="6"/>
  <c r="J313" i="6"/>
  <c r="J312" i="6"/>
  <c r="J311" i="6"/>
  <c r="J305" i="6"/>
  <c r="J306" i="6" s="1"/>
  <c r="J307" i="6" s="1"/>
  <c r="J299" i="6"/>
  <c r="J298" i="6"/>
  <c r="J290" i="6"/>
  <c r="J283" i="6"/>
  <c r="J272" i="6"/>
  <c r="J273" i="6" s="1"/>
  <c r="J274" i="6" s="1"/>
  <c r="D269" i="6"/>
  <c r="A269" i="6"/>
  <c r="I260" i="6"/>
  <c r="D260" i="6"/>
  <c r="B260" i="6"/>
  <c r="C260" i="6"/>
  <c r="A260" i="6"/>
  <c r="I254" i="6"/>
  <c r="D254" i="6"/>
  <c r="B254" i="6"/>
  <c r="C254" i="6"/>
  <c r="A254" i="6"/>
  <c r="J265" i="6"/>
  <c r="J266" i="6" s="1"/>
  <c r="J263" i="6"/>
  <c r="J256" i="6"/>
  <c r="J257" i="6" s="1"/>
  <c r="J258" i="6" s="1"/>
  <c r="I240" i="6"/>
  <c r="D240" i="6"/>
  <c r="B240" i="6"/>
  <c r="C240" i="6"/>
  <c r="A240" i="6"/>
  <c r="J250" i="6"/>
  <c r="J249" i="6"/>
  <c r="J248" i="6"/>
  <c r="J245" i="6"/>
  <c r="J244" i="6"/>
  <c r="J243" i="6"/>
  <c r="J242" i="6"/>
  <c r="D239" i="6"/>
  <c r="A239" i="6"/>
  <c r="D238" i="6"/>
  <c r="A238" i="6"/>
  <c r="A237" i="6"/>
  <c r="I224" i="6"/>
  <c r="D224" i="6"/>
  <c r="B224" i="6"/>
  <c r="C224" i="6"/>
  <c r="A224" i="6"/>
  <c r="J219" i="6"/>
  <c r="J215" i="6"/>
  <c r="J214" i="6"/>
  <c r="J216" i="6"/>
  <c r="J213" i="6"/>
  <c r="I210" i="6"/>
  <c r="D210" i="6"/>
  <c r="B210" i="6"/>
  <c r="C210" i="6"/>
  <c r="A210" i="6"/>
  <c r="J220" i="6"/>
  <c r="J212" i="6"/>
  <c r="J203" i="6"/>
  <c r="J202" i="6"/>
  <c r="J201" i="6"/>
  <c r="J205" i="6"/>
  <c r="J204" i="6"/>
  <c r="J200" i="6"/>
  <c r="I198" i="6"/>
  <c r="D198" i="6"/>
  <c r="B198" i="6"/>
  <c r="C198" i="6"/>
  <c r="A198" i="6"/>
  <c r="J206" i="6"/>
  <c r="J208" i="6" s="1"/>
  <c r="D197" i="6"/>
  <c r="A197" i="6"/>
  <c r="I182" i="6"/>
  <c r="D182" i="6"/>
  <c r="B182" i="6"/>
  <c r="C182" i="6"/>
  <c r="A182" i="6"/>
  <c r="I161" i="6"/>
  <c r="D161" i="6"/>
  <c r="B161" i="6"/>
  <c r="C161" i="6"/>
  <c r="A161" i="6"/>
  <c r="I154" i="6"/>
  <c r="D154" i="6"/>
  <c r="B154" i="6"/>
  <c r="C154" i="6"/>
  <c r="A154" i="6"/>
  <c r="I147" i="6"/>
  <c r="D147" i="6"/>
  <c r="B147" i="6"/>
  <c r="C147" i="6"/>
  <c r="A147" i="6"/>
  <c r="I131" i="6"/>
  <c r="D131" i="6"/>
  <c r="B131" i="6"/>
  <c r="C131" i="6"/>
  <c r="A131" i="6"/>
  <c r="D130" i="6"/>
  <c r="A130" i="6"/>
  <c r="I123" i="6"/>
  <c r="D123" i="6"/>
  <c r="B123" i="6"/>
  <c r="C123" i="6"/>
  <c r="A123" i="6"/>
  <c r="I112" i="6"/>
  <c r="D112" i="6"/>
  <c r="B112" i="6"/>
  <c r="C112" i="6"/>
  <c r="A112" i="6"/>
  <c r="J119" i="6"/>
  <c r="J120" i="6" s="1"/>
  <c r="J108" i="6"/>
  <c r="J104" i="6"/>
  <c r="J105" i="6" s="1"/>
  <c r="I96" i="6"/>
  <c r="D96" i="6"/>
  <c r="B96" i="6"/>
  <c r="C96" i="6"/>
  <c r="A96" i="6"/>
  <c r="J107" i="6"/>
  <c r="I83" i="6"/>
  <c r="D83" i="6"/>
  <c r="B83" i="6"/>
  <c r="C83" i="6"/>
  <c r="A83" i="6"/>
  <c r="I77" i="6"/>
  <c r="D77" i="6"/>
  <c r="B77" i="6"/>
  <c r="C77" i="6"/>
  <c r="A77" i="6"/>
  <c r="J79" i="6"/>
  <c r="J80" i="6" s="1"/>
  <c r="J81" i="6" s="1"/>
  <c r="J73" i="6"/>
  <c r="I66" i="6"/>
  <c r="D66" i="6"/>
  <c r="C66" i="6"/>
  <c r="B66" i="6"/>
  <c r="A66" i="6"/>
  <c r="J72" i="6"/>
  <c r="J57" i="6"/>
  <c r="I50" i="6"/>
  <c r="D50" i="6"/>
  <c r="B50" i="6"/>
  <c r="C50" i="6"/>
  <c r="A50" i="6"/>
  <c r="J64" i="6"/>
  <c r="I44" i="6"/>
  <c r="D44" i="6"/>
  <c r="B44" i="6"/>
  <c r="C44" i="6"/>
  <c r="A44" i="6"/>
  <c r="D43" i="6"/>
  <c r="A43" i="6"/>
  <c r="J37" i="6"/>
  <c r="I34" i="6"/>
  <c r="D34" i="6"/>
  <c r="B34" i="6"/>
  <c r="C34" i="6"/>
  <c r="A34" i="6"/>
  <c r="B28" i="6"/>
  <c r="C28" i="6"/>
  <c r="A28" i="6"/>
  <c r="I14" i="6"/>
  <c r="D14" i="6"/>
  <c r="B14" i="6"/>
  <c r="C14" i="6"/>
  <c r="A14" i="6"/>
  <c r="D13" i="6"/>
  <c r="A13" i="6"/>
  <c r="D12" i="6"/>
  <c r="A12" i="6"/>
  <c r="J41" i="12" l="1"/>
  <c r="K31" i="19"/>
  <c r="L30" i="19"/>
  <c r="J792" i="6"/>
  <c r="J440" i="6"/>
  <c r="J732" i="6"/>
  <c r="J739" i="6"/>
  <c r="J759" i="6"/>
  <c r="K11" i="12"/>
  <c r="L11" i="12" s="1"/>
  <c r="L10" i="12"/>
  <c r="J13" i="11"/>
  <c r="J18" i="11"/>
  <c r="J24" i="11"/>
  <c r="J12" i="11"/>
  <c r="J19" i="11"/>
  <c r="J17" i="11"/>
  <c r="J27" i="11"/>
  <c r="J21" i="11"/>
  <c r="J14" i="11"/>
  <c r="J15" i="11"/>
  <c r="J25" i="11"/>
  <c r="J10" i="11"/>
  <c r="J20" i="11"/>
  <c r="J28" i="11"/>
  <c r="J22" i="11"/>
  <c r="J23" i="11"/>
  <c r="J16" i="11"/>
  <c r="J26" i="11"/>
  <c r="J11" i="11"/>
  <c r="J638" i="6"/>
  <c r="J867" i="6"/>
  <c r="J667" i="6"/>
  <c r="J877" i="6"/>
  <c r="J470" i="6"/>
  <c r="J634" i="6"/>
  <c r="J586" i="6"/>
  <c r="J785" i="6"/>
  <c r="J676" i="6"/>
  <c r="J570" i="6"/>
  <c r="J683" i="6"/>
  <c r="J694" i="6"/>
  <c r="J645" i="6"/>
  <c r="J646" i="6" s="1"/>
  <c r="J565" i="6"/>
  <c r="J553" i="6"/>
  <c r="J536" i="6"/>
  <c r="J477" i="6"/>
  <c r="J549" i="6"/>
  <c r="J540" i="6"/>
  <c r="J498" i="6"/>
  <c r="J413" i="6"/>
  <c r="J447" i="6"/>
  <c r="J395" i="6"/>
  <c r="J403" i="6"/>
  <c r="J420" i="6"/>
  <c r="J457" i="6"/>
  <c r="J464" i="6" s="1"/>
  <c r="J391" i="6"/>
  <c r="J348" i="6"/>
  <c r="J364" i="6"/>
  <c r="J375" i="6"/>
  <c r="J296" i="6"/>
  <c r="J357" i="6"/>
  <c r="J70" i="6"/>
  <c r="J344" i="6"/>
  <c r="J315" i="6"/>
  <c r="J300" i="6"/>
  <c r="J326" i="6"/>
  <c r="J319" i="6"/>
  <c r="J267" i="6"/>
  <c r="J251" i="6"/>
  <c r="J217" i="6"/>
  <c r="J246" i="6"/>
  <c r="J221" i="6"/>
  <c r="J74" i="6"/>
  <c r="A88" i="8"/>
  <c r="B88" i="8"/>
  <c r="C88" i="8"/>
  <c r="D88" i="8"/>
  <c r="E88" i="8"/>
  <c r="F88" i="9"/>
  <c r="F82" i="8"/>
  <c r="A82" i="8"/>
  <c r="B82" i="8"/>
  <c r="C82" i="8"/>
  <c r="D82" i="8"/>
  <c r="E82" i="8"/>
  <c r="F52" i="9"/>
  <c r="F46" i="9"/>
  <c r="F20" i="9"/>
  <c r="B20" i="8"/>
  <c r="C20" i="8"/>
  <c r="D20" i="8"/>
  <c r="E20" i="8"/>
  <c r="A20" i="8"/>
  <c r="F71" i="8"/>
  <c r="F66" i="9"/>
  <c r="F56" i="8"/>
  <c r="F54" i="8"/>
  <c r="F51" i="8"/>
  <c r="F81" i="8"/>
  <c r="F96" i="8"/>
  <c r="E96" i="8"/>
  <c r="D96" i="8"/>
  <c r="C96" i="8"/>
  <c r="B96" i="8"/>
  <c r="A96" i="8"/>
  <c r="F106" i="9"/>
  <c r="A106" i="8"/>
  <c r="B106" i="8"/>
  <c r="C106" i="8"/>
  <c r="D106" i="8"/>
  <c r="E106" i="8"/>
  <c r="F105" i="9"/>
  <c r="E105" i="8"/>
  <c r="D105" i="8"/>
  <c r="C105" i="8"/>
  <c r="B105" i="8"/>
  <c r="A105" i="8"/>
  <c r="F109" i="9"/>
  <c r="F100" i="9"/>
  <c r="F97" i="9"/>
  <c r="F110" i="8"/>
  <c r="F110" i="9" s="1"/>
  <c r="F108" i="8"/>
  <c r="F108" i="9" s="1"/>
  <c r="A109" i="8"/>
  <c r="B109" i="8"/>
  <c r="C109" i="8"/>
  <c r="D109" i="8"/>
  <c r="E109" i="8"/>
  <c r="A110" i="8"/>
  <c r="B110" i="8"/>
  <c r="C110" i="8"/>
  <c r="D110" i="8"/>
  <c r="E110" i="8"/>
  <c r="B108" i="8"/>
  <c r="C108" i="8"/>
  <c r="D108" i="8"/>
  <c r="E108" i="8"/>
  <c r="A108" i="8"/>
  <c r="D107" i="8"/>
  <c r="A107" i="8"/>
  <c r="F102" i="8"/>
  <c r="F99" i="8"/>
  <c r="A98" i="8"/>
  <c r="B98" i="8"/>
  <c r="C98" i="8"/>
  <c r="D98" i="8"/>
  <c r="E98" i="8"/>
  <c r="A99" i="8"/>
  <c r="B99" i="8"/>
  <c r="C99" i="8"/>
  <c r="D99" i="8"/>
  <c r="E99" i="8"/>
  <c r="A100" i="8"/>
  <c r="B100" i="8"/>
  <c r="C100" i="8"/>
  <c r="D100" i="8"/>
  <c r="E100" i="8"/>
  <c r="A101" i="8"/>
  <c r="B101" i="8"/>
  <c r="C101" i="8"/>
  <c r="D101" i="8"/>
  <c r="E101" i="8"/>
  <c r="A102" i="8"/>
  <c r="B102" i="8"/>
  <c r="C102" i="8"/>
  <c r="D102" i="8"/>
  <c r="E102" i="8"/>
  <c r="A103" i="8"/>
  <c r="B103" i="8"/>
  <c r="C103" i="8"/>
  <c r="D103" i="8"/>
  <c r="E103" i="8"/>
  <c r="A104" i="8"/>
  <c r="B104" i="8"/>
  <c r="C104" i="8"/>
  <c r="D104" i="8"/>
  <c r="E104" i="8"/>
  <c r="B97" i="8"/>
  <c r="C97" i="8"/>
  <c r="D97" i="8"/>
  <c r="E97" i="8"/>
  <c r="A97" i="8"/>
  <c r="D95" i="8"/>
  <c r="A95" i="8"/>
  <c r="F101" i="8"/>
  <c r="F98" i="8"/>
  <c r="F85" i="9"/>
  <c r="F77" i="9"/>
  <c r="F78" i="9"/>
  <c r="F92" i="8"/>
  <c r="F90" i="8"/>
  <c r="F87" i="8"/>
  <c r="F84" i="8"/>
  <c r="F86" i="8" s="1"/>
  <c r="F80" i="8"/>
  <c r="A81" i="8"/>
  <c r="B81" i="8"/>
  <c r="C81" i="8"/>
  <c r="D81" i="8"/>
  <c r="E81" i="8"/>
  <c r="A83" i="8"/>
  <c r="B83" i="8"/>
  <c r="C83" i="8"/>
  <c r="D83" i="8"/>
  <c r="E83" i="8"/>
  <c r="A84" i="8"/>
  <c r="B84" i="8"/>
  <c r="C84" i="8"/>
  <c r="D84" i="8"/>
  <c r="E84" i="8"/>
  <c r="A85" i="8"/>
  <c r="B85" i="8"/>
  <c r="C85" i="8"/>
  <c r="D85" i="8"/>
  <c r="E85" i="8"/>
  <c r="A86" i="8"/>
  <c r="B86" i="8"/>
  <c r="C86" i="8"/>
  <c r="D86" i="8"/>
  <c r="E86" i="8"/>
  <c r="A87" i="8"/>
  <c r="B87" i="8"/>
  <c r="C87" i="8"/>
  <c r="D87" i="8"/>
  <c r="E87" i="8"/>
  <c r="A89" i="8"/>
  <c r="B89" i="8"/>
  <c r="C89" i="8"/>
  <c r="D89" i="8"/>
  <c r="E89" i="8"/>
  <c r="A90" i="8"/>
  <c r="B90" i="8"/>
  <c r="C90" i="8"/>
  <c r="D90" i="8"/>
  <c r="E90" i="8"/>
  <c r="A91" i="8"/>
  <c r="B91" i="8"/>
  <c r="C91" i="8"/>
  <c r="D91" i="8"/>
  <c r="E91" i="8"/>
  <c r="A92" i="8"/>
  <c r="B92" i="8"/>
  <c r="C92" i="8"/>
  <c r="D92" i="8"/>
  <c r="E92" i="8"/>
  <c r="A93" i="8"/>
  <c r="B93" i="8"/>
  <c r="C93" i="8"/>
  <c r="D93" i="8"/>
  <c r="E93" i="8"/>
  <c r="A94" i="8"/>
  <c r="B94" i="8"/>
  <c r="C94" i="8"/>
  <c r="D94" i="8"/>
  <c r="E94" i="8"/>
  <c r="B80" i="8"/>
  <c r="C80" i="8"/>
  <c r="D80" i="8"/>
  <c r="E80" i="8"/>
  <c r="A80" i="8"/>
  <c r="A77" i="8"/>
  <c r="B77" i="8"/>
  <c r="C77" i="8"/>
  <c r="D77" i="8"/>
  <c r="E77" i="8"/>
  <c r="A78" i="8"/>
  <c r="B78" i="8"/>
  <c r="C78" i="8"/>
  <c r="D78" i="8"/>
  <c r="E78" i="8"/>
  <c r="B76" i="8"/>
  <c r="C76" i="8"/>
  <c r="D76" i="8"/>
  <c r="E76" i="8"/>
  <c r="A76" i="8"/>
  <c r="D75" i="8"/>
  <c r="A75" i="8"/>
  <c r="D74" i="8"/>
  <c r="A74" i="8"/>
  <c r="F76" i="8"/>
  <c r="F70" i="9"/>
  <c r="F69" i="8"/>
  <c r="L31" i="19" l="1"/>
  <c r="K32" i="19"/>
  <c r="K12" i="12"/>
  <c r="L12" i="12" s="1"/>
  <c r="J31" i="11"/>
  <c r="K10" i="11"/>
  <c r="F69" i="9"/>
  <c r="F102" i="9"/>
  <c r="F76" i="9"/>
  <c r="F55" i="8"/>
  <c r="F83" i="8"/>
  <c r="F83" i="9" s="1"/>
  <c r="F86" i="9"/>
  <c r="F71" i="9"/>
  <c r="F81" i="9"/>
  <c r="F96" i="9"/>
  <c r="F99" i="9"/>
  <c r="F104" i="8"/>
  <c r="F104" i="9" s="1"/>
  <c r="F90" i="9"/>
  <c r="F92" i="9"/>
  <c r="F101" i="9"/>
  <c r="F82" i="9"/>
  <c r="F63" i="9"/>
  <c r="F98" i="9"/>
  <c r="F87" i="9"/>
  <c r="F84" i="9"/>
  <c r="F67" i="8"/>
  <c r="F91" i="8"/>
  <c r="F80" i="9"/>
  <c r="F103" i="9"/>
  <c r="F65" i="8"/>
  <c r="F64" i="8"/>
  <c r="L32" i="19" l="1"/>
  <c r="K33" i="19"/>
  <c r="K13" i="12"/>
  <c r="L13" i="12" s="1"/>
  <c r="L10" i="11"/>
  <c r="K11" i="11"/>
  <c r="F67" i="9"/>
  <c r="F89" i="8"/>
  <c r="F64" i="9"/>
  <c r="F91" i="9"/>
  <c r="F93" i="8"/>
  <c r="F93" i="9" s="1"/>
  <c r="F65" i="9"/>
  <c r="F94" i="8"/>
  <c r="F45" i="9"/>
  <c r="F48" i="9"/>
  <c r="F49" i="9"/>
  <c r="F44" i="9"/>
  <c r="F50" i="8"/>
  <c r="F47" i="8"/>
  <c r="F19" i="9"/>
  <c r="F22" i="9"/>
  <c r="F23" i="9"/>
  <c r="F18" i="9"/>
  <c r="F24" i="8"/>
  <c r="F21" i="8"/>
  <c r="A19" i="8"/>
  <c r="B19" i="8"/>
  <c r="C19" i="8"/>
  <c r="D19" i="8"/>
  <c r="E19" i="8"/>
  <c r="A21" i="8"/>
  <c r="B21" i="8"/>
  <c r="C21" i="8"/>
  <c r="D21" i="8"/>
  <c r="E21" i="8"/>
  <c r="B18" i="8"/>
  <c r="C18" i="8"/>
  <c r="D18" i="8"/>
  <c r="E18" i="8"/>
  <c r="A18" i="8"/>
  <c r="F34" i="9"/>
  <c r="F41" i="9"/>
  <c r="F42" i="9"/>
  <c r="D39" i="8"/>
  <c r="A39" i="8"/>
  <c r="D38" i="8"/>
  <c r="A38" i="8"/>
  <c r="A37" i="8"/>
  <c r="F33" i="9"/>
  <c r="K34" i="19" l="1"/>
  <c r="L33" i="19"/>
  <c r="K14" i="12"/>
  <c r="L14" i="12" s="1"/>
  <c r="K12" i="11"/>
  <c r="L11" i="11"/>
  <c r="F89" i="9"/>
  <c r="F21" i="9"/>
  <c r="F94" i="9"/>
  <c r="F24" i="9"/>
  <c r="F53" i="8"/>
  <c r="F50" i="9"/>
  <c r="F47" i="9"/>
  <c r="F60" i="9"/>
  <c r="F62" i="8"/>
  <c r="F61" i="8"/>
  <c r="F51" i="9"/>
  <c r="F54" i="9"/>
  <c r="F25" i="8"/>
  <c r="F35" i="8"/>
  <c r="F35" i="9" s="1"/>
  <c r="F30" i="8"/>
  <c r="F31" i="8" s="1"/>
  <c r="F27" i="8"/>
  <c r="F15" i="9"/>
  <c r="F16" i="9"/>
  <c r="E23" i="8"/>
  <c r="D23" i="8"/>
  <c r="B23" i="8"/>
  <c r="C23" i="8"/>
  <c r="A23" i="8"/>
  <c r="A22" i="8"/>
  <c r="B22" i="8"/>
  <c r="C22" i="8"/>
  <c r="D22" i="8"/>
  <c r="E22" i="8"/>
  <c r="A24" i="8"/>
  <c r="B24" i="8"/>
  <c r="C24" i="8"/>
  <c r="D24" i="8"/>
  <c r="E24" i="8"/>
  <c r="A25" i="8"/>
  <c r="B25" i="8"/>
  <c r="C25" i="8"/>
  <c r="D25" i="8"/>
  <c r="E25" i="8"/>
  <c r="D17" i="8"/>
  <c r="A17" i="8"/>
  <c r="A15" i="8"/>
  <c r="B15" i="8"/>
  <c r="C15" i="8"/>
  <c r="D15" i="8"/>
  <c r="E15" i="8"/>
  <c r="A16" i="8"/>
  <c r="B16" i="8"/>
  <c r="C16" i="8"/>
  <c r="D16" i="8"/>
  <c r="E16" i="8"/>
  <c r="B14" i="8"/>
  <c r="C14" i="8"/>
  <c r="D14" i="8"/>
  <c r="E14" i="8"/>
  <c r="A14" i="8"/>
  <c r="D13" i="8"/>
  <c r="A13" i="8"/>
  <c r="D12" i="8"/>
  <c r="A12" i="8"/>
  <c r="K35" i="19" l="1"/>
  <c r="L34" i="19"/>
  <c r="K15" i="12"/>
  <c r="L15" i="12" s="1"/>
  <c r="L12" i="11"/>
  <c r="K13" i="11"/>
  <c r="F62" i="9"/>
  <c r="F53" i="9"/>
  <c r="F25" i="9"/>
  <c r="F61" i="9"/>
  <c r="F31" i="9"/>
  <c r="F57" i="8"/>
  <c r="F55" i="9"/>
  <c r="F58" i="8"/>
  <c r="F30" i="9"/>
  <c r="F56" i="9"/>
  <c r="F29" i="8"/>
  <c r="F28" i="8"/>
  <c r="F27" i="9"/>
  <c r="K36" i="19" l="1"/>
  <c r="L35" i="19"/>
  <c r="K16" i="12"/>
  <c r="L16" i="12" s="1"/>
  <c r="K14" i="11"/>
  <c r="L13" i="11"/>
  <c r="F29" i="9"/>
  <c r="F58" i="9"/>
  <c r="F28" i="9"/>
  <c r="F57" i="9"/>
  <c r="J157" i="6"/>
  <c r="J156" i="6"/>
  <c r="J150" i="6"/>
  <c r="J149" i="6"/>
  <c r="K37" i="19" l="1"/>
  <c r="L36" i="19"/>
  <c r="K17" i="12"/>
  <c r="L17" i="12" s="1"/>
  <c r="K15" i="11"/>
  <c r="L14" i="11"/>
  <c r="J151" i="6"/>
  <c r="J158" i="6"/>
  <c r="K38" i="19" l="1"/>
  <c r="L37" i="19"/>
  <c r="K18" i="12"/>
  <c r="L18" i="12" s="1"/>
  <c r="L15" i="11"/>
  <c r="K16" i="11"/>
  <c r="J195" i="6"/>
  <c r="J185" i="6"/>
  <c r="L38" i="19" l="1"/>
  <c r="K39" i="19"/>
  <c r="K19" i="12"/>
  <c r="K17" i="11"/>
  <c r="L16" i="11"/>
  <c r="B23" i="5"/>
  <c r="B16" i="5"/>
  <c r="A16" i="5"/>
  <c r="B14" i="5"/>
  <c r="A14" i="5"/>
  <c r="B12" i="5"/>
  <c r="A12" i="5"/>
  <c r="B10" i="5"/>
  <c r="A10" i="5"/>
  <c r="G3" i="5"/>
  <c r="I28" i="6"/>
  <c r="D28" i="6"/>
  <c r="K20" i="12" l="1"/>
  <c r="L19" i="12"/>
  <c r="K40" i="19"/>
  <c r="L39" i="19"/>
  <c r="L17" i="11"/>
  <c r="K18" i="11"/>
  <c r="H4" i="9"/>
  <c r="I4" i="6"/>
  <c r="J126" i="6"/>
  <c r="J125" i="6"/>
  <c r="K21" i="12" l="1"/>
  <c r="L20" i="12"/>
  <c r="K41" i="19"/>
  <c r="L40" i="19"/>
  <c r="K19" i="11"/>
  <c r="L18" i="11"/>
  <c r="J127" i="6"/>
  <c r="K22" i="12" l="1"/>
  <c r="L21" i="12"/>
  <c r="L41" i="19"/>
  <c r="L19" i="11"/>
  <c r="K20" i="11"/>
  <c r="F40" i="8"/>
  <c r="K23" i="12" l="1"/>
  <c r="L22" i="12"/>
  <c r="K21" i="11"/>
  <c r="L20" i="11"/>
  <c r="F40" i="9"/>
  <c r="J92" i="6"/>
  <c r="J91" i="6"/>
  <c r="J88" i="6"/>
  <c r="J87" i="6"/>
  <c r="J86" i="6"/>
  <c r="J85" i="6"/>
  <c r="F14" i="8"/>
  <c r="H4" i="8"/>
  <c r="J39" i="6"/>
  <c r="J40" i="6" s="1"/>
  <c r="J41" i="6" s="1"/>
  <c r="J30" i="6"/>
  <c r="J31" i="6" s="1"/>
  <c r="J32" i="6" s="1"/>
  <c r="J233" i="6"/>
  <c r="J232" i="6"/>
  <c r="J229" i="6"/>
  <c r="J228" i="6"/>
  <c r="J227" i="6"/>
  <c r="J226" i="6"/>
  <c r="J178" i="6"/>
  <c r="J177" i="6"/>
  <c r="J176" i="6"/>
  <c r="J175" i="6"/>
  <c r="J174" i="6"/>
  <c r="J173" i="6"/>
  <c r="J172" i="6"/>
  <c r="J171" i="6"/>
  <c r="J170" i="6"/>
  <c r="J169" i="6"/>
  <c r="J166" i="6"/>
  <c r="J167" i="6" s="1"/>
  <c r="J163" i="6"/>
  <c r="J137" i="6"/>
  <c r="J136" i="6"/>
  <c r="J135" i="6"/>
  <c r="J134" i="6"/>
  <c r="J143" i="6"/>
  <c r="J144" i="6" s="1"/>
  <c r="J140" i="6"/>
  <c r="J141" i="6" s="1"/>
  <c r="J133" i="6"/>
  <c r="J23" i="6"/>
  <c r="J22" i="6"/>
  <c r="J24" i="6"/>
  <c r="J19" i="6"/>
  <c r="J18" i="6"/>
  <c r="J17" i="6"/>
  <c r="J16" i="6"/>
  <c r="K24" i="12" l="1"/>
  <c r="L23" i="12"/>
  <c r="L21" i="11"/>
  <c r="K22" i="11"/>
  <c r="F14" i="9"/>
  <c r="J89" i="6"/>
  <c r="J93" i="6"/>
  <c r="J230" i="6"/>
  <c r="J234" i="6"/>
  <c r="J179" i="6"/>
  <c r="J138" i="6"/>
  <c r="J145" i="6" s="1"/>
  <c r="J25" i="6"/>
  <c r="J20" i="6"/>
  <c r="K25" i="12" l="1"/>
  <c r="L24" i="12"/>
  <c r="L22" i="11"/>
  <c r="K23" i="11"/>
  <c r="J46" i="6"/>
  <c r="J47" i="6" s="1"/>
  <c r="J48" i="6" s="1"/>
  <c r="K26" i="12" l="1"/>
  <c r="L25" i="12"/>
  <c r="K24" i="11"/>
  <c r="L23" i="11"/>
  <c r="J7" i="6"/>
  <c r="D25" i="1"/>
  <c r="D21" i="1"/>
  <c r="D14" i="1"/>
  <c r="D10" i="1"/>
  <c r="K27" i="12" l="1"/>
  <c r="L26" i="12"/>
  <c r="L24" i="11"/>
  <c r="K25" i="11"/>
  <c r="D27" i="1"/>
  <c r="K28" i="12" l="1"/>
  <c r="L27" i="12"/>
  <c r="K26" i="11"/>
  <c r="L25" i="11"/>
  <c r="I7" i="9"/>
  <c r="I7" i="8"/>
  <c r="K29" i="12" l="1"/>
  <c r="L28" i="12"/>
  <c r="L26" i="11"/>
  <c r="K27" i="11"/>
  <c r="H82" i="9"/>
  <c r="I82" i="9" s="1"/>
  <c r="H88" i="9"/>
  <c r="I88" i="9" s="1"/>
  <c r="H87" i="9"/>
  <c r="I87" i="9" s="1"/>
  <c r="H46" i="9"/>
  <c r="I46" i="9" s="1"/>
  <c r="H52" i="9"/>
  <c r="I52" i="9" s="1"/>
  <c r="H96" i="9"/>
  <c r="I96" i="9" s="1"/>
  <c r="H20" i="9"/>
  <c r="I20" i="9" s="1"/>
  <c r="H105" i="9"/>
  <c r="I105" i="9" s="1"/>
  <c r="H106" i="9"/>
  <c r="I106" i="9" s="1"/>
  <c r="H89" i="9"/>
  <c r="I89" i="9" s="1"/>
  <c r="H109" i="9"/>
  <c r="I109" i="9" s="1"/>
  <c r="H86" i="9"/>
  <c r="I86" i="9" s="1"/>
  <c r="H85" i="9"/>
  <c r="I85" i="9" s="1"/>
  <c r="H83" i="9"/>
  <c r="I83" i="9" s="1"/>
  <c r="H81" i="9"/>
  <c r="I81" i="9" s="1"/>
  <c r="H80" i="9"/>
  <c r="I80" i="9" s="1"/>
  <c r="H53" i="9"/>
  <c r="I53" i="9" s="1"/>
  <c r="H70" i="9"/>
  <c r="I70" i="9" s="1"/>
  <c r="H50" i="9"/>
  <c r="I50" i="9" s="1"/>
  <c r="H19" i="9"/>
  <c r="I19" i="9" s="1"/>
  <c r="H45" i="9"/>
  <c r="I45" i="9" s="1"/>
  <c r="H44" i="9"/>
  <c r="I44" i="9" s="1"/>
  <c r="H48" i="9"/>
  <c r="I48" i="9" s="1"/>
  <c r="H47" i="9"/>
  <c r="I47" i="9" s="1"/>
  <c r="H34" i="9"/>
  <c r="I34" i="9" s="1"/>
  <c r="H21" i="9"/>
  <c r="I21" i="9" s="1"/>
  <c r="H23" i="9"/>
  <c r="I23" i="9" s="1"/>
  <c r="H33" i="9"/>
  <c r="I33" i="9" s="1"/>
  <c r="H90" i="9"/>
  <c r="I90" i="9" s="1"/>
  <c r="H91" i="9"/>
  <c r="I91" i="9" s="1"/>
  <c r="H92" i="9"/>
  <c r="I92" i="9" s="1"/>
  <c r="H93" i="9"/>
  <c r="I93" i="9" s="1"/>
  <c r="H94" i="9"/>
  <c r="I94" i="9" s="1"/>
  <c r="H61" i="9"/>
  <c r="I61" i="9" s="1"/>
  <c r="H62" i="9"/>
  <c r="I62" i="9" s="1"/>
  <c r="H49" i="9"/>
  <c r="I49" i="9" s="1"/>
  <c r="H55" i="9"/>
  <c r="I55" i="9" s="1"/>
  <c r="H56" i="9"/>
  <c r="I56" i="9" s="1"/>
  <c r="H57" i="9"/>
  <c r="I57" i="9" s="1"/>
  <c r="H58" i="9"/>
  <c r="I58" i="9" s="1"/>
  <c r="H51" i="9"/>
  <c r="I51" i="9" s="1"/>
  <c r="H54" i="9"/>
  <c r="I54" i="9" s="1"/>
  <c r="H60" i="9"/>
  <c r="I60" i="9" s="1"/>
  <c r="H99" i="9"/>
  <c r="I99" i="9" s="1"/>
  <c r="H98" i="9"/>
  <c r="I98" i="9" s="1"/>
  <c r="H97" i="9"/>
  <c r="I97" i="9" s="1"/>
  <c r="H104" i="9"/>
  <c r="H31" i="9"/>
  <c r="H67" i="9"/>
  <c r="H30" i="9"/>
  <c r="H27" i="9"/>
  <c r="H103" i="9"/>
  <c r="H100" i="9"/>
  <c r="H66" i="9"/>
  <c r="H63" i="9"/>
  <c r="H110" i="9"/>
  <c r="H29" i="9"/>
  <c r="H28" i="9"/>
  <c r="H40" i="9"/>
  <c r="H42" i="9"/>
  <c r="H25" i="9"/>
  <c r="H65" i="9"/>
  <c r="H84" i="9"/>
  <c r="H15" i="9"/>
  <c r="H18" i="9"/>
  <c r="H71" i="9"/>
  <c r="H101" i="9"/>
  <c r="H35" i="9"/>
  <c r="H16" i="9"/>
  <c r="H69" i="9"/>
  <c r="H41" i="9"/>
  <c r="H64" i="9"/>
  <c r="H76" i="9"/>
  <c r="H14" i="9"/>
  <c r="H24" i="9"/>
  <c r="H78" i="9"/>
  <c r="H102" i="9"/>
  <c r="H77" i="9"/>
  <c r="H108" i="9"/>
  <c r="H22" i="9"/>
  <c r="K30" i="12" l="1"/>
  <c r="L29" i="12"/>
  <c r="K28" i="11"/>
  <c r="L27" i="11"/>
  <c r="I31" i="9"/>
  <c r="I104" i="9"/>
  <c r="I67" i="9"/>
  <c r="I35" i="9"/>
  <c r="I65" i="9"/>
  <c r="I18" i="9"/>
  <c r="I63" i="9"/>
  <c r="I42" i="9"/>
  <c r="I108" i="9"/>
  <c r="I77" i="9"/>
  <c r="I15" i="9"/>
  <c r="I84" i="9"/>
  <c r="I66" i="9"/>
  <c r="I30" i="9"/>
  <c r="I29" i="9"/>
  <c r="I64" i="9"/>
  <c r="I69" i="9"/>
  <c r="I110" i="9"/>
  <c r="I101" i="9"/>
  <c r="I71" i="9"/>
  <c r="I102" i="9"/>
  <c r="I78" i="9"/>
  <c r="I103" i="9"/>
  <c r="I24" i="9"/>
  <c r="I27" i="9"/>
  <c r="I14" i="9"/>
  <c r="I25" i="9"/>
  <c r="I40" i="9"/>
  <c r="I76" i="9"/>
  <c r="I100" i="9"/>
  <c r="I28" i="9"/>
  <c r="I22" i="9"/>
  <c r="I41" i="9"/>
  <c r="I16" i="9"/>
  <c r="K31" i="12" l="1"/>
  <c r="L30" i="12"/>
  <c r="L28" i="11"/>
  <c r="I95" i="9"/>
  <c r="D15" i="14" s="1"/>
  <c r="I32" i="9"/>
  <c r="D17" i="5" s="1"/>
  <c r="E17" i="5" s="1"/>
  <c r="I43" i="9"/>
  <c r="D13" i="13" s="1"/>
  <c r="I79" i="9"/>
  <c r="D13" i="14" s="1"/>
  <c r="I75" i="9"/>
  <c r="I68" i="9"/>
  <c r="D17" i="13" s="1"/>
  <c r="I59" i="9"/>
  <c r="D15" i="13" s="1"/>
  <c r="I107" i="9"/>
  <c r="D17" i="14" s="1"/>
  <c r="I39" i="9"/>
  <c r="I17" i="9"/>
  <c r="D13" i="5" s="1"/>
  <c r="I26" i="9"/>
  <c r="D15" i="5" s="1"/>
  <c r="I13" i="9"/>
  <c r="K32" i="12" l="1"/>
  <c r="L31" i="12"/>
  <c r="H17" i="14"/>
  <c r="G17" i="14"/>
  <c r="F17" i="14"/>
  <c r="E17" i="14"/>
  <c r="F15" i="14"/>
  <c r="G15" i="14"/>
  <c r="H15" i="14"/>
  <c r="E15" i="14"/>
  <c r="H13" i="14"/>
  <c r="G13" i="14"/>
  <c r="F13" i="14"/>
  <c r="E13" i="14"/>
  <c r="I73" i="9"/>
  <c r="D11" i="14"/>
  <c r="D11" i="13"/>
  <c r="D19" i="13" s="1"/>
  <c r="D12" i="13" s="1"/>
  <c r="I37" i="9"/>
  <c r="D11" i="5"/>
  <c r="I11" i="9"/>
  <c r="G11" i="13"/>
  <c r="F11" i="13"/>
  <c r="E11" i="13"/>
  <c r="E15" i="13"/>
  <c r="G15" i="13"/>
  <c r="F15" i="13"/>
  <c r="G13" i="13"/>
  <c r="F13" i="13"/>
  <c r="E13" i="13"/>
  <c r="G17" i="13"/>
  <c r="E17" i="13"/>
  <c r="F17" i="13"/>
  <c r="D19" i="5"/>
  <c r="D3" i="5" s="1"/>
  <c r="E11" i="5"/>
  <c r="F11" i="5"/>
  <c r="F17" i="5"/>
  <c r="E13" i="5"/>
  <c r="F13" i="5"/>
  <c r="F15" i="5"/>
  <c r="E15" i="5"/>
  <c r="K33" i="12" l="1"/>
  <c r="L32" i="12"/>
  <c r="D14" i="13"/>
  <c r="D3" i="13"/>
  <c r="F19" i="13"/>
  <c r="E19" i="13"/>
  <c r="E18" i="13" s="1"/>
  <c r="G19" i="13"/>
  <c r="G18" i="13" s="1"/>
  <c r="F11" i="14"/>
  <c r="F19" i="14" s="1"/>
  <c r="E11" i="14"/>
  <c r="E19" i="14" s="1"/>
  <c r="G11" i="14"/>
  <c r="G19" i="14" s="1"/>
  <c r="D19" i="14"/>
  <c r="D10" i="14" s="1"/>
  <c r="H11" i="14"/>
  <c r="H19" i="14" s="1"/>
  <c r="D10" i="13"/>
  <c r="D16" i="13"/>
  <c r="F18" i="13"/>
  <c r="E19" i="5"/>
  <c r="E18" i="5" s="1"/>
  <c r="F19" i="5"/>
  <c r="F18" i="5" s="1"/>
  <c r="D10" i="5"/>
  <c r="D14" i="5"/>
  <c r="D16" i="5"/>
  <c r="D12" i="5"/>
  <c r="K34" i="12" l="1"/>
  <c r="L33" i="12"/>
  <c r="H18" i="14"/>
  <c r="D16" i="14"/>
  <c r="D14" i="14"/>
  <c r="D3" i="14"/>
  <c r="D12" i="14"/>
  <c r="E18" i="14"/>
  <c r="G18" i="14"/>
  <c r="F18" i="14"/>
  <c r="D18" i="13"/>
  <c r="D18" i="5"/>
  <c r="K35" i="12" l="1"/>
  <c r="L34" i="12"/>
  <c r="D18" i="14"/>
  <c r="K36" i="12" l="1"/>
  <c r="L35" i="12"/>
  <c r="K37" i="12" l="1"/>
  <c r="L36" i="12"/>
  <c r="K38" i="12" l="1"/>
  <c r="L37" i="12"/>
  <c r="L38" i="12" l="1"/>
</calcChain>
</file>

<file path=xl/sharedStrings.xml><?xml version="1.0" encoding="utf-8"?>
<sst xmlns="http://schemas.openxmlformats.org/spreadsheetml/2006/main" count="2779" uniqueCount="444">
  <si>
    <t>COMPOSIÇÃO DO BDI - OBRA RODOVIÁRIA</t>
  </si>
  <si>
    <t>Grupo A</t>
  </si>
  <si>
    <t>Despesas indiretas</t>
  </si>
  <si>
    <t>A.1</t>
  </si>
  <si>
    <t>Administração central (AC)</t>
  </si>
  <si>
    <t>A.2</t>
  </si>
  <si>
    <t>Seguros (S) + Garantia (G)</t>
  </si>
  <si>
    <t>A.3</t>
  </si>
  <si>
    <t xml:space="preserve">Risco (R) </t>
  </si>
  <si>
    <t>Total do grupo A:</t>
  </si>
  <si>
    <t>Grupo B</t>
  </si>
  <si>
    <t>Bonificação</t>
  </si>
  <si>
    <t>B.1</t>
  </si>
  <si>
    <t>Lucro (L)</t>
  </si>
  <si>
    <t>Total do grupo B:</t>
  </si>
  <si>
    <t>Grupo C</t>
  </si>
  <si>
    <t>Impostos (I)</t>
  </si>
  <si>
    <t>C.1</t>
  </si>
  <si>
    <t>PIS</t>
  </si>
  <si>
    <t>C.2</t>
  </si>
  <si>
    <t>COFINS</t>
  </si>
  <si>
    <t>C.3</t>
  </si>
  <si>
    <t>ISSQN (Valor estipulado pela Prefeitura  - entre 2 a 5%)</t>
  </si>
  <si>
    <t>C.4</t>
  </si>
  <si>
    <t>CPRB</t>
  </si>
  <si>
    <t>-</t>
  </si>
  <si>
    <t>Total do grupo C:</t>
  </si>
  <si>
    <t>Grupo D</t>
  </si>
  <si>
    <t>Despesas Financeiras (DF)</t>
  </si>
  <si>
    <t>D.1</t>
  </si>
  <si>
    <t xml:space="preserve">Despesas Financeiras  </t>
  </si>
  <si>
    <t>Total do grupo D:</t>
  </si>
  <si>
    <t>BDI:</t>
  </si>
  <si>
    <t>_______________________________</t>
  </si>
  <si>
    <t>Luiz Felipe Sarti Neves</t>
  </si>
  <si>
    <t>Engenheiro Civil</t>
  </si>
  <si>
    <t>PLANILHA ORÇAMENTÁRIA DE CUSTOS</t>
  </si>
  <si>
    <r>
      <rPr>
        <b/>
        <sz val="8"/>
        <color theme="1"/>
        <rFont val="Arial"/>
        <family val="2"/>
      </rPr>
      <t>FOLHA N</t>
    </r>
    <r>
      <rPr>
        <b/>
        <sz val="8"/>
        <color theme="1"/>
        <rFont val="Calibri"/>
        <family val="2"/>
      </rPr>
      <t>º</t>
    </r>
    <r>
      <rPr>
        <b/>
        <sz val="8"/>
        <color theme="1"/>
        <rFont val="Arial Nova"/>
      </rPr>
      <t xml:space="preserve">: </t>
    </r>
  </si>
  <si>
    <t>01/01.</t>
  </si>
  <si>
    <t>DATA:</t>
  </si>
  <si>
    <t xml:space="preserve">FORMA DE EXECUÇÃO: </t>
  </si>
  <si>
    <t>(    )</t>
  </si>
  <si>
    <t>DIRETA</t>
  </si>
  <si>
    <t>( X )</t>
  </si>
  <si>
    <t>INDIRETA</t>
  </si>
  <si>
    <t>% ISS MUNICIPAL:</t>
  </si>
  <si>
    <t>ITEM</t>
  </si>
  <si>
    <t>FONTE</t>
  </si>
  <si>
    <t>CÓDIGO</t>
  </si>
  <si>
    <t>DESCRIÇÃO</t>
  </si>
  <si>
    <t>UNIDADE</t>
  </si>
  <si>
    <t>QUANTIDADE</t>
  </si>
  <si>
    <t>PREÇO UNITÁRIO S/ BDI</t>
  </si>
  <si>
    <t>PREÇO UNITÁRIO C/ BDI</t>
  </si>
  <si>
    <t>SERVIÇOS PRELIMINARES</t>
  </si>
  <si>
    <t>SICOR/
SEINFRA</t>
  </si>
  <si>
    <t>U</t>
  </si>
  <si>
    <t>ED-50155</t>
  </si>
  <si>
    <t>LOCAÇÃO DE BANHEIRO QUÍMICO, DIMENSÃO (110X120X230)CM, LINHA PADRÃO, CONTENDO UMA (1) PIA/HIGIENIZADOR DE MÃOS, INCLUSIVE MANUTENÇÃO E MOBILIZAÇÃO/DESMOBILIZAÇÃO</t>
  </si>
  <si>
    <t>MÊS</t>
  </si>
  <si>
    <t>ED-27006</t>
  </si>
  <si>
    <t>CONE PARA SINALIZAÇÃO/ISOLAMENTO DE ÁREAS, ALTURA 75CM, INCLUSIVE FORNECIMENTO E MOVIMENTAÇÃO</t>
  </si>
  <si>
    <t>%</t>
  </si>
  <si>
    <t>SINAPI</t>
  </si>
  <si>
    <t>M</t>
  </si>
  <si>
    <t>M³</t>
  </si>
  <si>
    <t>M3XKM</t>
  </si>
  <si>
    <t>M²</t>
  </si>
  <si>
    <t>T</t>
  </si>
  <si>
    <t>TXKM</t>
  </si>
  <si>
    <t>TOTAL</t>
  </si>
  <si>
    <t>TOTAL GERAL</t>
  </si>
  <si>
    <t>ITENS</t>
  </si>
  <si>
    <t>ETAPAS/DESCRIÇÃO</t>
  </si>
  <si>
    <t>FÍSICO/ FINANCEIRO</t>
  </si>
  <si>
    <t>MÊS 1</t>
  </si>
  <si>
    <t>MÊS 2</t>
  </si>
  <si>
    <t>MÊS 3</t>
  </si>
  <si>
    <t>MÊS 4</t>
  </si>
  <si>
    <t>Físico %</t>
  </si>
  <si>
    <t>Financeiro</t>
  </si>
  <si>
    <t>Observações:</t>
  </si>
  <si>
    <t>PLANILHA ANALÍTICA DE CUSTOS</t>
  </si>
  <si>
    <t>CUSTO UNITÁRIO</t>
  </si>
  <si>
    <t>CUSTO TOTAL</t>
  </si>
  <si>
    <t>CUSTO UNITÁRIO DO SERVIÇO (SEM BDI):</t>
  </si>
  <si>
    <t>MATERIAIS:</t>
  </si>
  <si>
    <t>TOTAL DE MATERIAIS: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</si>
  <si>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MATED-11228 CONE (MATERIAL: PLÁSTICO|ALTURA: 75CM|COR: LARANJA/BRANCO OU PRETO/AMARELO)</t>
    </r>
  </si>
  <si>
    <t>SERVIÇOS: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</si>
  <si>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ED-50367 SERVENTE COM ENCARGOS COMPLEMENTARES</t>
    </r>
  </si>
  <si>
    <t>EQUIPAMENTOS:</t>
  </si>
  <si>
    <t>COEFICIENTE</t>
  </si>
  <si>
    <t>CHP</t>
  </si>
  <si>
    <t>H</t>
  </si>
  <si>
    <t>CHI</t>
  </si>
  <si>
    <t>TOTAL DE EQUIPAMENTOS:</t>
  </si>
  <si>
    <t>TOTAL DE SERVIÇOS:</t>
  </si>
  <si>
    <t>KG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</si>
  <si>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ED-51093 APILOAMENTO MANUAL EM FUNDO DE VALA COM SOQUETE, EXCLUSIVE ESCAVAÇÃO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</si>
  <si>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ED-51107 ESCAVAÇÃO MANUAL DE VALA COM PROFUNDIDADE MENOR OU IGUAL A 1,5M, INCLUSIVE DESCARGA LATERAL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</si>
  <si>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ED-51125 TRANSPORTE DE MATERIAL DEMOLIDO EM CAÇAMBA, EXCLUSIVE CARGA MANUAL OU MECÂNICA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</si>
  <si>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ED-51133 TRANSPORTE DE MATERIAL DE QUALQUER NATUREZA COM CARRINHO DE MÃO, COM DISTÂNCIAS MENORES OU IGUAIS A 50M, INCLUSIVE CARGA/DESCARGA</t>
    </r>
  </si>
  <si>
    <t>% ACUMULADA</t>
  </si>
  <si>
    <t>CLASSE</t>
  </si>
  <si>
    <t>CORTE</t>
  </si>
  <si>
    <t>A</t>
  </si>
  <si>
    <t>B</t>
  </si>
  <si>
    <t>C</t>
  </si>
  <si>
    <r>
      <t xml:space="preserve">PROPONENTE/TOMADOR: </t>
    </r>
    <r>
      <rPr>
        <sz val="8"/>
        <color theme="1"/>
        <rFont val="Arial"/>
        <family val="2"/>
      </rPr>
      <t>PREFEITURA MUNICIPAL DE PONTE NOVA</t>
    </r>
  </si>
  <si>
    <r>
      <rPr>
        <b/>
        <sz val="8"/>
        <color theme="1"/>
        <rFont val="Arial Nova"/>
      </rPr>
      <t xml:space="preserve">LOCAL: </t>
    </r>
    <r>
      <rPr>
        <sz val="8"/>
        <color theme="1"/>
        <rFont val="Arial Nova"/>
      </rPr>
      <t>VIAS URBANAS DO MUNICÍPIO DE PONTE NOVA/MG</t>
    </r>
  </si>
  <si>
    <t>1.</t>
  </si>
  <si>
    <t>1.1.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</si>
  <si>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</si>
  <si>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</si>
  <si>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</si>
  <si>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</si>
  <si>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</si>
  <si>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</si>
  <si>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</si>
  <si>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Preço Unitário (com BDI) (R$)</t>
  </si>
  <si>
    <t>Preço Total
(R$)</t>
  </si>
  <si>
    <t>FORNECIMENTO E INSTALAÇÃO DE PLACA DE OBRA COM CHAPA GALVANIZADA E ESTRUTURA DE MADEIRA. AF_03/2022_PS</t>
  </si>
  <si>
    <t>M2</t>
  </si>
  <si>
    <t>SERVIÇOS EM TERRA E REMOÇÕES</t>
  </si>
  <si>
    <t>M3</t>
  </si>
  <si>
    <t>SERVIÇOS DE PAVIMENTAÇÃO ASFÁLTICA</t>
  </si>
  <si>
    <t>TRANSPORTE COM CAMINHÃO TANQUE DE TRANSPORTE DE MATERIAL ASFÁLTICO DE 20000L, EM VIA URBANA PAVIMENTADA, DMT ATÉ 30KM (UNIDADE: TXKM). AF_07/2020</t>
  </si>
  <si>
    <t>TRANSPORTE COM CAMINHÃO TANQUE DE TRANSPORTE DE MATERIAL ASFÁLTICO DE 20000L, EM VIA URBANA PAVIMENTADA, ADICIONAL PARA DMT EXCEDENTE A 30 KM (UNIDADE: TXKM). AF_07/2020</t>
  </si>
  <si>
    <t>EXECUÇÃO DE PAVIMENTO COM APLICAÇÃO DE CONCRETO ASFÁLTICO, CAMADA DE ROLAMENTO - EXCLUSIVE CARGA E TRANSPORTE. AF_10/2025</t>
  </si>
  <si>
    <t>SERVIÇOS DE DRENAGEM SUPERFICIAL</t>
  </si>
  <si>
    <t>1.1.1.</t>
  </si>
  <si>
    <t>1.1.2.</t>
  </si>
  <si>
    <t>1.1.3.</t>
  </si>
  <si>
    <t>1.2.</t>
  </si>
  <si>
    <t>1.2.1.</t>
  </si>
  <si>
    <t>1.2.2.</t>
  </si>
  <si>
    <t>1.3.</t>
  </si>
  <si>
    <t>1.3.1.</t>
  </si>
  <si>
    <t>1.3.2.</t>
  </si>
  <si>
    <t>1.3.3.</t>
  </si>
  <si>
    <t>1.3.4.</t>
  </si>
  <si>
    <t>1.3.5.</t>
  </si>
  <si>
    <t>1.4.</t>
  </si>
  <si>
    <t>1.4.1.</t>
  </si>
  <si>
    <t>SUDECAP</t>
  </si>
  <si>
    <t>20.12.01</t>
  </si>
  <si>
    <t>PINTURA DE LIGAÇÃO COM RR-1C</t>
  </si>
  <si>
    <t>EXECUÇÃO DE SARJETA DE CONCRETO USINADO, MOLDADA IN LOCO EM TRECHO RETO, 45 CM BASE X 10 CM ALTURA. AF_01/2024</t>
  </si>
  <si>
    <t>ED-51141</t>
  </si>
  <si>
    <t>BDI DIFERENC.:</t>
  </si>
  <si>
    <r>
      <rPr>
        <b/>
        <sz val="8"/>
        <color theme="1"/>
        <rFont val="Arial Nova"/>
      </rPr>
      <t>LOCAL:</t>
    </r>
    <r>
      <rPr>
        <sz val="8"/>
        <color theme="1"/>
        <rFont val="Arial Nova"/>
      </rPr>
      <t xml:space="preserve">  VIAS URBANAS DO MUNICÍPIO DE PONTE NOVA/MG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</si>
  <si>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I 4813 </t>
    </r>
    <r>
      <rPr>
        <sz val="8"/>
        <color theme="1"/>
        <rFont val="Arial"/>
        <family val="2"/>
        <charset val="2"/>
      </rPr>
      <t>PLACA DE OBRA (PARA CONSTRUCAO CIVIL) EM CHAPA GALVANIZADA *N. 22*, ADESIVADA, DE *2,4 X 1,2* M (SEM POSTES PARA FIXACAO)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</si>
  <si>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I 5065 </t>
    </r>
    <r>
      <rPr>
        <sz val="8"/>
        <color theme="1"/>
        <rFont val="Arial"/>
        <family val="2"/>
        <charset val="2"/>
      </rPr>
      <t>PREGO DE ACO POLIDO COM CABECA 10 X 10 (7/8 X 17)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</si>
  <si>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I 5069 </t>
    </r>
    <r>
      <rPr>
        <sz val="8"/>
        <color theme="1"/>
        <rFont val="Arial"/>
        <family val="2"/>
        <charset val="2"/>
      </rPr>
      <t>PREGO DE ACO POLIDO COM CABECA 17 X 27 (2 1/2 X 11)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</si>
  <si>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88262 </t>
    </r>
    <r>
      <rPr>
        <sz val="8"/>
        <color theme="1"/>
        <rFont val="Arial"/>
        <family val="2"/>
        <charset val="2"/>
      </rPr>
      <t>CARPINTEIRO DE FORMAS COM ENCARGOS COMPLEMENTARES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</si>
  <si>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88316 SERVENTE COM ENCARGOS COMPLEMENTARES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</si>
  <si>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MATED-11195 BANHEIRO QUÍMICO (PERÍODO DE LOCAÇÃO: MENSAL|LINHA: PADRÃO [STANDARD]|PIA: INCLUSO|LARGURA EXTERNA: 110CM|PROFUNDIDADE EXTERNA: 120CM|ALTURA EXTERNA: 230CM|PESO*: 85KG |CAPACIDADE DEJETOS*: 227L|MANUTENÇÃO: INCLUSO| MOBILIZAÇÃO/DESMOBILIZAÇÃO: INCLUSO) *VALORES REFERENCIAIS APROXIMADOS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</si>
  <si>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50.16.52 CHP/CAMINHÃO DISTRIBUIDOR DE BETUME CARGA ÚTIL MÁXIMA 9800 KG, DISTÂNCIA ENTRE EIXOS 5,00 M, POTÊNCIA 200 CV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</si>
  <si>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92242 CAMINHÃO DE TRANSPORTE DE MATERIAL ASFÁLTICO 20.000 L, COM CAVALO MECÂNICO DE CAPACIDADE MÁXIMA DE TRAÇÃO COMBINADO DE 45.000 KG, POTÊNCIA 330 CV, INCLUSIVE TANQUE DE ASFALTO COM MAÇARICO - CHP DIURNO. AF_12/2015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</si>
  <si>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92243 CAMINHÃO DE TRANSPORTE DE MATERIAL ASFÁLTICO 20.000 L, COM CAVALO MECÂNICO DE CAPACIDADE MÁXIMA DE TRAÇÃO COMBINADO DE 45.000 KG, POTÊNCIA 330 CV, INCLUSIVE TANQUE DE ASFALTO COM MAÇARICO - CHI DIURNO. AF_12/2015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</si>
  <si>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50.01.70 CHP/VASSOURA MECÂNICA REBOCÁVEL COM ESCOVA CILÍNDRICA LARGURA ÚTIL DE VARRIMENTO = 2,44M OU EQUIVALENTE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</si>
  <si>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50.01.71 CHI/VASSOURA MECÂNICA REBOCÁVEL COM ESCOVA CILÍNDRICA LARGURA ÚTIL DE VARRIMENTO = 2,44M OU EQUIVALENTE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</si>
  <si>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50.36.66 CHP/TRATOR DE PNEUS COM POTÊNCIA DE 105 CV, TRAÇÃO 4 X 4, PESO COM LASTRO DE 5500 KG, OU EQUIVALENTE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</si>
  <si>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50.36.67 CHI/TRATOR DE PNEUS COM POTÊNCIA DE 105 CV, TRAÇÃO 4 X 4, PESO COM LASTRO DE 5500 KG, OU EQUIVALENTE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</si>
  <si>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55.10.88 SERVENTE DE OBRA</t>
    </r>
    <r>
      <rPr>
        <sz val="8"/>
        <color theme="1"/>
        <rFont val="Arial"/>
        <family val="2"/>
        <charset val="2"/>
      </rPr>
      <t>S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</si>
  <si>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68.09.20 EMULSÃO ASFÁLTICA CATIÔNICA RR-1C PARA USO EM PAVIMENTAÇÃO ASFÁLTICA (COLETADO NA ANP ACRESCIDO DE ICMS)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</si>
  <si>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5835 VIBROACABADORA DE ASFALTO SOBRE ESTEIRAS, LARGURA DE PAVIMENTAÇÃO 1,90 M A 5,30 M, POTÊNCIA 105 HP CAPACIDADE 450 T/H - CHP DIURNO. AF_11/2014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</si>
  <si>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5837 VIBROACABADORA DE ASFALTO SOBRE ESTEIRAS, LARGURA DE PAVIMENTAÇÃO 1,90 M A 5,30 M, POTÊNCIA 105 HP CAPACIDADE 450 T/H - CHI DIURNO. AF_11/2014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</si>
  <si>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88314 RASTELEIRO COM ENCARGOS COMPLEMENTARES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</si>
  <si>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91386 CAMINHÃO BASCULANTE 10 M3, TRUCADO CABINE SIMPLES, PESO BRUTO TOTAL 23.000 KG, CARGA ÚTIL MÁXIMA 15.935 KG, DISTÂNCIA ENTRE EIXOS 4,80 M, POTÊNCIA 230 CV INCLUSIVE CAÇAMBA METÁLICA - CHP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</si>
  <si>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91387 CAMINHÃO BASCULANTE 10 M3, TRUCADO CABINE SIMPLES, PESO BRUTO TOTAL 23.000 KG, CARGA ÚTIL MÁXIMA 15.935 KG, DISTÂNCIA ENTRE EIXOS 4,80 M, POTÊNCIA 230 CV INCLUSIVE CAÇAMBA METÁLICA - CHI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</si>
  <si>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95631 ROLO COMPACTADOR VIBRATORIO TANDEM, ACO LISO, POTENCIA 125 HP, PESO SEM/COM LASTRO 10,20/11,65 T, LARGURA DE TRABALHO 1,73 M - CHP DIURNO. AF_11/2016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</si>
  <si>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95632 ROLO COMPACTADOR VIBRATORIO TANDEM, ACO LISO, POTENCIA 125 HP, PESO SEM/COM LASTRO 10,20/11,65 T, LARGURA DE TRABALHO 1,73 M - CHI DIURNO. AF_11/2016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</si>
  <si>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96155 TRATOR DE PNEUS COM POTÊNCIA DE 85 CV, TRAÇÃO 4X4, COM VASSOURA MECÂNICA ACOPLADA - CHI DIURNO. AF_02/2017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</si>
  <si>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96157 TRATOR DE PNEUS COM POTÊNCIA DE 85 CV, TRAÇÃO 4X4, COM VASSOURA MECÂNICA ACOPLADA - CHP DIURNO. AF_03/2017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</si>
  <si>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96463 ROLO COMPACTADOR DE PNEUS, ESTÁTICO, PRESSÃO VARIÁVEL, POTÊNCIA 110 HP, PESO SEM/COM LASTRO 10,8/27 T, LARGURA DE ROLAGEM 2,30 M - CHP DIURNO. AF_06/2017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</si>
  <si>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96464 ROLO COMPACTADOR DE PNEUS, ESTÁTICO, PRESSÃO VARIÁVEL, POTÊNCIA 110 HP, PESO SEM/COM LASTRO 10,8/27 T, LARGURA DE ROLAGEM 2,30 M - CHI DIURNO. AF_06/2017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</si>
  <si>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I 1518 CONCRETO BETUMINOSO USINADO A QUENTE (CBUQ) PARA PAVIMENTACAO ASFALTICA, PADRAO DNIT, FAIXA C, COM CAP 50/70 - AQUISICAO POSTO USINA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</si>
  <si>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I 370 AREIA MEDIA - POSTO JAZIDA/FORNECEDOR (RETIRADO NA JAZIDA, SEM TRANSPORTE)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</si>
  <si>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I 4517 SARRAFO *2,5 X 7,5* CM EM PINUS, MISTA OU EQUIVALENTE DA REGIAO - BRUTA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</si>
  <si>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I 6212 TABUA *2,5 X 30 CM EM PINUS, MISTA OU EQUIVALENTE DA REGIAO - BRUTA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</si>
  <si>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I 34492 CONCRETO USINADO BOMBEAVEL, CLASSE DE RESISTENCIA C20, COM BRITA 0 E 1, SLUMP = 100 +/- 20 MM, EXCLUI SERVICO DE BOMBEAMENTO (NBR 8953)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</si>
  <si>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88309 PEDREIRO COM ENCARGOS COMPLEMENTARES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</si>
  <si>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5795 MARTELETE OU ROMPEDOR PNEUMÁTICO MANUAL, 28 KG, COM SILENCIADOR - CHP DIURNO. AF_07/2016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</si>
  <si>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5952 MARTELETE OU ROMPEDOR PNEUMÁTICO MANUAL, 28 KG, COM SILENCIADOR - CHI DIURNO. AF_07/2016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</si>
  <si>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90964 COMPRESSOR DE AR REBOCÁVEL, VAZÃO 89 PCM, PRESSÃO EFETIVA DE TRABALHO 102 PSI, MOTOR DIESEL, POTÊNCIA 20 CV - CHP DIURNO. AF_06/2015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</si>
  <si>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90965 COMPRESSOR DE AR REBOCÁVEL, VAZÃO 89 PCM, PRESSÃO EFETIVA DE TRABALHO 102 PSI, MOTOR DIESEL, POTÊNCIA 20 CV - CHI DIURNO. AF_06/2015</t>
    </r>
  </si>
  <si>
    <t>GUIA DE MEIO-FIO, EM CONCRETO COM FCK 15MPA, MOLDADA INLOCO, SEÇÃO 15X45CM, FORMA EM MADEIRA, EXCLUSIVE SARJETA, INCLUSIVE ESCAVAÇÃO, APILOAMENTO E TRANSPORTE COM RETIRADA DO MATERIAL ESCAVADO (EM CAÇAMBA)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</si>
  <si>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ED-48315 CONCRETO NÃO ESTRUTURAL, PREPARADO EM OBRA COM BETONEIRA, CONTROLE "B", COM FCK 15MPA, BRITA Nº (1 E 2), CONSISTÊNCIA PARA VIBRAÇÃO (FABRICAÇÃO)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</si>
  <si>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ED-48324 TRANSPORTE, LANÇAMENTO E ADENSAMENTO DE CONCRETO EM RADIER, PISO OU ELEMENTO PRÉ-MOLDADO, INCLUSIVE ACABAMENTO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</si>
  <si>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ED-49643 FÔRMA E DESFORMA DE TÁBUA E SARRAFO, REAPROVEITAMENTO (3X), EXCLUSIVE ESCORAMENTO</t>
    </r>
  </si>
  <si>
    <t>CREA/MG Nº: 396.696/D</t>
  </si>
  <si>
    <t>MEMORIAL DE CÁLCULO</t>
  </si>
  <si>
    <t>Fórmula do Cálculo</t>
  </si>
  <si>
    <t>1.2.3.</t>
  </si>
  <si>
    <r>
      <t xml:space="preserve">Uma placa, conforme padrão exigido pelo município.
</t>
    </r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Largura (L)  = 2,00m
▪ Altura (A) = 1,20m
</t>
    </r>
    <r>
      <rPr>
        <b/>
        <sz val="8"/>
        <color theme="1"/>
        <rFont val="Arial"/>
        <family val="2"/>
      </rPr>
      <t>▪ Área - [L*A] = 2,40m²</t>
    </r>
  </si>
  <si>
    <r>
      <t xml:space="preserve">Locação conforme o tempo estipulado para execução da obra
</t>
    </r>
    <r>
      <rPr>
        <b/>
        <sz val="8"/>
        <color theme="1"/>
        <rFont val="Arial"/>
        <family val="2"/>
      </rPr>
      <t>(2 meses)</t>
    </r>
  </si>
  <si>
    <r>
      <t xml:space="preserve">Sinalização/isolamento do local durante a execução da obra
</t>
    </r>
    <r>
      <rPr>
        <b/>
        <sz val="8"/>
        <color theme="1"/>
        <rFont val="Arial"/>
        <family val="2"/>
      </rPr>
      <t>(25 unidades)</t>
    </r>
  </si>
  <si>
    <t>DEMOLIÇÃO DE PISO DE CONCRETO SIMPLES, DE FORMA MECANIZADA COM MARTELETE, SEM REAPROVEITAMENTO. AF_09/2023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</si>
  <si>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102234 PINTURA IMUNIZANTE PARA MADEIRA, 2 DEMÃOS. AF_01/2021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</si>
  <si>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I 4509 </t>
    </r>
    <r>
      <rPr>
        <sz val="8"/>
        <color theme="1"/>
        <rFont val="Arial"/>
        <family val="2"/>
        <charset val="2"/>
      </rPr>
      <t>SARRAFO *2,5 X 10* CM EM PINUS, MISTA OU EQUIVALENTE DA REGIAO - BRUTA</t>
    </r>
  </si>
  <si>
    <t>1.2.4.</t>
  </si>
  <si>
    <t>TRANSPORTE COM CAMINHÃO BASCULANTE DE 6 M³, EM VIA URBANA PAVIMENTADA, DMT ATÉ 30 KM (UNIDADE: M3XKM). AF_02/2026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</si>
  <si>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67826 CAMINHÃO BASCULANTE 6 M3 TOCO, PESO BRUTO TOTAL 16.000 KG, CARGA ÚTIL MÁXIMA 11.130 KG, DISTÂNCIA ENTRE EIXOS 5,36 M, POTÊNCIA 185 CV, INCLUSIVE CAÇAMBA METÁLICA - CHP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</si>
  <si>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67827 CAMINHÃO BASCULANTE 6 M3 TOCO, PESO BRUTO TOTAL 16.000 KG, CARGA ÚTIL MÁXIMA 11.130 KG, DISTÂNCIA ENTRE EIXOS 5,36 M, POTÊNCIA 185 CV, INCLUSIVE CAÇAMBA METÁLICA - CHI DIURNO. AF_06/2014</t>
    </r>
  </si>
  <si>
    <r>
      <t xml:space="preserve">Locação conforme o tempo estipulado para execução da obra
</t>
    </r>
    <r>
      <rPr>
        <b/>
        <sz val="8"/>
        <color theme="1"/>
        <rFont val="Arial"/>
        <family val="2"/>
      </rPr>
      <t>(4 meses)</t>
    </r>
  </si>
  <si>
    <r>
      <t xml:space="preserve">Sinalização/isolamento do local durante a execução da obra
</t>
    </r>
    <r>
      <rPr>
        <b/>
        <sz val="8"/>
        <color theme="1"/>
        <rFont val="Arial"/>
        <family val="2"/>
      </rPr>
      <t>(40 unidades)</t>
    </r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</si>
  <si>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</si>
  <si>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r>
      <rPr>
        <b/>
        <sz val="9"/>
        <color theme="1"/>
        <rFont val="Arial"/>
        <family val="2"/>
      </rPr>
      <t>LOCAL:</t>
    </r>
    <r>
      <rPr>
        <sz val="9"/>
        <color theme="1"/>
        <rFont val="Arial"/>
        <family val="2"/>
      </rPr>
      <t xml:space="preserve"> VIAS URBANAS DO MUNICÍPIO DE PONTE NOVA/MG</t>
    </r>
  </si>
  <si>
    <t>MÊS 5</t>
  </si>
  <si>
    <t>MÊS 6</t>
  </si>
  <si>
    <t>MÊS 7</t>
  </si>
  <si>
    <t>Milton Teodoro Irias Junior</t>
  </si>
  <si>
    <t>PREÇO
TOTAL</t>
  </si>
  <si>
    <t>TOTAL ETAPAS</t>
  </si>
  <si>
    <r>
      <t xml:space="preserve">PROPONENTE: </t>
    </r>
    <r>
      <rPr>
        <sz val="9"/>
        <color theme="1"/>
        <rFont val="Arial"/>
        <family val="2"/>
      </rPr>
      <t>PREFEITURA MUNICIPAL DE PONTE NOVA</t>
    </r>
  </si>
  <si>
    <t>COMPOSIÇÃO DE BDI - EM ANEXO, OBTIDO DO ACÓRDÃO 2622/2013, DO TRIBUNAL DE CONTAS DA UNIÃO - TCU (CONSTRUÇÃO DE RODOVIAS E FERROVIAS) - QUARTIL MÉDIO.</t>
  </si>
  <si>
    <t>COMPOSIÇÃO DE BDI - EM ANEXO, OBTIDO DO ACÓRDÃO 2622/2013, DO TRIBUNAL DE CONTAS DA UNIÃO - TCU  (CONSTRUÇÃO DE RODOVIAS E FERROVIAS) - QUARTIL MÉDIO.</t>
  </si>
  <si>
    <t>SICRO/DNIT</t>
  </si>
  <si>
    <t>TRANSPORTE DE MISTURA BETUMINOSA A QUENTE COM CAMINHÃO COM CAÇAMBA TÉRMICA DE 6 M³ - RODOVIA PAVIMENTADA</t>
  </si>
  <si>
    <t>UTILIZAÇÃO</t>
  </si>
  <si>
    <t>CUSTO HORÁRIO</t>
  </si>
  <si>
    <t>CUSTO H. TOTAL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</si>
  <si>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 9520: CAMINHÃO COM CAÇAMBA TÉRMICA COM CAPACIDADE DE 6 M³ - 136 kW</t>
    </r>
  </si>
  <si>
    <t>OPERAT. 1,00
IMPRODUT. 0,00</t>
  </si>
  <si>
    <t>CUSTO HORÁRIO TOTAL DE EQUIPAMENTOS:</t>
  </si>
  <si>
    <t>MÃO DE OBRA:</t>
  </si>
  <si>
    <t>CUSTO HORÁRIO TOTAL DE MÃO DE OBRA:</t>
  </si>
  <si>
    <t>CUSTO HORÁRIO TOTAL DE EXECUÇÃO:</t>
  </si>
  <si>
    <t>CUSTO UNITÁRIO DE EXECUÇÃO:</t>
  </si>
  <si>
    <t>CUSTO DO FIC:</t>
  </si>
  <si>
    <t>MATERIAL:</t>
  </si>
  <si>
    <t>ATIVIDADES AUXILIARES:</t>
  </si>
  <si>
    <t>TEMPO FIXO:</t>
  </si>
  <si>
    <t>MOMENTO DE TRANSPORTE:</t>
  </si>
  <si>
    <r>
      <rPr>
        <b/>
        <sz val="8"/>
        <color theme="1"/>
        <rFont val="Arial Nova"/>
      </rPr>
      <t>OBJETO:</t>
    </r>
    <r>
      <rPr>
        <sz val="8"/>
        <color theme="1"/>
        <rFont val="Arial Nova"/>
      </rPr>
      <t xml:space="preserve"> EXECUÇÃO DE OBRAS DE PAVIMENTAÇÃO ASFÁLTICA EM CBUQ EM VIAS PÚBLICAS</t>
    </r>
  </si>
  <si>
    <t>Lote 01: Execução de Revestimento Asfáltico e Drenagem Superficial em Vias Urbanas</t>
  </si>
  <si>
    <t>Lote 02: Execução de Revestimento Asfáltico e Drenagem Superficial em Vias Urbanas, com Execução de Base e Sub-base</t>
  </si>
  <si>
    <t>R. Waldemar Gomes da Silva, Triângulo Novo</t>
  </si>
  <si>
    <t>REMOÇÃO DE PISO DE BLOCO INTERTRAVADO OU DE PEDRA PORTUGUESA, DE FORMA MANUAL, COM REAPROVEITAMENTO. AF_09/2023</t>
  </si>
  <si>
    <t>REGULARIZAÇÃO E COMPACTAÇÃO DE SUBLEITO COM SOLO PREDOMINANTEMENTE ARGILOSO, PARA OBRAS DE CONSTRUÇÃO DE PAVIMENTOS. AF_09/2024</t>
  </si>
  <si>
    <t>REGULARIZAÇÃO DE SUPERFÍCIES COM MOTONIVELADORA. AF_09/2024</t>
  </si>
  <si>
    <t>20.11.05</t>
  </si>
  <si>
    <t>IMPRIMAÇÃO COM EMULSÃO ASFÁLTICA - EAI, LIMPEZA MANUAL</t>
  </si>
  <si>
    <t>DEMOLIÇÃO DE GUIAS, SARJETAS OU SARJETÕES, DE FORMA MECANIZADA, SEM REAPROVEITAMENTO</t>
  </si>
  <si>
    <t>R. Tiradentes, Esplanada</t>
  </si>
  <si>
    <r>
      <rPr>
        <b/>
        <sz val="8"/>
        <color theme="1"/>
        <rFont val="Arial Nova"/>
      </rPr>
      <t xml:space="preserve">OBJETO: </t>
    </r>
    <r>
      <rPr>
        <sz val="8"/>
        <color theme="1"/>
        <rFont val="Arial Nova"/>
        <family val="2"/>
      </rPr>
      <t>EXECUÇÃO DE OBRAS DE PAVIMENTAÇÃO ASFÁLTICA EM CBUQ EM VIAS PÚBLICAS</t>
    </r>
  </si>
  <si>
    <t>1.2.5.</t>
  </si>
  <si>
    <t>1.4.2.</t>
  </si>
  <si>
    <r>
      <t>Comprimento linear adotado, conforme metragem estabelecida para demolição de piso de concreto simples.</t>
    </r>
    <r>
      <rPr>
        <b/>
        <sz val="8"/>
        <color theme="1"/>
        <rFont val="Arial"/>
        <family val="2"/>
      </rPr>
      <t xml:space="preserve">
C = 80,00m</t>
    </r>
  </si>
  <si>
    <r>
      <t xml:space="preserve">Locação conforme o tempo estipulado para execução da obra
</t>
    </r>
    <r>
      <rPr>
        <b/>
        <sz val="8"/>
        <color theme="1"/>
        <rFont val="Arial"/>
        <family val="2"/>
      </rPr>
      <t>(3 meses)</t>
    </r>
  </si>
  <si>
    <t>19.22.04</t>
  </si>
  <si>
    <t>ALTEAMENTO DE TAMPÃO DE POÇO DE VISITA EM ATÉ 20CM</t>
  </si>
  <si>
    <t>1.4.3.</t>
  </si>
  <si>
    <t>ED-48492</t>
  </si>
  <si>
    <t>VARREDURA DA SUPERFÍCIE PARA EXECUÇÃO DE REVESTIMENTO ASFÁLTICO</t>
  </si>
  <si>
    <t>CARGA MECÂNICA DE MATERIAL DE QUALQUER NATUREZA SOBRE CAMINHÃO, EXCLUSIVE TRANSPORTE</t>
  </si>
  <si>
    <t>ED-51132</t>
  </si>
  <si>
    <t>CAPINA MANUAL DO TERRENO, EXCLUSIVE RASTELAMENTO E QUEIMA</t>
  </si>
  <si>
    <t>ED-50701</t>
  </si>
  <si>
    <t>CARGA MANUAL DE MATERIAL DE QUALQUER NATUREZA SOBRE CAMINHÃO, EXCLUSIVE TRANSPORTE</t>
  </si>
  <si>
    <t>ED-51131</t>
  </si>
  <si>
    <t>1.2.6.</t>
  </si>
  <si>
    <t>1.2.7.</t>
  </si>
  <si>
    <r>
      <t xml:space="preserve">▪ Área da via (A) = 934,1210 m²
▪ Espessura média dos resíduos de capina (E) = 0,05m
</t>
    </r>
    <r>
      <rPr>
        <b/>
        <sz val="8"/>
        <color theme="1"/>
        <rFont val="Arial"/>
        <family val="2"/>
      </rPr>
      <t>▪ Cálculo - V = [A*E] = 46,71 m³</t>
    </r>
  </si>
  <si>
    <r>
      <t xml:space="preserve">▪ Volume (V) = 46,71 m³
▪ Volume (V1+V2) = 22,69 m³
▪ DMT médio (D) = 6,2km
</t>
    </r>
    <r>
      <rPr>
        <b/>
        <sz val="8"/>
        <color theme="1"/>
        <rFont val="Arial"/>
        <family val="2"/>
      </rPr>
      <t>▪ Cálculo - D*[V+V1+V2] = 430,26 M³xKM</t>
    </r>
  </si>
  <si>
    <r>
      <t xml:space="preserve">Comprimento linear adotado, conforme metragem do AutoCAD (Planta baixa - Pavimentação asfáltica)
</t>
    </r>
    <r>
      <rPr>
        <b/>
        <sz val="8"/>
        <color theme="1"/>
        <rFont val="Arial"/>
        <family val="2"/>
      </rPr>
      <t>C = L1+L2
C = 138,6504 + 136,9586 = 275,61 m</t>
    </r>
  </si>
  <si>
    <r>
      <t>Comprimento linear adotado, conforme metragem estabelecida para demolição de piso de concreto simples.</t>
    </r>
    <r>
      <rPr>
        <b/>
        <sz val="8"/>
        <color theme="1"/>
        <rFont val="Arial"/>
        <family val="2"/>
      </rPr>
      <t xml:space="preserve">
C = 31,90m</t>
    </r>
  </si>
  <si>
    <t>1.2.8.</t>
  </si>
  <si>
    <t>1.2.9.</t>
  </si>
  <si>
    <t>1.2.10.</t>
  </si>
  <si>
    <t>1.2.11.</t>
  </si>
  <si>
    <t>1.2.12.</t>
  </si>
  <si>
    <t>1.2.13.</t>
  </si>
  <si>
    <t>1.2.14.</t>
  </si>
  <si>
    <t>1.3.6.</t>
  </si>
  <si>
    <t>1.3.7.</t>
  </si>
  <si>
    <t>1.3.8.</t>
  </si>
  <si>
    <t>ED-48490</t>
  </si>
  <si>
    <t>REMOÇÃO MANUAL DE ALVENARIA POLIÉDRICA, COM REAPROVEITAMENTO, INCLUSIVE AFASTAMENTO E EMPILHAMENTO, EXCLUSIVE TRANSPORTE E RETIRADA DO MATERIAL REMOVIDO NÃO REAPROVEITÁVEL</t>
  </si>
  <si>
    <r>
      <t xml:space="preserve">Comprimento de sarjetas existentes adotados, conforme metragem do AutoCAD (Levantamento Planialtimétrico).
C = L1 + L2 + L3 + L4 
</t>
    </r>
    <r>
      <rPr>
        <b/>
        <sz val="8"/>
        <color theme="1"/>
        <rFont val="Arial"/>
        <family val="2"/>
      </rPr>
      <t>C = 351,7605 + 278,0215 + 44,7229 + 73,5585 + 37,9101 = 785,97 m</t>
    </r>
  </si>
  <si>
    <r>
      <t xml:space="preserve">▪ Volume da base compactada = 100,2883 m³
▪ Fator de conversão para volume solto/transportado da BGS = 1,12
▪ Volume de BGS para transporte (V6) = 100,2883*1,12 = 112,3229 m³
▪ DMT médio (D1) = 8,67 km
</t>
    </r>
    <r>
      <rPr>
        <b/>
        <sz val="8"/>
        <color theme="1"/>
        <rFont val="Arial"/>
        <family val="2"/>
      </rPr>
      <t>▪ Cálculo - [V6*D1] = 973,84 M3xKM (8,67km finais).</t>
    </r>
  </si>
  <si>
    <r>
      <t xml:space="preserve">Alteamento de tampões de poços de visita existentes em até 20 cm, para adequação à cota final do pavimento em CBUQ, incluindo os serviços necessários à execução do alteamento e reassentamento dos tampões existentes. </t>
    </r>
    <r>
      <rPr>
        <b/>
        <sz val="8"/>
        <color theme="1"/>
        <rFont val="Arial"/>
        <family val="2"/>
      </rPr>
      <t>Q = 10,00 unidades.</t>
    </r>
  </si>
  <si>
    <r>
      <t>Comprimento linear adotado, conforme metragem estabelecida para demolição de piso de concreto simples.</t>
    </r>
    <r>
      <rPr>
        <b/>
        <sz val="8"/>
        <color theme="1"/>
        <rFont val="Arial"/>
        <family val="2"/>
      </rPr>
      <t xml:space="preserve">
C = L1+L2+L3+L4+L5+L6+L7+L8+L9
C = 62,33 + 34,72 + 3,22 + 2,22 + 2,59 + 4,36 + 10,86 + 8,14 + 21,65
C = 150,09 m</t>
    </r>
  </si>
  <si>
    <r>
      <t xml:space="preserve">Comprimento linear adotado, conforme metragem do AutoCAD (Planta baixa - Pavimentação asfáltica)
</t>
    </r>
    <r>
      <rPr>
        <b/>
        <sz val="8"/>
        <color theme="1"/>
        <rFont val="Arial"/>
        <family val="2"/>
      </rPr>
      <t>C = L1+L2+L3+L4+L5+L6
C = 351,1828 + 45,38 + 74,8529 + 275,6538 + 110,2322 + 38,7429
C = 896,04 m</t>
    </r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</si>
  <si>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</si>
  <si>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FRESAGEM DESCONTÍNUA DE REVESTIMENTO ASFÁLTICO - ESPESSURA DE 6 CM</t>
  </si>
  <si>
    <r>
      <t xml:space="preserve">Volume do trecho adotado, conforme metragem do AutoCAD (Planta baixa - Pavimentação Asfáltica) - Área que será executada a fresagem.
▪ Área do trecho (A1) = 84,0026 m²
▪ Espessura da fresagem (E) = 6cm = 0,06m
</t>
    </r>
    <r>
      <rPr>
        <b/>
        <sz val="8"/>
        <color theme="1"/>
        <rFont val="Arial"/>
        <family val="2"/>
      </rPr>
      <t>▪ Cálculo - V = [A1*E] = 5,04 m³</t>
    </r>
  </si>
  <si>
    <r>
      <t xml:space="preserve">▪ Volume de sarjetas/sarjetões (V2) = [C*L*E] = [785,97 * 0,45 * 0,10] = 35,36865 m³
▪ Volume de alvenaria poliédrica (V3) = [A*E] = [501,4413 * 0,10] = 50,14413 m³
</t>
    </r>
    <r>
      <rPr>
        <b/>
        <sz val="8"/>
        <color theme="1"/>
        <rFont val="Arial"/>
        <family val="2"/>
      </rPr>
      <t>▪ Cálculo - [V2+V3] = 85,51 m³</t>
    </r>
  </si>
  <si>
    <r>
      <t xml:space="preserve">▪ Área dos trechos (A1 + A2) = 274,79 m²
▪ Espessura da camada de BGS compactada (E) = 20 cm = 0,20 m
</t>
    </r>
    <r>
      <rPr>
        <b/>
        <sz val="8"/>
        <color theme="1"/>
        <rFont val="Arial"/>
        <family val="2"/>
      </rPr>
      <t>▪ Cálculo (V4) = [A*E] = 54,96 m³</t>
    </r>
  </si>
  <si>
    <r>
      <t xml:space="preserve">▪ Volume da base compactada = 54,96 m³
▪ Fator de conversão para volume solto/transportado da BGS = 1,12
▪ Volume de BGS para transporte (V5) = 54,96 * 1,12 = 61,5552 m³
▪ DMT médio (D) = 30,0 km
</t>
    </r>
    <r>
      <rPr>
        <b/>
        <sz val="8"/>
        <color theme="1"/>
        <rFont val="Arial"/>
        <family val="2"/>
      </rPr>
      <t>▪ Cálculo - [V5*D] = 1846,57 M3xKM (30,0km iniciais).</t>
    </r>
  </si>
  <si>
    <r>
      <t xml:space="preserve">▪ Volume da base compactada = 54,96 m³
▪ Fator de conversão para volume solto/transportado da BGS = 1,12
▪ Volume de BGS para transporte (V5) = 54,96 * 1,12 = 61,5552 m³
▪ DMT médio (D1) = 2,83 km
</t>
    </r>
    <r>
      <rPr>
        <b/>
        <sz val="8"/>
        <color theme="1"/>
        <rFont val="Arial"/>
        <family val="2"/>
      </rPr>
      <t>▪ Cálculo - [V5*D1] = 174,19 M3xKM (2,83km finais).</t>
    </r>
  </si>
  <si>
    <r>
      <t xml:space="preserve">Comprimento linear adotado, conforme metragem do AutoCAD (Planta baixa - Pavimentação asfáltica)
</t>
    </r>
    <r>
      <rPr>
        <b/>
        <sz val="8"/>
        <color theme="1"/>
        <rFont val="Arial"/>
        <family val="2"/>
      </rPr>
      <t>C = L1+L2
C = 58,2829 + 46,2958 = 104,58 m</t>
    </r>
  </si>
  <si>
    <t>LIMPEZA DE RUA COM CAMINHÃO PIPA. AF_10/2025</t>
  </si>
  <si>
    <t>1.2.15.</t>
  </si>
  <si>
    <t>ESCAVAÇÃO HORIZONTAL EM SOLO DE 1A CATEGORIA COM TRATOR DE ESTEIRAS (100HP/LÂMINA: 2,19M3). AF_07/2020</t>
  </si>
  <si>
    <t>CARGA, MANOBRA E DESCARGA DE SOLOS E MATERIAIS GRANULARES EM CAMINHÃO BASCULANTE 6 M³ - CARGA COM PÁ CARREGADEIRA (CAÇAMBA DE 1,7 A 2,8 M³ / 128 HP) E DESCARGA LIVRE (UNIDADE: M3). AF_02/2026</t>
  </si>
  <si>
    <r>
      <t xml:space="preserve">▪ Área da via (A) = 362,1336 m²
▪ Espessura média dos resíduos de capina (E) = 0,05m
</t>
    </r>
    <r>
      <rPr>
        <b/>
        <sz val="8"/>
        <color theme="1"/>
        <rFont val="Arial"/>
        <family val="2"/>
      </rPr>
      <t>▪ Cálculo - V = [A*E] = 21,73 m³</t>
    </r>
  </si>
  <si>
    <t>RECONSTRUÇÃO DE BASE E SUB-BASE PARA PAVIMENTAÇÃO DE BRITA GRADUADA SIMPLES, COM ESPESSURA DE 20 CM - EXCLUSIVE CARGA E TRANSPORTE. AF_09/2024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</si>
  <si>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 9577: TRATOR AGRÍCOLA SOBRE PNEUS - 77KW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</si>
  <si>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 9544: VASSOURA MECÂNICA REBOCÁVEL COM LARGURA DE 2,44 M</t>
    </r>
  </si>
  <si>
    <t>PRODUT. 192,7029
IMPRODUT. 69,7906</t>
  </si>
  <si>
    <t>PRODUT. 16,0633
IMPRODUT. 10,2371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</si>
  <si>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6259 </t>
    </r>
    <r>
      <rPr>
        <sz val="8"/>
        <color theme="1"/>
        <rFont val="Arial"/>
        <family val="2"/>
        <charset val="2"/>
      </rPr>
      <t>CAMINHÃO PIPA 6.000 L, PESO BRUTO TOTAL 13.000 KG, DISTÂNCIA ENTRE EIXOS 4,80 M, POTÊNCIA 189 CV INCLUSIVE TANQUE DE AÇO PARA TRANSPORTE DE ÁGUA, CAPACIDADE 6 M3 - CHP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</si>
  <si>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101007 CARGA DE ÁGUA EM CAMINHÃO PIPA 6 M³. AF_02/2026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</si>
  <si>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6260 CAMINHÃO PIPA 6.000 L, PESO BRUTO TOTAL 13.000 KG, DISTÂNCIA ENTRE EIXOS 4,80 M, POTÊNCIA 189 CV INCLUSIVE TANQUE DE AÇO PARA TRANSPORTE DE ÁGUA, CAPACIDADE 6 M3 - CHI DIURNO. AF_06/2014</t>
    </r>
  </si>
  <si>
    <t>DEMOLIÇÃO MECANIZADA DE REVESTIMENTO ASFÁLTICO, COM EQUIPAMENTO PNEUMÁTICO, INCLUSIVE AFASTAMENTO E EMPILHAMENTO, EXCLUSIVE TRANSPORTE E RETIRADA DO MATERIAL DEMOLIDO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</si>
  <si>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EQED-23053 COMPRESSOR REBOCÁVEL (PESO*: 1.230-1.300KG | FAIXA DE POTÊNCIA*: 43,3-48,5KW | CONSUMO*: 237-250PCM | CAPACIDADE: 105L | ALIMENTAÇÃO: DIESEL | REFERÊNCIA: 36522 OU EQUIVALENTE | OPERADOR: NÃO INCLUSO)*VALORES APROXIMADOS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</si>
  <si>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EQED-23067 MARTELO ROMPEDOR (PESO:28KG | GOLPES POR MINUTO: 1230-1500GPM | ALIMENTAÇÃO: PNEUMÁTICO | REFERÊNCIA: E9706 OU EQUIVALENTE | OPERADOR: NÃO INCLUSO)</t>
    </r>
  </si>
  <si>
    <t>PRODUT. 1,00
IMPRODUT. 0,00</t>
  </si>
  <si>
    <t>PRODUT. 90,7227
IMPRODUT. 8,3591</t>
  </si>
  <si>
    <t xml:space="preserve">PRODUT. 3,0320
IMPRODUT. 1,6732 </t>
  </si>
  <si>
    <t>PRODUÇÃO DA EQUIPE: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</si>
  <si>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MATED-11962 PONTEIRO PARA ROMPEDOR (COMPRIMENTO*: 400MM | DIÂMETRO DA SEÇÃO: 18MM | PESO*: 0,6KG)*VALORES REFERENCIAIS APROXIMADOS</t>
    </r>
  </si>
  <si>
    <t>CUSTO UNITÁRIO DA EXECUÇÃO: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</si>
  <si>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ED-50381 PEDREIRO COM ENCARGOS COMPLEMENTARES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</si>
  <si>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EQED-23923 PÁ CARREGADEIRA SOBRE PNEUS (PESO*: 11.632KG | CAPACIDADE: 2,9M3 | FAIXA DE POTÊNCIA: 140-150CV[103-110KW] | REFERÊNCIA: E9117 OU EQUIVALENTE | OPERADOR: INCLUSO | COMBUSTÍVEL: DIESEL)*VALORES
REFERENCIAIS APROXIMADOS</t>
    </r>
  </si>
  <si>
    <t>PRODUT. 243,0787 
IMPRODUT. 86,2541</t>
  </si>
  <si>
    <t>PRODUT. 221,1394
IMPRODUT. 82,2883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</si>
  <si>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40.10.23 CONCRETO FCK &gt;= 20 MPA, BRITA CALCÁRIA, PREPARADO EM OBRA E LANÇADO EM ESTRUTURA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</si>
  <si>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40.24.15 ARGAMASSA DE CIMENTO E AREIA 1:3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</si>
  <si>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40.30.07 ALVENARIA TIJOLO MACICO REQ., E = 20CM, A REVESTIR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</si>
  <si>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55.10.75 PEDREIRO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</si>
  <si>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62.01.05 CIMENTO PORTLAND COMUM (CPIII-40) SC 50KG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</si>
  <si>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63.05.05 AREIA LAVADA COM FRETE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</si>
  <si>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88260 CALCETEIRO COM ENCARGOS COMPLEMENTARES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</si>
  <si>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89032 TRATOR DE ESTEIRAS, POTÊNCIA 100 HP, PESO OPERACIONAL 9,4 T, COM LÂMINA 2,19 M3 - CHP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</si>
  <si>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89031 TRATOR DE ESTEIRAS, POTÊNCIA 100 HP, PESO OPERACIONAL 9,4 T, COM LÂMINA 2,19 M3 - CHI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</si>
  <si>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100974 CARGA, MANOBRA E DESCARGA DE SOLOS E MATERIAIS GRANULARES EM CAMINHÃO BASCULANTE 10 M³ - CARGA COM PÁ CARREGADEIRA (CAÇAMBA DE 1,7 A 2,8 M³ / 128 HP) E DESCARGA LIVRE (UNIDADE: M3). AF_02/2026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</si>
  <si>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5940 PÁ CARREGADEIRA SOBRE RODAS, POTÊNCIA LÍQUIDA 128 HP, CAPACIDADE DA CAÇAMBA 1,7 A 2,8 M3, PESO OPERACIONAL 11632 KG - CHP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</si>
  <si>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5942 PÁ CARREGADEIRA SOBRE RODAS, POTÊNCIA LÍQUIDA 128 HP, CAPACIDADE DA CAÇAMBA 1,7 A 2,8 M3, PESO OPERACIONAL 11632 KG - CHI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</si>
  <si>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5934 MOTONIVELADORA POTÊNCIA BÁSICA LÍQUIDA (PRIMEIRA MARCHA) 125 HP, PESO BRUTO 13032 KG, LARGURA DA LÂMINA DE 3,7 M - CHI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</si>
  <si>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5903 CAMINHÃO PIPA 10.000 L TRUCADO, PESO BRUTO TOTAL 23.000 KG, CARGA ÚTIL MÁXIMA 15.935 KG, DISTÂNCIA ENTRE EIXOS 4,8 M, POTÊNCIA 230 CV, INCLUSIVE TANQUE DE AÇO PARA TRANSPORTE DE ÁGUA - CHI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</si>
  <si>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73436 ROLO COMPACTADOR VIBRATÓRIO PÉ DE CARNEIRO PARA SOLOS, POTÊNCIA 80 HP, PESO OPERACIONAL SEM/COM LASTRO 7,4 / 8,8 T, LARGURA DE TRABALHO 1,68 M - CHP DIURNO. AF_02/2016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</si>
  <si>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93244 ROLO COMPACTADOR VIBRATÓRIO PÉ DE CARNEIRO PARA SOLOS, POTÊNCIA 80 HP, PESO OPERACIONAL SEM/COM LASTRO 7,4 / 8,8 T, LARGURA DE TRABALHO 1,68 M - CHI DIURNO. AF_02/2016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</si>
  <si>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5901 CAMINHÃO PIPA 10.000 L TRUCADO, PESO BRUTO TOTAL 23.000 KG, CARGA ÚTIL MÁXIMA 15.935 KG, DISTÂNCIA ENTRE EIXOS 4,8 M, POTÊNCIA 230 CV, INCLUSIVE TANQUE DE AÇO PARA TRANSPORTE DE ÁGUA - CHP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</si>
  <si>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5932 MOTONIVELADORA POTÊNCIA BÁSICA LÍQUIDA (PRIMEIRA MARCHA) 125 HP, PESO BRUTO 13032 KG, LARGURA DA LÂMINA DE 3,7 M - CHP DIURNO.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</si>
  <si>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96393 USINAGEM DE BRITA GRADUADA SIMPLES. AF_09/2025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</si>
  <si>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5934 MOTONIVELADORA POTÊNCIA BÁSICA LÍQUIDA (PRIMEIRA MARCHA) 125 HP, PESO BRUTO 13032 KG, LARGURA DA LÂMINA DE 3,7 M - CHI DIURNO. AF_06/2014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</si>
  <si>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96464 ROLO COMPACTADOR DE PNEUS, ESTÁTICO, PRESSÃO VARIÁVEL, POTÊNCIA 110 HP, PESO SEM/COM LASTRO 10,8/27 T, LARGURA DE ROLAGEM 2,30 M - CHI DIURNO. AF_06/2017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</si>
  <si>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5903 CAMINHÃO PIPA 10.000 L TRUCADO, PESO BRUTO TOTAL 23.000 KG, CARGA ÚTIL MÁXIMA 15.935 KG, DISTÂNCIA ENTRE EIXOS 4,8 M, POTÊNCIA 230 CV, INCLUSIVE TANQUE DE AÇO PARA TRANSPORTE DE ÁGUA - CHI DIURNO. AF_06/2014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</si>
  <si>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5685 ROLO COMPACTADOR VIBRATÓRIO DE UM CILINDRO AÇO LISO, POTÊNCIA 80 HP, PESO OPERACIONAL MÁXIMO 8,1 T, IMPACTO DINÂMICO 16,15 / 9,5 T, LARGURA DE TRABALHO 1,68 M - CHI DIURNO. AF_06/2014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</si>
  <si>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5684 ROLO COMPACTADOR VIBRATÓRIO DE UM CILINDRO AÇO LISO, POTÊNCIA 80 HP, PESO OPERACIONAL MÁXIMO 8,1 T, IMPACTO DINÂMICO 16,15 / 9,5 T, LARGURA DE TRABALHO 1,68 M - CHP DIURNO. AF_06/2014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</si>
  <si>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5932 MOTONIVELADORA POTÊNCIA BÁSICA LÍQUIDA (PRIMEIRA MARCHA) 125 HP, PESO BRUTO 13032 KG, LARGURA DA LÂMINA DE 3,7 M - CHP DIURNO. AF_06/2014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</si>
  <si>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96463 ROLO COMPACTADOR DE PNEUS, ESTÁTICO, PRESSÃO VARIÁVEL, POTÊNCIA 110 HP, PESO SEM/COM LASTRO 10,8/27 T, LARGURA DE ROLAGEM 2,30 M - CHP DIURNO. AF_06/2017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</si>
  <si>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5901 CAMINHÃO PIPA 10.000 L TRUCADO, PESO BRUTO TOTAL 23.000 KG, CARGA ÚTIL MÁXIMA 15.935 KG, DISTÂNCIA ENTRE EIXOS 4,8 M, POTÊNCIA 230 CV, INCLUSIVE TANQUE DE AÇO PARA TRANSPORTE DE ÁGUA - CHP DIURNO. AF_06/2014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</si>
  <si>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93244 ROLO COMPACTADOR VIBRATÓRIO PÉ DE CARNEIRO PARA SOLOS, POTÊNCIA 80 HP, PESO OPERACIONAL SEM/COM LASTRO 7,4 / 8,8 T, LARGURA DE TRABALHO 1,68 M - CHI DIURNO. AF_02/2016</t>
    </r>
  </si>
  <si>
    <t>TRANSPORTE COM CAMINHÃO BASCULANTE DE 6 M³, EM VIA URBANA PAVIMENTADA, ADICIONAL PARA DMT EXCEDENTE A 30 KM (UNIDADE: M3XKM). AF_02/2026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</si>
  <si>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55.10.82 RASTELEIRO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</si>
  <si>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68.09.10 EMULSÃO ASFÁLTICA PARA IMPRIMAÇÃO - EAI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</si>
  <si>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ED-50370 CALCETEIRO COM ENCARGOS COMPLEMENTARES</t>
    </r>
  </si>
  <si>
    <t>OPERAT. 0,18
IMPRODUT.  0,82</t>
  </si>
  <si>
    <t>PRODUT. 401,0966
IMPRODUT. 98,6430</t>
  </si>
  <si>
    <t>PRODUT.  2.926,5009
IMPRODUT.  1.104,375</t>
  </si>
  <si>
    <t>OPERAT. 0,90
IMPRODUT. 0,10</t>
  </si>
  <si>
    <t>PRODUT. 194,9960
IMPRODUT.  83,1139</t>
  </si>
  <si>
    <t>PRODUT. 5,9191
IMPRODUT. 0,4905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</si>
  <si>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P 9824: SERVENTE</t>
    </r>
  </si>
  <si>
    <t>PREÇO UNITÁRIO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</si>
  <si>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 9571: CAMINHÃO TANQUE COM CAPACIDADE DE 10.000 L - 188 KW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</si>
  <si>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 9678: FRESADORA A FRIO - 455 KW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</si>
  <si>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 9697: MINICARREGADEIRA DE PNEUS COM VASSOURA DE 1,68 M - 45,50 KW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</si>
  <si>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E 9156: SOPRADOR DE AR COSTAL - 2,6 KW</t>
    </r>
  </si>
  <si>
    <t>CUSTO UNITÁRIO TOTAL DE MATERIAL:</t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</si>
  <si>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M1974: DENTE DE CORTE PARA FRESADORA DE 455 KW Dente de corte para fresadora de 455 Kw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</si>
  <si>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M2148: PORTA-DENTE DE CORTE PARA FRESADORA E RECICLADORA A FRIO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</si>
  <si>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M3507: REVESTIMENTO ASFÁLTICO - CAMINHÃO BASCULANTE 10 M³</t>
    </r>
  </si>
  <si>
    <t>DMT</t>
  </si>
  <si>
    <t>LN  5914359 | RP 5914374 | P  5914389</t>
  </si>
  <si>
    <t>CUSTO UNITÁRIO TOTAL DE ATIVIDADES AUXILIARES:</t>
  </si>
  <si>
    <t>CUSTO UNITÁRIO TOTAL DE TRANSPORTE:</t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</si>
  <si>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53786 RETROESCAVADEIRA SOBRE RODAS COM CARREGADEIRA, TRAÇÃO 4X4, POTÊNCIA LÍQ. 88 HP, CAÇAMBA CARREG. CAP. MÍN. 1 M3, CAÇAMBA RETRO CAP. 0,26 M3, PESO OPERACIONAL MÍN. 6.674 KG, PROFUNDIDADE ESCAVAÇÃO MÁX. 4,37 M - MATERIAIS NA OPERAÇÃO. AF_06/2014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</si>
  <si>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5664 RETROESCAVADEIRA SOBRE RODAS COM CARREGADEIRA, TRAÇÃO 4X4, POTÊNCIA LÍQ. 88 HP, CAÇAMBA CARREG. CAP. MÍN. 1 M3, CAÇAMBA RETRO CAP. 0,26 M3, PESO OPERACIONAL MÍN. 6.674 KG, PROFUNDIDADE ESCAVAÇÃO MÁX. 4,37 M - MANUTENÇÃO. AF_06/2014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</si>
  <si>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88857 RETROESCAVADEIRA SOBRE RODAS COM CARREGADEIRA, TRAÇÃO 4X4, POTÊNCIA LÍQ. 88 HP, CAÇAMBA CARREG. CAP. MÍN. 1 M3, CAÇAMBA RETRO CAP. 0,26 M3, PESO OPERACIONAL MÍN. 6.674 KG, PROFUNDIDADE ESCAVAÇÃO MÁX. 4,37 M - DEPRECIAÇÃO. AF_06/2014</t>
    </r>
  </si>
  <si>
    <r>
      <rPr>
        <sz val="8"/>
        <rFont val="Wingdings"/>
        <charset val="2"/>
      </rPr>
      <t>Ü</t>
    </r>
    <r>
      <rPr>
        <sz val="8"/>
        <rFont val="Arial"/>
        <family val="2"/>
      </rPr>
      <t xml:space="preserve"> C 88858 RETROESCAVADEIRA SOBRE RODAS COM CARREGADEIRA, TRAÇÃO 4X4, POTÊNCIA LÍQ. 88 HP, CAÇAMBA CARREG. CAP. MÍN. 1 M3, CAÇAMBA RETRO CAP. 0,26 M3, PESO OPERACIONAL MÍN. 6.674 KG, PROFUNDIDADE ESCAVAÇÃO MÁX. 4,37 M - JUROS. AF_06/2014</t>
    </r>
  </si>
  <si>
    <r>
      <rPr>
        <sz val="8"/>
        <color theme="1"/>
        <rFont val="Wingdings"/>
        <charset val="2"/>
      </rPr>
      <t>Ü</t>
    </r>
    <r>
      <rPr>
        <sz val="8"/>
        <color theme="1"/>
        <rFont val="Arial"/>
        <family val="2"/>
      </rPr>
      <t xml:space="preserve"> C 88294: OPERADOR DE ESCAVADEIRA COM ENCARGOS COMPLEMENTARES</t>
    </r>
  </si>
  <si>
    <r>
      <rPr>
        <b/>
        <sz val="9"/>
        <color theme="1"/>
        <rFont val="Arial"/>
        <family val="2"/>
      </rPr>
      <t>OBJETO:</t>
    </r>
    <r>
      <rPr>
        <sz val="9"/>
        <color theme="1"/>
        <rFont val="Arial"/>
        <family val="2"/>
      </rPr>
      <t xml:space="preserve"> EXECUÇÃO DE OBRAS DE PAVIMENTAÇÃO ASFÁLTICA EM CBUQ EM VIAS PÚBLICAS</t>
    </r>
  </si>
  <si>
    <r>
      <rPr>
        <b/>
        <sz val="8"/>
        <color theme="1"/>
        <rFont val="Arial Nova"/>
        <family val="2"/>
      </rPr>
      <t>OBJETO</t>
    </r>
    <r>
      <rPr>
        <sz val="8"/>
        <color theme="1"/>
        <rFont val="Arial Nova"/>
        <family val="2"/>
      </rPr>
      <t>: EXECUÇÃO DE OBRAS DE PAVIMENTAÇÃO ASFÁLTICA EM CBUQ EM VIAS PÚBLICAS</t>
    </r>
  </si>
  <si>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Área (A) = 2033,0941 m²
▪ Consumo médio - RR-1C (C) = 0,0009 t/m² (RR-1C + água)
▪ DMT médio (D) = 30,0 km
</t>
    </r>
    <r>
      <rPr>
        <b/>
        <sz val="8"/>
        <color theme="1"/>
        <rFont val="Arial"/>
        <family val="2"/>
      </rPr>
      <t>▪ Cálculo - [A*C*D] = 54,89 TxKM (30,0km iniciais).</t>
    </r>
  </si>
  <si>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Área (A) = 2033,0941 m²
▪ Consumo médio - RR-1C (C) = 0,0009 t/m² (RR-1C + água)
▪ DMT médio (D) = 27,33 km
</t>
    </r>
    <r>
      <rPr>
        <b/>
        <sz val="8"/>
        <color theme="1"/>
        <rFont val="Arial"/>
        <family val="2"/>
      </rPr>
      <t>▪ Cálculo - [A*C*D] = 50,01 TxKM (27,33km finais).</t>
    </r>
  </si>
  <si>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Área (A) = 2033,0941 m²
▪ Espessura da camada compactada de CBUQ, rolamento (E) = 0,06m
</t>
    </r>
    <r>
      <rPr>
        <b/>
        <sz val="8"/>
        <color theme="1"/>
        <rFont val="Arial"/>
        <family val="2"/>
      </rPr>
      <t>▪ Cálculo - [A*E] = 121,99 m³</t>
    </r>
  </si>
  <si>
    <r>
      <t xml:space="preserve">▪ Volume total de CBUQ (V) = 121,99 m³
▪ DMT médio (D) = 57,33 km
▪ Densidade CBUQ (C) = 2,4 t/m³
</t>
    </r>
    <r>
      <rPr>
        <b/>
        <sz val="8"/>
        <color theme="1"/>
        <rFont val="Arial"/>
        <family val="2"/>
      </rPr>
      <t>▪ Cálculo - CBUQ até a pista [V*D*C] = 16784,25 TxKM</t>
    </r>
  </si>
  <si>
    <t>Prefeito Municipal de Ponte Nova</t>
  </si>
  <si>
    <t>Engenheiro Civil - CREA/MG Nº: 396.696/D</t>
  </si>
  <si>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Área (A) = 811,5351 m²
▪ Espessura da camada compactada de CBUQ, rolamento (E) = 0,06m - Execução em duas camadas compactadas de 0,03m.
</t>
    </r>
    <r>
      <rPr>
        <b/>
        <sz val="8"/>
        <color theme="1"/>
        <rFont val="Arial"/>
        <family val="2"/>
      </rPr>
      <t>▪ Cálculo - [A*E] = 48,69 m³</t>
    </r>
  </si>
  <si>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Área (A) = 253,9472 + 335,9736 = 589,9208 m²
▪ Espessura da camada compactada de CBUQ, rolamento (E) = 0,06m - Execução em duas camadas compactadas de 0,03m.
</t>
    </r>
    <r>
      <rPr>
        <b/>
        <sz val="8"/>
        <color theme="1"/>
        <rFont val="Arial"/>
        <family val="2"/>
      </rPr>
      <t>▪ Cálculo - [A*E] = 35,40 m³</t>
    </r>
  </si>
  <si>
    <r>
      <t xml:space="preserve">• Área (A1) = 253,9472 m²
• Consumo médio Emulsão Asfáltica EAI (C) = 0,0005 t/m².
• DMT médio (D) = 30,0km
</t>
    </r>
    <r>
      <rPr>
        <b/>
        <sz val="8"/>
        <color theme="1"/>
        <rFont val="Arial"/>
        <family val="2"/>
      </rPr>
      <t>• Cálculo: [A1*C*D] = 3,81 TxKM (30,0km iniciais).</t>
    </r>
  </si>
  <si>
    <r>
      <t xml:space="preserve">• Área (A1) = 253,9472 m²
• Consumo médio Emulsão Asfáltica EAI (C) = 0,0005 t/m².
• DMT médio (D) = 19,77km
</t>
    </r>
    <r>
      <rPr>
        <b/>
        <sz val="8"/>
        <color theme="1"/>
        <rFont val="Arial"/>
        <family val="2"/>
      </rPr>
      <t>• Cálculo: [A1*C*D] = 2,51 TxKM (19,77km finais).</t>
    </r>
  </si>
  <si>
    <r>
      <t xml:space="preserve">Área da via adotada, conforme metragem do AutoCAD (Planta baixa - Pavimentação Asfáltica).
▪ Execução em duas camadas (A2) = 335,9736 m²
▪ Cálculo - [A1+(2*A2)] = 253,9472m² + (335,9736*2) =
</t>
    </r>
    <r>
      <rPr>
        <b/>
        <sz val="8"/>
        <color theme="1"/>
        <rFont val="Arial"/>
        <family val="2"/>
      </rPr>
      <t>▪ Cálculo = 925,89 m²</t>
    </r>
  </si>
  <si>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Área (A) = 925,89 m²
▪ Consumo médio - RR-1C (C) = 0,0009 t/m² (RR-1C + água)
▪ DMT médio (D) = 30,0 km
</t>
    </r>
    <r>
      <rPr>
        <b/>
        <sz val="8"/>
        <color theme="1"/>
        <rFont val="Arial"/>
        <family val="2"/>
      </rPr>
      <t>▪ Cálculo - [A*C*D] = 25,00 TxKM (30,0km iniciais).</t>
    </r>
  </si>
  <si>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Área (A) = 925,89 m²
▪ Consumo médio - RR-1C (C) = 0,0009 t/m² (RR-1C + água)
▪ DMT médio (D) = 19,77 km
</t>
    </r>
    <r>
      <rPr>
        <b/>
        <sz val="8"/>
        <color theme="1"/>
        <rFont val="Arial"/>
        <family val="2"/>
      </rPr>
      <t>▪ Cálculo - [A*C*D] = 16,47 TxKM (19,77km finais).</t>
    </r>
  </si>
  <si>
    <r>
      <t xml:space="preserve">▪ Volume total de CBUQ (V) = 35,40 m³
▪ DMT médio (D) = 49,77 km
▪ Densidade CBUQ (C) = 2,4 t/m³
</t>
    </r>
    <r>
      <rPr>
        <b/>
        <sz val="8"/>
        <color theme="1"/>
        <rFont val="Arial"/>
        <family val="2"/>
      </rPr>
      <t>▪ Cálculo - CBUQ até a pista [V*D*C] = 4227,89 TxKM</t>
    </r>
  </si>
  <si>
    <r>
      <t xml:space="preserve">Área da via adotada, conforme metragem do AutoCAD (Levantamento Planialtimétrico). </t>
    </r>
    <r>
      <rPr>
        <b/>
        <sz val="8"/>
        <color theme="1"/>
        <rFont val="Arial"/>
        <family val="2"/>
      </rPr>
      <t>A = 934,12 m²</t>
    </r>
  </si>
  <si>
    <r>
      <t>Demolição de piso de concreto simples.
(V01) = [L*C*H] = 4,20m x 1,25m x 0,24m =</t>
    </r>
    <r>
      <rPr>
        <b/>
        <sz val="8"/>
        <color theme="1"/>
        <rFont val="Arial"/>
        <family val="2"/>
      </rPr>
      <t xml:space="preserve"> 1,2600m³
</t>
    </r>
    <r>
      <rPr>
        <sz val="8"/>
        <color theme="1"/>
        <rFont val="Arial"/>
        <family val="2"/>
      </rPr>
      <t xml:space="preserve">(V02) = [L*C*H] = 3,60m x 0,85m x 0,30m </t>
    </r>
    <r>
      <rPr>
        <b/>
        <sz val="8"/>
        <color theme="1"/>
        <rFont val="Arial"/>
        <family val="2"/>
      </rPr>
      <t xml:space="preserve">= 0,9180m³
</t>
    </r>
    <r>
      <rPr>
        <sz val="8"/>
        <color theme="1"/>
        <rFont val="Arial"/>
        <family val="2"/>
      </rPr>
      <t>(V03) = [L*C*H] = 4,50m x 0,50m x 0,18m =</t>
    </r>
    <r>
      <rPr>
        <b/>
        <sz val="8"/>
        <color theme="1"/>
        <rFont val="Arial"/>
        <family val="2"/>
      </rPr>
      <t xml:space="preserve"> 0,4050m³ 
</t>
    </r>
    <r>
      <rPr>
        <sz val="8"/>
        <color theme="1"/>
        <rFont val="Arial"/>
        <family val="2"/>
      </rPr>
      <t xml:space="preserve">(V04) = [L*C*H] = 5,00m x 1,50m x 0,18m = </t>
    </r>
    <r>
      <rPr>
        <b/>
        <sz val="8"/>
        <color theme="1"/>
        <rFont val="Arial"/>
        <family val="2"/>
      </rPr>
      <t xml:space="preserve">1,3500m³
</t>
    </r>
    <r>
      <rPr>
        <sz val="8"/>
        <color theme="1"/>
        <rFont val="Arial"/>
        <family val="2"/>
      </rPr>
      <t xml:space="preserve">(V05) = [L*C*H] = 9,00m x 1,20m x 0,30m = </t>
    </r>
    <r>
      <rPr>
        <b/>
        <sz val="8"/>
        <color theme="1"/>
        <rFont val="Arial"/>
        <family val="2"/>
      </rPr>
      <t xml:space="preserve">3,2400m³
</t>
    </r>
    <r>
      <rPr>
        <sz val="8"/>
        <color theme="1"/>
        <rFont val="Arial"/>
        <family val="2"/>
      </rPr>
      <t xml:space="preserve">(V06) = [L*C*H] = 30,00m x 0,80m x 0,13m = </t>
    </r>
    <r>
      <rPr>
        <b/>
        <sz val="8"/>
        <color theme="1"/>
        <rFont val="Arial"/>
        <family val="2"/>
      </rPr>
      <t xml:space="preserve">3,1200m³
</t>
    </r>
    <r>
      <rPr>
        <sz val="8"/>
        <color theme="1"/>
        <rFont val="Arial"/>
        <family val="2"/>
      </rPr>
      <t>(V07) = [L*C*H] = 2,20m x 0,65m x 0,18m =</t>
    </r>
    <r>
      <rPr>
        <b/>
        <sz val="8"/>
        <color theme="1"/>
        <rFont val="Arial"/>
        <family val="2"/>
      </rPr>
      <t xml:space="preserve"> 0,2574m³
</t>
    </r>
    <r>
      <rPr>
        <sz val="8"/>
        <color theme="1"/>
        <rFont val="Arial"/>
        <family val="2"/>
      </rPr>
      <t>(V08) = [L*C*H] = 3,55m x 0,50m x 0,22m =</t>
    </r>
    <r>
      <rPr>
        <b/>
        <sz val="8"/>
        <color theme="1"/>
        <rFont val="Arial"/>
        <family val="2"/>
      </rPr>
      <t xml:space="preserve"> 0,3905m³
</t>
    </r>
    <r>
      <rPr>
        <sz val="8"/>
        <color theme="1"/>
        <rFont val="Arial"/>
        <family val="2"/>
      </rPr>
      <t>(V09) = [L*C*H] = 14,00m x 0,50m x 0,07m =</t>
    </r>
    <r>
      <rPr>
        <b/>
        <sz val="8"/>
        <color theme="1"/>
        <rFont val="Arial"/>
        <family val="2"/>
      </rPr>
      <t xml:space="preserve"> 0,4900m³
</t>
    </r>
    <r>
      <rPr>
        <sz val="8"/>
        <color theme="1"/>
        <rFont val="Arial"/>
        <family val="2"/>
      </rPr>
      <t xml:space="preserve">(V10) = [L*C*H] = 5,60m x 0,50m x 0,30m = </t>
    </r>
    <r>
      <rPr>
        <b/>
        <sz val="8"/>
        <color theme="1"/>
        <rFont val="Arial"/>
        <family val="2"/>
      </rPr>
      <t xml:space="preserve">0,8400m³
</t>
    </r>
    <r>
      <rPr>
        <sz val="8"/>
        <color theme="1"/>
        <rFont val="Arial"/>
        <family val="2"/>
      </rPr>
      <t>(V11) = [L*C*H] = 3,10m x 1,00m x 0,25m =</t>
    </r>
    <r>
      <rPr>
        <b/>
        <sz val="8"/>
        <color theme="1"/>
        <rFont val="Arial"/>
        <family val="2"/>
      </rPr>
      <t xml:space="preserve"> 0,7750m³
</t>
    </r>
    <r>
      <rPr>
        <sz val="8"/>
        <color theme="1"/>
        <rFont val="Arial"/>
        <family val="2"/>
      </rPr>
      <t xml:space="preserve">(V12) = [L*C*H] = 16,20m x 0,50m x 0,07m = </t>
    </r>
    <r>
      <rPr>
        <b/>
        <sz val="8"/>
        <color theme="1"/>
        <rFont val="Arial"/>
        <family val="2"/>
      </rPr>
      <t xml:space="preserve">0,5670m³
</t>
    </r>
    <r>
      <rPr>
        <sz val="8"/>
        <color theme="1"/>
        <rFont val="Arial"/>
        <family val="2"/>
      </rPr>
      <t xml:space="preserve">(V13) = [L*C*H] = 6,50m x 1,00m x 0,25m = </t>
    </r>
    <r>
      <rPr>
        <b/>
        <sz val="8"/>
        <color theme="1"/>
        <rFont val="Arial"/>
        <family val="2"/>
      </rPr>
      <t xml:space="preserve">1,6250m³
</t>
    </r>
    <r>
      <rPr>
        <sz val="8"/>
        <color theme="1"/>
        <rFont val="Arial"/>
        <family val="2"/>
      </rPr>
      <t>(V14) = [L*C*H] = 5,30m x 1,00m x 0,30m =</t>
    </r>
    <r>
      <rPr>
        <b/>
        <sz val="8"/>
        <color theme="1"/>
        <rFont val="Arial"/>
        <family val="2"/>
      </rPr>
      <t xml:space="preserve"> 1,5900m³
</t>
    </r>
    <r>
      <rPr>
        <sz val="8"/>
        <color theme="1"/>
        <rFont val="Arial"/>
        <family val="2"/>
      </rPr>
      <t xml:space="preserve">(V15) = [L*C*H] = 3,30m x 1,00m x 0,30m = </t>
    </r>
    <r>
      <rPr>
        <b/>
        <sz val="8"/>
        <color theme="1"/>
        <rFont val="Arial"/>
        <family val="2"/>
      </rPr>
      <t xml:space="preserve">0,9900m³
</t>
    </r>
    <r>
      <rPr>
        <sz val="8"/>
        <color theme="1"/>
        <rFont val="Arial"/>
        <family val="2"/>
      </rPr>
      <t>(V16) = [L*C*H] = 4,30m x 0,50m x 0,15m =</t>
    </r>
    <r>
      <rPr>
        <b/>
        <sz val="8"/>
        <color theme="1"/>
        <rFont val="Arial"/>
        <family val="2"/>
      </rPr>
      <t xml:space="preserve"> 0,3225m³
</t>
    </r>
    <r>
      <rPr>
        <sz val="8"/>
        <color theme="1"/>
        <rFont val="Arial"/>
        <family val="2"/>
      </rPr>
      <t xml:space="preserve">(V17) = [L*C*H] = 7,80m x 0,85m x 0,15m = </t>
    </r>
    <r>
      <rPr>
        <b/>
        <sz val="8"/>
        <color theme="1"/>
        <rFont val="Arial"/>
        <family val="2"/>
      </rPr>
      <t xml:space="preserve">0,9945m³
</t>
    </r>
    <r>
      <rPr>
        <sz val="8"/>
        <color theme="1"/>
        <rFont val="Arial"/>
        <family val="2"/>
      </rPr>
      <t xml:space="preserve">(V18) = [L*C*H] = 13,00m x 0,35m x 0,20m = </t>
    </r>
    <r>
      <rPr>
        <b/>
        <sz val="8"/>
        <color theme="1"/>
        <rFont val="Arial"/>
        <family val="2"/>
      </rPr>
      <t xml:space="preserve">0,9100m³
</t>
    </r>
    <r>
      <rPr>
        <sz val="8"/>
        <color theme="1"/>
        <rFont val="Arial"/>
        <family val="2"/>
      </rPr>
      <t>(V19) = [L*C*H] = 3,80m x 0,50m x 0,15m =</t>
    </r>
    <r>
      <rPr>
        <b/>
        <sz val="8"/>
        <color theme="1"/>
        <rFont val="Arial"/>
        <family val="2"/>
      </rPr>
      <t xml:space="preserve"> 0,2850m³</t>
    </r>
    <r>
      <rPr>
        <sz val="8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 xml:space="preserve">∑ (V01-V19) = (V1) = </t>
    </r>
    <r>
      <rPr>
        <sz val="8"/>
        <color theme="1"/>
        <rFont val="Arial"/>
        <family val="2"/>
      </rPr>
      <t>20,33 m³</t>
    </r>
  </si>
  <si>
    <r>
      <t xml:space="preserve">Demolição de piso de concreto asfáltico.
(V01) = [L*C*H] = 2,70m x 2,50m x 0,06m = </t>
    </r>
    <r>
      <rPr>
        <b/>
        <sz val="8"/>
        <color theme="1"/>
        <rFont val="Arial"/>
        <family val="2"/>
      </rPr>
      <t>0,4050m³</t>
    </r>
    <r>
      <rPr>
        <sz val="8"/>
        <color theme="1"/>
        <rFont val="Arial"/>
        <family val="2"/>
      </rPr>
      <t xml:space="preserve">
(V02) = [L*C*H] = 1,70m x 1,18m x 0,06m = </t>
    </r>
    <r>
      <rPr>
        <b/>
        <sz val="8"/>
        <color theme="1"/>
        <rFont val="Arial"/>
        <family val="2"/>
      </rPr>
      <t>0,1204m³</t>
    </r>
    <r>
      <rPr>
        <sz val="8"/>
        <color theme="1"/>
        <rFont val="Arial"/>
        <family val="2"/>
      </rPr>
      <t xml:space="preserve">
(V03) = [L*C*H] = 3,50m x 1,60m x 0,06m = </t>
    </r>
    <r>
      <rPr>
        <b/>
        <sz val="8"/>
        <color theme="1"/>
        <rFont val="Arial"/>
        <family val="2"/>
      </rPr>
      <t xml:space="preserve">0,3360m³ </t>
    </r>
    <r>
      <rPr>
        <sz val="8"/>
        <color theme="1"/>
        <rFont val="Arial"/>
        <family val="2"/>
      </rPr>
      <t xml:space="preserve">
(V04) = [L*C*H] = 1,46m x 1,40m x 0,06m = </t>
    </r>
    <r>
      <rPr>
        <b/>
        <sz val="8"/>
        <color theme="1"/>
        <rFont val="Arial"/>
        <family val="2"/>
      </rPr>
      <t>0,1226m³</t>
    </r>
    <r>
      <rPr>
        <sz val="8"/>
        <color theme="1"/>
        <rFont val="Arial"/>
        <family val="2"/>
      </rPr>
      <t xml:space="preserve">
(V05) = [L*C*H] = 6,20m x 3,70m x 0,06m = </t>
    </r>
    <r>
      <rPr>
        <b/>
        <sz val="8"/>
        <color theme="1"/>
        <rFont val="Arial"/>
        <family val="2"/>
      </rPr>
      <t>1,3764m³</t>
    </r>
    <r>
      <rPr>
        <sz val="8"/>
        <color theme="1"/>
        <rFont val="Arial"/>
        <family val="2"/>
      </rPr>
      <t xml:space="preserve">
∑ </t>
    </r>
    <r>
      <rPr>
        <b/>
        <sz val="8"/>
        <color theme="1"/>
        <rFont val="Arial"/>
        <family val="2"/>
      </rPr>
      <t xml:space="preserve">(V01-V05) </t>
    </r>
    <r>
      <rPr>
        <sz val="8"/>
        <color theme="1"/>
        <rFont val="Arial"/>
        <family val="2"/>
      </rPr>
      <t xml:space="preserve">= </t>
    </r>
    <r>
      <rPr>
        <b/>
        <sz val="8"/>
        <color theme="1"/>
        <rFont val="Arial"/>
        <family val="2"/>
      </rPr>
      <t>(V2)</t>
    </r>
    <r>
      <rPr>
        <sz val="8"/>
        <color theme="1"/>
        <rFont val="Arial"/>
        <family val="2"/>
      </rPr>
      <t xml:space="preserve"> = 2,36 m³</t>
    </r>
  </si>
  <si>
    <r>
      <t xml:space="preserve">▪ Volume referente ao entulho leve (V1) = 20,3299 m³
▪ Volume referente ao entulho leve (V2) = 2,3604 m³
</t>
    </r>
    <r>
      <rPr>
        <b/>
        <sz val="8"/>
        <color theme="1"/>
        <rFont val="Arial"/>
        <family val="2"/>
      </rPr>
      <t>▪ Cálculo - [V1+V2] = 22,69 M³</t>
    </r>
  </si>
  <si>
    <r>
      <t>Área da via adotada, conforme metragem do AutoCAD (Planta baixa - Pavimentação Asfáltica). A = 811,5351 m²</t>
    </r>
    <r>
      <rPr>
        <b/>
        <sz val="8"/>
        <color theme="1"/>
        <rFont val="Arial"/>
        <family val="2"/>
      </rPr>
      <t xml:space="preserve">
▪ Execução em duas camadas (A1) = 1623,07 m²</t>
    </r>
  </si>
  <si>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Área (A) = 1623,0702 m²
▪ Consumo médio - RR-1C (C) = 0,0009 t/m² (RR-1C + água)
▪ DMT médio (D) = 30,0 km
</t>
    </r>
    <r>
      <rPr>
        <b/>
        <sz val="8"/>
        <color theme="1"/>
        <rFont val="Arial"/>
        <family val="2"/>
      </rPr>
      <t>▪ Cálculo - [A*C*D] = 43,82 TxKM (30,0km iniciais).</t>
    </r>
  </si>
  <si>
    <r>
      <rPr>
        <sz val="8"/>
        <color theme="1"/>
        <rFont val="Calibri"/>
        <family val="2"/>
      </rPr>
      <t xml:space="preserve">▪ </t>
    </r>
    <r>
      <rPr>
        <sz val="8"/>
        <color theme="1"/>
        <rFont val="Arial"/>
        <family val="2"/>
      </rPr>
      <t xml:space="preserve">Área (A) = 1623,0702 m²
▪ Consumo médio - RR-1C (C) = 0,0009 t/m² (RR-1C + água)
▪ DMT médio (D) = 19,83 km
</t>
    </r>
    <r>
      <rPr>
        <b/>
        <sz val="8"/>
        <color theme="1"/>
        <rFont val="Arial"/>
        <family val="2"/>
      </rPr>
      <t>▪ Cálculo - [A*C*D] = 28,97 TxKM (19,83km finais).</t>
    </r>
  </si>
  <si>
    <r>
      <t xml:space="preserve">▪ Volume total de CBUQ (V) = (24,345 + 24,345) = 48,69 m³
▪ DMT médio (D) = 49,83 km
▪ Densidade CBUQ (C) = 2,4 t/m³
</t>
    </r>
    <r>
      <rPr>
        <b/>
        <sz val="8"/>
        <color theme="1"/>
        <rFont val="Arial"/>
        <family val="2"/>
      </rPr>
      <t>▪ Cálculo - CBUQ até a pista [V*D*C] = 5823,19 TxKM</t>
    </r>
  </si>
  <si>
    <r>
      <t xml:space="preserve">Área da via adotada, conforme metragem do AutoCAD (Levantamento Planialtimétrico). </t>
    </r>
    <r>
      <rPr>
        <b/>
        <sz val="8"/>
        <color theme="1"/>
        <rFont val="Arial"/>
        <family val="2"/>
      </rPr>
      <t>A = 362,13 m²</t>
    </r>
  </si>
  <si>
    <r>
      <t>Demolição de piso de concreto simples.
(V01) = [L*C*H] = 10,80m x 2,10m x 0,10m =</t>
    </r>
    <r>
      <rPr>
        <b/>
        <sz val="8"/>
        <color theme="1"/>
        <rFont val="Arial"/>
        <family val="2"/>
      </rPr>
      <t xml:space="preserve"> 2,268m³
</t>
    </r>
    <r>
      <rPr>
        <sz val="8"/>
        <color theme="1"/>
        <rFont val="Arial"/>
        <family val="2"/>
      </rPr>
      <t xml:space="preserve">(V02) = [L*C*H] = 58,07m x 0,45m x 0,10m </t>
    </r>
    <r>
      <rPr>
        <b/>
        <sz val="8"/>
        <color theme="1"/>
        <rFont val="Arial"/>
        <family val="2"/>
      </rPr>
      <t xml:space="preserve">= 2,61315m³
</t>
    </r>
    <r>
      <rPr>
        <sz val="8"/>
        <color theme="1"/>
        <rFont val="Arial"/>
        <family val="2"/>
      </rPr>
      <t>(V03) = [L*C*H] = 0,80m x 0,80m x 0,05m =</t>
    </r>
    <r>
      <rPr>
        <b/>
        <sz val="8"/>
        <color theme="1"/>
        <rFont val="Arial"/>
        <family val="2"/>
      </rPr>
      <t xml:space="preserve"> 0,032m³ 
</t>
    </r>
    <r>
      <rPr>
        <sz val="8"/>
        <color theme="1"/>
        <rFont val="Arial"/>
        <family val="2"/>
      </rPr>
      <t xml:space="preserve">(V04) = [L*C*H] = 0,80m x 0,80m x 0,05m = </t>
    </r>
    <r>
      <rPr>
        <b/>
        <sz val="8"/>
        <color theme="1"/>
        <rFont val="Arial"/>
        <family val="2"/>
      </rPr>
      <t xml:space="preserve">0,032m³
</t>
    </r>
    <r>
      <rPr>
        <sz val="8"/>
        <color theme="1"/>
        <rFont val="Arial"/>
        <family val="2"/>
      </rPr>
      <t xml:space="preserve">(V05) = [L*C*H] = 2,90m x 0,50m x 0,10m = </t>
    </r>
    <r>
      <rPr>
        <b/>
        <sz val="8"/>
        <color theme="1"/>
        <rFont val="Arial"/>
        <family val="2"/>
      </rPr>
      <t xml:space="preserve">0,145m³
</t>
    </r>
    <r>
      <rPr>
        <sz val="8"/>
        <color theme="1"/>
        <rFont val="Arial"/>
        <family val="2"/>
      </rPr>
      <t xml:space="preserve">(V06) = [L*C*H] = 6,60m x 0,50m x 0,15m = </t>
    </r>
    <r>
      <rPr>
        <b/>
        <sz val="8"/>
        <color theme="1"/>
        <rFont val="Arial"/>
        <family val="2"/>
      </rPr>
      <t>0,495m³</t>
    </r>
    <r>
      <rPr>
        <sz val="8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>∑ (V01-V06) = (V1) =</t>
    </r>
    <r>
      <rPr>
        <sz val="8"/>
        <color theme="1"/>
        <rFont val="Arial"/>
        <family val="2"/>
      </rPr>
      <t xml:space="preserve"> 5,59 m³</t>
    </r>
  </si>
  <si>
    <r>
      <t xml:space="preserve">Área do trecho adotado, conforme metragem do AutoCAD (Levantamento Planialtimétrico). </t>
    </r>
    <r>
      <rPr>
        <b/>
        <sz val="8"/>
        <color theme="1"/>
        <rFont val="Arial"/>
        <family val="2"/>
      </rPr>
      <t>A = 211,78 m²</t>
    </r>
  </si>
  <si>
    <r>
      <t xml:space="preserve">▪ Volume de piso de concreto simples (V1) = 5,58515 m³
▪ Volume de piso intertravado (V2) = [A*E] = [211,7834 * 0,08] = 16,9427 m³
</t>
    </r>
    <r>
      <rPr>
        <b/>
        <sz val="8"/>
        <color theme="1"/>
        <rFont val="Arial"/>
        <family val="2"/>
      </rPr>
      <t>▪ Cálculo - [V1+V2] = 22,53 m³</t>
    </r>
  </si>
  <si>
    <r>
      <t xml:space="preserve">▪ Área do trecho 01 adotado, conforme metragem do AutoCAD (Levantamento Planialtimétrico). </t>
    </r>
    <r>
      <rPr>
        <b/>
        <sz val="8"/>
        <color theme="1"/>
        <rFont val="Arial"/>
        <family val="2"/>
      </rPr>
      <t xml:space="preserve">A1 = 63,0038 m²
▪ </t>
    </r>
    <r>
      <rPr>
        <sz val="8"/>
        <color theme="1"/>
        <rFont val="Arial"/>
        <family val="2"/>
      </rPr>
      <t xml:space="preserve">Área do trecho 02 adotado, conforme metragem do AutoCAD (Levantamento Planialtimétrico). </t>
    </r>
    <r>
      <rPr>
        <b/>
        <sz val="8"/>
        <color theme="1"/>
        <rFont val="Arial"/>
        <family val="2"/>
      </rPr>
      <t xml:space="preserve">A2 = 211,7834 m²
</t>
    </r>
    <r>
      <rPr>
        <sz val="8"/>
        <color theme="1"/>
        <rFont val="Arial"/>
        <family val="2"/>
      </rPr>
      <t>▪ Espessura da escavação</t>
    </r>
    <r>
      <rPr>
        <b/>
        <sz val="8"/>
        <color theme="1"/>
        <rFont val="Arial"/>
        <family val="2"/>
      </rPr>
      <t xml:space="preserve"> (E) = 20cm = 0,20m
▪ Cálculo - [A1+A2]*E = 54,96 m³</t>
    </r>
  </si>
  <si>
    <t>▪ Volume de material escavado (V3) = 54,96 m³</t>
  </si>
  <si>
    <r>
      <t xml:space="preserve">▪ Volume de capina (V) = 21,73 m³
▪ Volume de piso de concreto simples e piso intertravado (V1+V2) = 22,5278m³
▪ Volume de material escavado (V3) = 54,9574 m³
▪ Volume de material solto (V4) = 54,9574 * 1,25 = 68,70 m³
▪ DMT médio (D) = 2,4 km
</t>
    </r>
    <r>
      <rPr>
        <b/>
        <sz val="8"/>
        <color theme="1"/>
        <rFont val="Arial"/>
        <family val="2"/>
      </rPr>
      <t>▪ Cálculo - [D*(V+V1+V2+V</t>
    </r>
    <r>
      <rPr>
        <sz val="8"/>
        <color theme="1"/>
        <rFont val="Arial"/>
        <family val="2"/>
      </rPr>
      <t>4</t>
    </r>
    <r>
      <rPr>
        <b/>
        <sz val="8"/>
        <color theme="1"/>
        <rFont val="Arial"/>
        <family val="2"/>
      </rPr>
      <t>] = 2,4 × 68,70 = 271,09 m³×km</t>
    </r>
  </si>
  <si>
    <r>
      <t xml:space="preserve">▪ Área dos trechos A1 e A2, conforme metragem do AutoCAD (Levantamento Planialtimétrico). A1 = 63,0038 m²; A2 = 211,7834 m²
</t>
    </r>
    <r>
      <rPr>
        <b/>
        <sz val="8"/>
        <color theme="1"/>
        <rFont val="Arial"/>
        <family val="2"/>
      </rPr>
      <t>▪ Cálculo - [A1+A2] = 274,79 m²</t>
    </r>
  </si>
  <si>
    <r>
      <t xml:space="preserve">Área da via adotada, conforme metragem do AutoCAD (Planta baixa - Pavimentação Asfáltica) - Área que será executada a construção de base e sub-base.
</t>
    </r>
    <r>
      <rPr>
        <b/>
        <sz val="8"/>
        <color theme="1"/>
        <rFont val="Arial"/>
        <family val="2"/>
      </rPr>
      <t>▪ Cálculo - A1 = 253,95 m²</t>
    </r>
  </si>
  <si>
    <r>
      <t xml:space="preserve">Área da via adotada, conforme metragem do AutoCAD (Levantamento Planialtimétrico).
▪ Área total (A1) = 2378,7482 m²
▪ Áreas de remoção/escavação (A2) = 501,4413 m²
</t>
    </r>
    <r>
      <rPr>
        <b/>
        <sz val="8"/>
        <color theme="1"/>
        <rFont val="Arial"/>
        <family val="2"/>
      </rPr>
      <t>▪ Cálculo - A = [A1-A2] = 1877,31 m²</t>
    </r>
  </si>
  <si>
    <r>
      <t xml:space="preserve">▪ Área da via (A) = 1877,3069 m²
▪ Espessura média dos resíduos de capina (E) = 0,05m
</t>
    </r>
    <r>
      <rPr>
        <b/>
        <sz val="8"/>
        <color theme="1"/>
        <rFont val="Arial"/>
        <family val="2"/>
      </rPr>
      <t>▪ Cálculo - V1 = [A*E] = 93,87 m³</t>
    </r>
  </si>
  <si>
    <r>
      <t xml:space="preserve">Área da via adotada, conforme metragem do AutoCAD (Levantamento Planialtimétrico).
▪ Áreas de remoção da Alv. Poliédrica = </t>
    </r>
    <r>
      <rPr>
        <b/>
        <sz val="8"/>
        <color theme="1"/>
        <rFont val="Arial"/>
        <family val="2"/>
      </rPr>
      <t>501,4413 m²</t>
    </r>
  </si>
  <si>
    <r>
      <t>Área da via adotada, conforme metragem do AutoCAD (Levantamento Planialtimétrico).
▪ Áreas de remoção/escavação (A1) = 501,4413 m²</t>
    </r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▪ Espessura da escavação</t>
    </r>
    <r>
      <rPr>
        <b/>
        <sz val="8"/>
        <color theme="1"/>
        <rFont val="Arial"/>
        <family val="2"/>
      </rPr>
      <t xml:space="preserve"> (E) = 20cm = 0,20m
▪ Cálculo - (V4) =  [A1*E] = 100,29 m³</t>
    </r>
  </si>
  <si>
    <r>
      <t xml:space="preserve">▪ Volume de capina (V1) = 93,8653 m³
▪ Volume de demolição de guias/sarjetas (V2) = 35,36865 M³
▪ Volume de alvenaria poliédrica (V3) = 50,14413 m³
▪ Volume de material escavado (V4) = 100,2883 m³
▪ Volume de material solto (V5) = 100,2883 * 1,25 = 125,3604 m³
▪ DMT médio (D) = 7,3km
</t>
    </r>
    <r>
      <rPr>
        <b/>
        <sz val="8"/>
        <color theme="1"/>
        <rFont val="Arial"/>
        <family val="2"/>
      </rPr>
      <t>▪ Cálculo - [D*(V1+V2+V3+V5] = 7,3 * 304,73848 = 2224,59 m³×km</t>
    </r>
  </si>
  <si>
    <r>
      <t xml:space="preserve">Área da via adotada, conforme metragem do AutoCAD (Levantamento Planialtimétrico).
▪ Áreas de remoção/escavação (A1) </t>
    </r>
    <r>
      <rPr>
        <b/>
        <sz val="8"/>
        <color theme="1"/>
        <rFont val="Arial"/>
        <family val="2"/>
      </rPr>
      <t>= 501,44 m²</t>
    </r>
  </si>
  <si>
    <r>
      <t xml:space="preserve">▪ Áreas de remoção/escavação (A1) = 501,4413 m²
▪ Espessura da camada de BGS compactada (E) = 20 cm = 0,20 m
</t>
    </r>
    <r>
      <rPr>
        <b/>
        <sz val="8"/>
        <color theme="1"/>
        <rFont val="Arial"/>
        <family val="2"/>
      </rPr>
      <t>▪ Cálculo (V5) = [A*E] = 100,29 m³</t>
    </r>
  </si>
  <si>
    <r>
      <t xml:space="preserve">▪ Volume da base compactada = 100,2883 m³
▪ Fator de conversão para volume solto/transportado da BGS = 1,12
▪ Volume de BGS para transporte (V6) = 100,2883*1,12 = 112,3229 m³
▪ DMT médio (D) = 30,0 km
</t>
    </r>
    <r>
      <rPr>
        <b/>
        <sz val="8"/>
        <color theme="1"/>
        <rFont val="Arial"/>
        <family val="2"/>
      </rPr>
      <t>▪ Cálculo - [V6*D] = 3369,69 M3xKM (30,0km iniciais).</t>
    </r>
  </si>
  <si>
    <r>
      <t xml:space="preserve">Área da via adotada, conforme metragem do AutoCAD (Planta baixa - Pavimentação Asfáltica) - Área que será executada a construção de base e sub-base.
</t>
    </r>
    <r>
      <rPr>
        <b/>
        <sz val="8"/>
        <color theme="1"/>
        <rFont val="Arial"/>
        <family val="2"/>
      </rPr>
      <t>▪ Áreas de remoção/escavação (A1) = 501,44 m²</t>
    </r>
  </si>
  <si>
    <r>
      <t xml:space="preserve">• Área (A) = 501,4413m²
• Consumo médio Emulsão Asfáltica EAI (C) = 0,0005 t/m².
• DMT médio (D) = 30,0km
</t>
    </r>
    <r>
      <rPr>
        <b/>
        <sz val="8"/>
        <color theme="1"/>
        <rFont val="Arial"/>
        <family val="2"/>
      </rPr>
      <t>• Cálculo: [A*C*D] = 7,52 TxKM (30,0km iniciais).</t>
    </r>
  </si>
  <si>
    <r>
      <t xml:space="preserve">• Área (A) = 501,4413m²
• Consumo médio Emulsão Asfáltica EAI (C) = 0,0005 t/m².
• DMT médio (D) = 27,33km
</t>
    </r>
    <r>
      <rPr>
        <b/>
        <sz val="8"/>
        <color theme="1"/>
        <rFont val="Arial"/>
        <family val="2"/>
      </rPr>
      <t>• Cálculo: [A*C*D] = 6,85 TxKM (27,33km finais).</t>
    </r>
  </si>
  <si>
    <r>
      <t xml:space="preserve">▪ Considerando a necessidade de utilização da retroescavadeira por 45,00 horas produtivas (CHP) para a movimentação e distribuição do CBUQ, estima-se a necessidade de horas adicionais de permanência do equipamento para atendimento às condições operacionais da frente de serviço.
▪ Consideram-se, para esse período, os tempos de espera para chegada e posicionamento dos caminhões, manobras, organização da frente de serviço, reposicionamento do equipamento e demais interferências inerentes à execução dos serviços.
▪ Em função dessas condições, estima-se a necessidade de aproximadamente 10,00 horas improdutivas (CHI), correspondentes aos períodos em que o equipamento permanecerá à disposição da obra, porém sem produção efetiva.
</t>
    </r>
    <r>
      <rPr>
        <b/>
        <sz val="8"/>
        <color theme="1"/>
        <rFont val="Arial"/>
        <family val="2"/>
      </rPr>
      <t>▪ Quantidade adotada: 10,00 CHI de retroescavadeira.</t>
    </r>
  </si>
  <si>
    <r>
      <t xml:space="preserve">▪ Volume total de CBUQ: 121,99 m³.
▪ Considerando que aproximadamente 50% da extensão da via não será acessível diretamente pelo caminhão, estima-se que cerca de 50% do volume de CBUQ, correspondente a 61,00 m³, deverá ser movimentado e distribuído com auxílio de retroescavadeira.
▪ Para a execução do serviço, considera-se a utilização de retroescavadeira sobre rodas com carregadeira, tração 4x4, potência líquida de 88 HP e caçamba carregadeira com capacidade mínima de 1,00 m³, sendo necessária a realização de ciclos sucessivos de carregamento, deslocamento, manobra e descarga, em função das condições de acesso e da distribuição do material ao longo do trecho.
▪ Estima-se uma necessidade operacional de aproximadamente 40 horas de trabalho, correspondente a 5 dias de utilização, à razão de 8 horas/dia, considerando as operações de movimentação, deslocamento, manobras e descarga do CBUQ.
▪ Sobre o tempo estimado, aplica-se fator de segurança de aproximadamente 10%, resultando em 44 horas, sendo adotado, por arredondamento e margem operacional, o quantitativo de 45,00 CHP de retroescavadeira.
</t>
    </r>
    <r>
      <rPr>
        <b/>
        <sz val="8"/>
        <color theme="1"/>
        <rFont val="Arial"/>
        <family val="2"/>
      </rPr>
      <t>▪ Quantidade adotada: 45,00 CHP de retroescavadeira.</t>
    </r>
  </si>
  <si>
    <t>CURVA ABC
(LOTE 01)</t>
  </si>
  <si>
    <t>CURVA ABC
(LOTE 02)</t>
  </si>
  <si>
    <r>
      <t xml:space="preserve">Área da via adotada, conforme metragem do AutoCAD (Planta baixa - Pavimentação Asfáltica).
▪ Execução em camada única.
</t>
    </r>
    <r>
      <rPr>
        <b/>
        <sz val="8"/>
        <color theme="1"/>
        <rFont val="Arial"/>
        <family val="2"/>
      </rPr>
      <t>▪ Área total (A1) = 2033,09 m²</t>
    </r>
  </si>
  <si>
    <t>VALOR DO RECURSO (LOTE 01):</t>
  </si>
  <si>
    <t>VALOR DO RECURSO (LOTE 02):</t>
  </si>
  <si>
    <t>CRONOGRAMA FÍSICO-FINANCEIRO - LOTE 01</t>
  </si>
  <si>
    <t>CRONOGRAMA FÍSICO-FINANCEIRO - LOTE 02</t>
  </si>
  <si>
    <t>PREVISÃO DE EXECUÇÃO DAS OBRAS: 2 MESES</t>
  </si>
  <si>
    <t>Lote 03: Execução de Revestimento Asfáltico e Drenagem Superficial em Vias Urbanas, com Execução de Base e Sub-base</t>
  </si>
  <si>
    <t>1.3.9.</t>
  </si>
  <si>
    <t>1.3.10.</t>
  </si>
  <si>
    <t>1.3.11.</t>
  </si>
  <si>
    <t>R. Santa Lúcia, Rosário do Pontal</t>
  </si>
  <si>
    <t>PREVISÃO DE EXECUÇÃO DAS OBRAS: 3 MESES</t>
  </si>
  <si>
    <t>CRONOGRAMA FÍSICO-FINANCEIRO - LOTE 03</t>
  </si>
  <si>
    <t>PREVISÃO DE EXECUÇÃO DAS OBRAS: 4 MESES</t>
  </si>
  <si>
    <r>
      <rPr>
        <b/>
        <sz val="8"/>
        <color theme="1"/>
        <rFont val="Arial Nova"/>
        <family val="2"/>
      </rPr>
      <t xml:space="preserve">REGIÃO/MÊS DE REFERÊNCIA: </t>
    </r>
    <r>
      <rPr>
        <sz val="8"/>
        <color theme="1"/>
        <rFont val="Arial Nova"/>
        <family val="2"/>
      </rPr>
      <t>TABELA SINAPI-MG - AGOSTO/2026 - SEM DESONERAÇÃO / TABELA SICOR/SEINFRA - REGIÃO LESTE - ABRIL/2026 - SEM DESONERAÇÃO / TABELA SUDECAP-MG - JULHO/2026 - SEM DESONERAÇÃO / TABELA SICRO/DNIT MG - ABRIL/2026 - SEM DESONERAÇÃO</t>
    </r>
  </si>
  <si>
    <r>
      <rPr>
        <b/>
        <sz val="8"/>
        <color theme="1"/>
        <rFont val="Arial Nova"/>
      </rPr>
      <t xml:space="preserve">REGIÃO/MÊS DE REFERÊNCIA: </t>
    </r>
    <r>
      <rPr>
        <sz val="8"/>
        <color theme="1"/>
        <rFont val="Arial Nova"/>
        <family val="2"/>
      </rPr>
      <t>TABELA SINAPI-MG - AGOSTO/2026 - SEM DESONERAÇÃO / TABELA SICOR/SEINFRA - REGIÃO LESTE - ABRIL/2026 - SEM DESONERAÇÃO / TABELA SUDECAP-MG - JULHO/2026 - SEM DESONERAÇÃO / TABELA SICRO/DNIT MG - ABRIL/2026 - SEM DESONERAÇÃO</t>
    </r>
  </si>
  <si>
    <r>
      <t xml:space="preserve">▪ Volume de material escavado </t>
    </r>
    <r>
      <rPr>
        <b/>
        <sz val="8"/>
        <color theme="1"/>
        <rFont val="Arial"/>
        <family val="2"/>
      </rPr>
      <t>(V4) = 100,2883 m³</t>
    </r>
  </si>
  <si>
    <r>
      <t xml:space="preserve">Alteamento de tampões de poços de visita existentes em até 20 cm, para adequação à cota final do pavimento em CBUQ, incluindo os serviços necessários à execução do alteamento e reassentamento dos tampões existentes. </t>
    </r>
    <r>
      <rPr>
        <b/>
        <sz val="8"/>
        <color theme="1"/>
        <rFont val="Arial"/>
        <family val="2"/>
      </rPr>
      <t>Q = 2,0 unidades.</t>
    </r>
  </si>
  <si>
    <t>CURVA ABC
(LOTE 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</si>
</sst>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&quot;R$&quot;#,##0.00"/>
    <numFmt numFmtId="166" formatCode="&quot;R$&quot;\ #,##0.00"/>
    <numFmt numFmtId="167" formatCode="&quot;R$&quot;#,##0.0000"/>
    <numFmt numFmtId="168" formatCode="0.0000000"/>
    <numFmt numFmtId="169" formatCode="0.0000"/>
    <numFmt numFmtId="170" formatCode="0.00000"/>
    <numFmt numFmtId="171" formatCode="_(* #,##0.000_);_(* \(#,##0.000\);_(* &quot;-&quot;??_);_(@_)"/>
    <numFmt numFmtId="172" formatCode="#,##0.0000"/>
    <numFmt numFmtId="173" formatCode="&quot;R$&quot;\ #,##0.0000"/>
  </numFmts>
  <fonts count="30"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</font>
    <font>
      <b/>
      <sz val="8"/>
      <color theme="1"/>
      <name val="Arial Nova"/>
    </font>
    <font>
      <sz val="8"/>
      <color theme="1"/>
      <name val="Arial"/>
      <family val="2"/>
    </font>
    <font>
      <sz val="8"/>
      <color theme="1"/>
      <name val="Arial Nova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Wingdings"/>
      <charset val="2"/>
    </font>
    <font>
      <sz val="8"/>
      <color theme="1"/>
      <name val="Arial Nova"/>
      <family val="2"/>
    </font>
    <font>
      <sz val="8"/>
      <color theme="1"/>
      <name val="Arial"/>
      <family val="2"/>
      <charset val="2"/>
    </font>
    <font>
      <b/>
      <sz val="8"/>
      <color theme="1"/>
      <name val="Arial Nova"/>
      <family val="2"/>
    </font>
    <font>
      <sz val="8"/>
      <color theme="1"/>
      <name val="Calibri"/>
      <family val="2"/>
    </font>
    <font>
      <sz val="8"/>
      <name val="Arial"/>
      <family val="2"/>
      <charset val="2"/>
    </font>
    <font>
      <sz val="8"/>
      <name val="Wingdings"/>
      <charset val="2"/>
    </font>
    <font>
      <sz val="8"/>
      <name val="Arial"/>
      <family val="2"/>
    </font>
    <font>
      <b/>
      <sz val="20"/>
      <color theme="1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34998626667073579"/>
        <bgColor rgb="FFD8D8D8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rgb="FFD8D8D8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5" tint="0.59999389629810485"/>
        <bgColor theme="0"/>
      </patternFill>
    </fill>
    <fill>
      <patternFill patternType="solid">
        <fgColor theme="6" tint="0.59999389629810485"/>
        <bgColor theme="0"/>
      </patternFill>
    </fill>
  </fills>
  <borders count="7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11" fillId="2" borderId="1" applyNumberFormat="0" applyFont="0" applyAlignment="0" applyProtection="0"/>
    <xf numFmtId="9" fontId="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532">
    <xf numFmtId="0" fontId="0" fillId="0" borderId="0" xfId="0"/>
    <xf numFmtId="0" fontId="3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11" borderId="11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vertical="center"/>
    </xf>
    <xf numFmtId="0" fontId="4" fillId="11" borderId="13" xfId="0" applyFont="1" applyFill="1" applyBorder="1" applyAlignment="1">
      <alignment vertical="center"/>
    </xf>
    <xf numFmtId="0" fontId="6" fillId="12" borderId="0" xfId="0" applyFont="1" applyFill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8" fillId="12" borderId="15" xfId="0" applyFont="1" applyFill="1" applyBorder="1" applyAlignment="1">
      <alignment vertical="center"/>
    </xf>
    <xf numFmtId="10" fontId="8" fillId="12" borderId="16" xfId="0" applyNumberFormat="1" applyFont="1" applyFill="1" applyBorder="1" applyAlignment="1">
      <alignment horizontal="right" vertical="center"/>
    </xf>
    <xf numFmtId="10" fontId="7" fillId="12" borderId="0" xfId="0" applyNumberFormat="1" applyFont="1" applyFill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8" fillId="12" borderId="18" xfId="0" applyFont="1" applyFill="1" applyBorder="1" applyAlignment="1">
      <alignment vertical="center"/>
    </xf>
    <xf numFmtId="10" fontId="8" fillId="12" borderId="19" xfId="0" applyNumberFormat="1" applyFont="1" applyFill="1" applyBorder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0" fontId="8" fillId="12" borderId="21" xfId="0" applyFont="1" applyFill="1" applyBorder="1" applyAlignment="1">
      <alignment vertical="center"/>
    </xf>
    <xf numFmtId="10" fontId="8" fillId="12" borderId="22" xfId="0" applyNumberFormat="1" applyFont="1" applyFill="1" applyBorder="1" applyAlignment="1">
      <alignment horizontal="right" vertical="center"/>
    </xf>
    <xf numFmtId="0" fontId="4" fillId="12" borderId="23" xfId="0" applyFont="1" applyFill="1" applyBorder="1" applyAlignment="1">
      <alignment horizontal="center" vertical="center"/>
    </xf>
    <xf numFmtId="0" fontId="4" fillId="12" borderId="24" xfId="0" applyFont="1" applyFill="1" applyBorder="1" applyAlignment="1">
      <alignment horizontal="right" vertical="center"/>
    </xf>
    <xf numFmtId="10" fontId="4" fillId="0" borderId="25" xfId="0" applyNumberFormat="1" applyFont="1" applyBorder="1" applyAlignment="1">
      <alignment horizontal="right" vertical="center"/>
    </xf>
    <xf numFmtId="10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13" borderId="11" xfId="0" applyFont="1" applyFill="1" applyBorder="1" applyAlignment="1">
      <alignment horizontal="center" vertical="center"/>
    </xf>
    <xf numFmtId="0" fontId="4" fillId="13" borderId="12" xfId="0" applyFont="1" applyFill="1" applyBorder="1" applyAlignment="1">
      <alignment vertical="center"/>
    </xf>
    <xf numFmtId="0" fontId="4" fillId="13" borderId="13" xfId="0" applyFont="1" applyFill="1" applyBorder="1" applyAlignment="1">
      <alignment vertical="center"/>
    </xf>
    <xf numFmtId="0" fontId="4" fillId="12" borderId="26" xfId="0" applyFont="1" applyFill="1" applyBorder="1" applyAlignment="1">
      <alignment horizontal="center" vertical="center"/>
    </xf>
    <xf numFmtId="0" fontId="8" fillId="12" borderId="27" xfId="0" applyFont="1" applyFill="1" applyBorder="1" applyAlignment="1">
      <alignment vertical="center"/>
    </xf>
    <xf numFmtId="10" fontId="8" fillId="12" borderId="28" xfId="0" applyNumberFormat="1" applyFont="1" applyFill="1" applyBorder="1" applyAlignment="1">
      <alignment horizontal="right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right" vertical="center"/>
    </xf>
    <xf numFmtId="0" fontId="4" fillId="12" borderId="14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8" fillId="12" borderId="18" xfId="0" applyFont="1" applyFill="1" applyBorder="1" applyAlignment="1">
      <alignment vertical="center" wrapText="1"/>
    </xf>
    <xf numFmtId="0" fontId="4" fillId="12" borderId="20" xfId="0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vertical="center" wrapText="1"/>
    </xf>
    <xf numFmtId="10" fontId="8" fillId="12" borderId="22" xfId="0" applyNumberFormat="1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0" borderId="0" xfId="0" applyFont="1" applyAlignment="1">
      <alignment vertical="center"/>
    </xf>
    <xf numFmtId="10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4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vertical="center"/>
    </xf>
    <xf numFmtId="10" fontId="8" fillId="0" borderId="28" xfId="0" applyNumberFormat="1" applyFont="1" applyBorder="1" applyAlignment="1">
      <alignment horizontal="right" vertical="center"/>
    </xf>
    <xf numFmtId="10" fontId="7" fillId="0" borderId="0" xfId="0" applyNumberFormat="1" applyFont="1" applyAlignment="1">
      <alignment vertical="center"/>
    </xf>
    <xf numFmtId="10" fontId="6" fillId="0" borderId="0" xfId="0" applyNumberFormat="1" applyFont="1" applyAlignment="1">
      <alignment vertical="center"/>
    </xf>
    <xf numFmtId="10" fontId="6" fillId="0" borderId="0" xfId="0" applyNumberFormat="1" applyFont="1"/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9" fillId="12" borderId="0" xfId="0" applyFont="1" applyFill="1"/>
    <xf numFmtId="0" fontId="13" fillId="12" borderId="0" xfId="0" applyFont="1" applyFill="1"/>
    <xf numFmtId="0" fontId="17" fillId="12" borderId="0" xfId="0" applyFont="1" applyFill="1"/>
    <xf numFmtId="4" fontId="14" fillId="0" borderId="32" xfId="0" applyNumberFormat="1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10" fontId="14" fillId="0" borderId="32" xfId="0" applyNumberFormat="1" applyFont="1" applyBorder="1" applyAlignment="1">
      <alignment horizontal="center" vertical="center"/>
    </xf>
    <xf numFmtId="0" fontId="14" fillId="12" borderId="0" xfId="0" applyFont="1" applyFill="1"/>
    <xf numFmtId="0" fontId="17" fillId="0" borderId="32" xfId="0" applyFont="1" applyBorder="1" applyAlignment="1">
      <alignment horizontal="center" vertical="center" wrapText="1"/>
    </xf>
    <xf numFmtId="0" fontId="17" fillId="0" borderId="32" xfId="0" applyFont="1" applyBorder="1" applyAlignment="1">
      <alignment vertical="center" wrapText="1"/>
    </xf>
    <xf numFmtId="4" fontId="14" fillId="12" borderId="0" xfId="0" applyNumberFormat="1" applyFont="1" applyFill="1"/>
    <xf numFmtId="166" fontId="17" fillId="12" borderId="0" xfId="0" applyNumberFormat="1" applyFont="1" applyFill="1"/>
    <xf numFmtId="4" fontId="17" fillId="12" borderId="0" xfId="0" applyNumberFormat="1" applyFont="1" applyFill="1"/>
    <xf numFmtId="165" fontId="17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9" fillId="0" borderId="36" xfId="0" applyFont="1" applyBorder="1" applyAlignment="1">
      <alignment vertical="center"/>
    </xf>
    <xf numFmtId="0" fontId="20" fillId="0" borderId="37" xfId="0" applyFont="1" applyBorder="1" applyAlignment="1">
      <alignment horizontal="center" vertical="center"/>
    </xf>
    <xf numFmtId="164" fontId="9" fillId="0" borderId="0" xfId="0" applyNumberFormat="1" applyFont="1"/>
    <xf numFmtId="4" fontId="9" fillId="0" borderId="0" xfId="0" applyNumberFormat="1" applyFont="1"/>
    <xf numFmtId="0" fontId="9" fillId="14" borderId="0" xfId="0" applyFont="1" applyFill="1"/>
    <xf numFmtId="0" fontId="20" fillId="14" borderId="41" xfId="0" applyFont="1" applyFill="1" applyBorder="1" applyAlignment="1">
      <alignment horizontal="center" vertical="center"/>
    </xf>
    <xf numFmtId="49" fontId="20" fillId="14" borderId="41" xfId="0" applyNumberFormat="1" applyFont="1" applyFill="1" applyBorder="1" applyAlignment="1">
      <alignment horizontal="center" vertical="center" wrapText="1"/>
    </xf>
    <xf numFmtId="10" fontId="20" fillId="14" borderId="41" xfId="0" applyNumberFormat="1" applyFont="1" applyFill="1" applyBorder="1" applyAlignment="1">
      <alignment horizontal="center" vertical="center" wrapText="1"/>
    </xf>
    <xf numFmtId="10" fontId="20" fillId="11" borderId="41" xfId="0" applyNumberFormat="1" applyFont="1" applyFill="1" applyBorder="1" applyAlignment="1">
      <alignment horizontal="center" vertical="center" wrapText="1"/>
    </xf>
    <xf numFmtId="0" fontId="9" fillId="14" borderId="0" xfId="0" applyFont="1" applyFill="1" applyAlignment="1">
      <alignment vertical="center"/>
    </xf>
    <xf numFmtId="49" fontId="13" fillId="14" borderId="41" xfId="0" applyNumberFormat="1" applyFont="1" applyFill="1" applyBorder="1" applyAlignment="1">
      <alignment horizontal="center" vertical="center" wrapText="1"/>
    </xf>
    <xf numFmtId="165" fontId="13" fillId="14" borderId="41" xfId="0" applyNumberFormat="1" applyFont="1" applyFill="1" applyBorder="1" applyAlignment="1">
      <alignment horizontal="center" vertical="center" wrapText="1"/>
    </xf>
    <xf numFmtId="0" fontId="9" fillId="14" borderId="0" xfId="0" applyFont="1" applyFill="1" applyAlignment="1">
      <alignment wrapText="1"/>
    </xf>
    <xf numFmtId="0" fontId="13" fillId="14" borderId="0" xfId="0" applyFont="1" applyFill="1"/>
    <xf numFmtId="164" fontId="14" fillId="0" borderId="41" xfId="0" applyNumberFormat="1" applyFont="1" applyBorder="1" applyAlignment="1">
      <alignment horizontal="center" vertical="center"/>
    </xf>
    <xf numFmtId="4" fontId="14" fillId="0" borderId="41" xfId="0" applyNumberFormat="1" applyFont="1" applyBorder="1" applyAlignment="1">
      <alignment horizontal="center" vertical="center"/>
    </xf>
    <xf numFmtId="0" fontId="14" fillId="11" borderId="48" xfId="0" applyFont="1" applyFill="1" applyBorder="1" applyAlignment="1">
      <alignment horizontal="center" vertical="center" wrapText="1"/>
    </xf>
    <xf numFmtId="49" fontId="14" fillId="11" borderId="48" xfId="0" applyNumberFormat="1" applyFont="1" applyFill="1" applyBorder="1" applyAlignment="1">
      <alignment horizontal="center" vertical="center" wrapText="1"/>
    </xf>
    <xf numFmtId="4" fontId="14" fillId="11" borderId="48" xfId="0" applyNumberFormat="1" applyFont="1" applyFill="1" applyBorder="1" applyAlignment="1">
      <alignment horizontal="center" vertical="center" wrapText="1"/>
    </xf>
    <xf numFmtId="165" fontId="14" fillId="11" borderId="43" xfId="0" applyNumberFormat="1" applyFont="1" applyFill="1" applyBorder="1" applyAlignment="1">
      <alignment horizontal="center" vertical="center" wrapText="1"/>
    </xf>
    <xf numFmtId="164" fontId="14" fillId="16" borderId="41" xfId="0" applyNumberFormat="1" applyFont="1" applyFill="1" applyBorder="1" applyAlignment="1">
      <alignment horizontal="center" vertical="center"/>
    </xf>
    <xf numFmtId="4" fontId="14" fillId="16" borderId="41" xfId="0" applyNumberFormat="1" applyFont="1" applyFill="1" applyBorder="1" applyAlignment="1">
      <alignment horizontal="center" vertical="center" wrapText="1"/>
    </xf>
    <xf numFmtId="0" fontId="14" fillId="16" borderId="41" xfId="0" applyFont="1" applyFill="1" applyBorder="1" applyAlignment="1">
      <alignment horizontal="center" vertical="center" wrapText="1"/>
    </xf>
    <xf numFmtId="168" fontId="17" fillId="0" borderId="41" xfId="0" applyNumberFormat="1" applyFont="1" applyBorder="1" applyAlignment="1">
      <alignment horizontal="center" vertical="center" wrapText="1"/>
    </xf>
    <xf numFmtId="2" fontId="17" fillId="0" borderId="41" xfId="0" applyNumberFormat="1" applyFont="1" applyBorder="1" applyAlignment="1">
      <alignment horizontal="center" vertical="center" wrapText="1"/>
    </xf>
    <xf numFmtId="167" fontId="17" fillId="0" borderId="41" xfId="0" applyNumberFormat="1" applyFont="1" applyBorder="1" applyAlignment="1">
      <alignment horizontal="center" vertical="center" wrapText="1"/>
    </xf>
    <xf numFmtId="167" fontId="17" fillId="16" borderId="41" xfId="0" applyNumberFormat="1" applyFont="1" applyFill="1" applyBorder="1" applyAlignment="1">
      <alignment horizontal="center" vertical="center" wrapText="1"/>
    </xf>
    <xf numFmtId="165" fontId="17" fillId="16" borderId="41" xfId="0" applyNumberFormat="1" applyFont="1" applyFill="1" applyBorder="1" applyAlignment="1">
      <alignment horizontal="center" vertical="center" wrapText="1"/>
    </xf>
    <xf numFmtId="165" fontId="17" fillId="0" borderId="41" xfId="0" applyNumberFormat="1" applyFont="1" applyBorder="1" applyAlignment="1">
      <alignment horizontal="center" vertical="center" wrapText="1"/>
    </xf>
    <xf numFmtId="165" fontId="14" fillId="16" borderId="41" xfId="0" applyNumberFormat="1" applyFont="1" applyFill="1" applyBorder="1" applyAlignment="1">
      <alignment horizontal="center" vertical="center" wrapText="1"/>
    </xf>
    <xf numFmtId="169" fontId="17" fillId="0" borderId="41" xfId="0" applyNumberFormat="1" applyFont="1" applyBorder="1" applyAlignment="1">
      <alignment horizontal="center" vertical="center" wrapText="1"/>
    </xf>
    <xf numFmtId="170" fontId="17" fillId="0" borderId="41" xfId="0" applyNumberFormat="1" applyFont="1" applyBorder="1" applyAlignment="1">
      <alignment horizontal="center" vertical="center" wrapText="1"/>
    </xf>
    <xf numFmtId="0" fontId="9" fillId="0" borderId="34" xfId="0" applyFont="1" applyBorder="1" applyAlignment="1">
      <alignment vertical="center"/>
    </xf>
    <xf numFmtId="0" fontId="9" fillId="0" borderId="34" xfId="0" applyFont="1" applyBorder="1"/>
    <xf numFmtId="0" fontId="9" fillId="0" borderId="51" xfId="0" applyFont="1" applyBorder="1"/>
    <xf numFmtId="0" fontId="9" fillId="0" borderId="46" xfId="0" applyFont="1" applyBorder="1"/>
    <xf numFmtId="0" fontId="9" fillId="0" borderId="50" xfId="0" applyFont="1" applyBorder="1"/>
    <xf numFmtId="164" fontId="9" fillId="0" borderId="50" xfId="0" applyNumberFormat="1" applyFont="1" applyBorder="1"/>
    <xf numFmtId="4" fontId="9" fillId="0" borderId="50" xfId="0" applyNumberFormat="1" applyFont="1" applyBorder="1"/>
    <xf numFmtId="0" fontId="9" fillId="0" borderId="47" xfId="0" applyFont="1" applyBorder="1"/>
    <xf numFmtId="0" fontId="20" fillId="15" borderId="41" xfId="0" applyFont="1" applyFill="1" applyBorder="1" applyAlignment="1">
      <alignment horizontal="center" vertical="center" wrapText="1"/>
    </xf>
    <xf numFmtId="9" fontId="20" fillId="15" borderId="41" xfId="0" applyNumberFormat="1" applyFont="1" applyFill="1" applyBorder="1" applyAlignment="1">
      <alignment horizontal="center" vertical="center" wrapText="1"/>
    </xf>
    <xf numFmtId="9" fontId="20" fillId="17" borderId="41" xfId="0" applyNumberFormat="1" applyFont="1" applyFill="1" applyBorder="1" applyAlignment="1">
      <alignment horizontal="center" vertical="center" wrapText="1"/>
    </xf>
    <xf numFmtId="9" fontId="20" fillId="18" borderId="41" xfId="0" applyNumberFormat="1" applyFont="1" applyFill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/>
    </xf>
    <xf numFmtId="4" fontId="14" fillId="0" borderId="53" xfId="0" applyNumberFormat="1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10" fontId="14" fillId="0" borderId="29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 wrapText="1"/>
    </xf>
    <xf numFmtId="0" fontId="17" fillId="15" borderId="35" xfId="0" applyFont="1" applyFill="1" applyBorder="1" applyAlignment="1">
      <alignment horizontal="center" vertical="center" wrapText="1"/>
    </xf>
    <xf numFmtId="0" fontId="17" fillId="17" borderId="35" xfId="0" applyFont="1" applyFill="1" applyBorder="1" applyAlignment="1">
      <alignment horizontal="center" vertical="center" wrapText="1"/>
    </xf>
    <xf numFmtId="0" fontId="17" fillId="12" borderId="51" xfId="0" applyFont="1" applyFill="1" applyBorder="1"/>
    <xf numFmtId="0" fontId="9" fillId="12" borderId="51" xfId="0" applyFont="1" applyFill="1" applyBorder="1"/>
    <xf numFmtId="0" fontId="14" fillId="0" borderId="60" xfId="0" applyFont="1" applyBorder="1" applyAlignment="1">
      <alignment horizontal="center" vertical="center"/>
    </xf>
    <xf numFmtId="2" fontId="17" fillId="0" borderId="31" xfId="0" applyNumberFormat="1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29" xfId="0" applyFont="1" applyBorder="1" applyAlignment="1">
      <alignment vertical="center" wrapText="1"/>
    </xf>
    <xf numFmtId="0" fontId="17" fillId="0" borderId="61" xfId="0" applyFont="1" applyBorder="1" applyAlignment="1">
      <alignment horizontal="center" vertical="center" wrapText="1"/>
    </xf>
    <xf numFmtId="0" fontId="17" fillId="0" borderId="62" xfId="0" applyFont="1" applyBorder="1" applyAlignment="1">
      <alignment horizontal="center" vertical="center" wrapText="1"/>
    </xf>
    <xf numFmtId="0" fontId="17" fillId="0" borderId="63" xfId="0" applyFont="1" applyBorder="1" applyAlignment="1">
      <alignment horizontal="center" vertical="center" wrapText="1"/>
    </xf>
    <xf numFmtId="0" fontId="14" fillId="19" borderId="30" xfId="0" applyFont="1" applyFill="1" applyBorder="1" applyAlignment="1">
      <alignment horizontal="center" vertical="center"/>
    </xf>
    <xf numFmtId="164" fontId="14" fillId="19" borderId="30" xfId="0" applyNumberFormat="1" applyFont="1" applyFill="1" applyBorder="1" applyAlignment="1">
      <alignment vertical="center"/>
    </xf>
    <xf numFmtId="4" fontId="14" fillId="19" borderId="30" xfId="0" applyNumberFormat="1" applyFont="1" applyFill="1" applyBorder="1" applyAlignment="1">
      <alignment horizontal="center" vertical="center" wrapText="1"/>
    </xf>
    <xf numFmtId="0" fontId="14" fillId="19" borderId="30" xfId="0" applyFont="1" applyFill="1" applyBorder="1" applyAlignment="1">
      <alignment horizontal="center" vertical="center" wrapText="1"/>
    </xf>
    <xf numFmtId="0" fontId="22" fillId="0" borderId="29" xfId="0" applyFont="1" applyBorder="1" applyAlignment="1">
      <alignment vertical="center" wrapText="1"/>
    </xf>
    <xf numFmtId="0" fontId="17" fillId="20" borderId="32" xfId="0" applyFont="1" applyFill="1" applyBorder="1" applyAlignment="1">
      <alignment horizontal="center" vertical="center" wrapText="1"/>
    </xf>
    <xf numFmtId="0" fontId="14" fillId="21" borderId="30" xfId="0" applyFont="1" applyFill="1" applyBorder="1" applyAlignment="1">
      <alignment horizontal="center" vertical="center" wrapText="1"/>
    </xf>
    <xf numFmtId="49" fontId="14" fillId="21" borderId="30" xfId="0" applyNumberFormat="1" applyFont="1" applyFill="1" applyBorder="1" applyAlignment="1">
      <alignment horizontal="center" vertical="center" wrapText="1"/>
    </xf>
    <xf numFmtId="0" fontId="14" fillId="21" borderId="30" xfId="0" applyFont="1" applyFill="1" applyBorder="1" applyAlignment="1">
      <alignment vertical="center" wrapText="1"/>
    </xf>
    <xf numFmtId="2" fontId="14" fillId="21" borderId="30" xfId="0" applyNumberFormat="1" applyFont="1" applyFill="1" applyBorder="1" applyAlignment="1">
      <alignment horizontal="center" vertical="center" wrapText="1"/>
    </xf>
    <xf numFmtId="164" fontId="14" fillId="21" borderId="30" xfId="0" applyNumberFormat="1" applyFont="1" applyFill="1" applyBorder="1" applyAlignment="1">
      <alignment vertical="center" wrapText="1"/>
    </xf>
    <xf numFmtId="4" fontId="14" fillId="21" borderId="30" xfId="0" applyNumberFormat="1" applyFont="1" applyFill="1" applyBorder="1" applyAlignment="1">
      <alignment horizontal="center" vertical="center" wrapText="1"/>
    </xf>
    <xf numFmtId="2" fontId="14" fillId="21" borderId="37" xfId="0" applyNumberFormat="1" applyFont="1" applyFill="1" applyBorder="1" applyAlignment="1">
      <alignment horizontal="center" vertical="center" wrapText="1"/>
    </xf>
    <xf numFmtId="165" fontId="14" fillId="21" borderId="33" xfId="0" applyNumberFormat="1" applyFont="1" applyFill="1" applyBorder="1" applyAlignment="1">
      <alignment horizontal="center" vertical="center" wrapText="1"/>
    </xf>
    <xf numFmtId="0" fontId="14" fillId="22" borderId="48" xfId="0" applyFont="1" applyFill="1" applyBorder="1" applyAlignment="1">
      <alignment horizontal="center" vertical="center" wrapText="1"/>
    </xf>
    <xf numFmtId="49" fontId="14" fillId="22" borderId="48" xfId="0" applyNumberFormat="1" applyFont="1" applyFill="1" applyBorder="1" applyAlignment="1">
      <alignment horizontal="center" vertical="center" wrapText="1"/>
    </xf>
    <xf numFmtId="4" fontId="14" fillId="22" borderId="48" xfId="0" applyNumberFormat="1" applyFont="1" applyFill="1" applyBorder="1" applyAlignment="1">
      <alignment horizontal="center" vertical="center" wrapText="1"/>
    </xf>
    <xf numFmtId="165" fontId="14" fillId="22" borderId="43" xfId="0" applyNumberFormat="1" applyFont="1" applyFill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/>
    </xf>
    <xf numFmtId="164" fontId="14" fillId="0" borderId="39" xfId="0" applyNumberFormat="1" applyFont="1" applyBorder="1" applyAlignment="1">
      <alignment vertical="center"/>
    </xf>
    <xf numFmtId="1" fontId="17" fillId="0" borderId="32" xfId="0" applyNumberFormat="1" applyFont="1" applyBorder="1" applyAlignment="1">
      <alignment horizontal="center" vertical="center" wrapText="1"/>
    </xf>
    <xf numFmtId="0" fontId="14" fillId="0" borderId="66" xfId="0" applyFont="1" applyBorder="1" applyAlignment="1">
      <alignment horizontal="center" vertical="center"/>
    </xf>
    <xf numFmtId="10" fontId="14" fillId="0" borderId="67" xfId="0" applyNumberFormat="1" applyFont="1" applyBorder="1" applyAlignment="1">
      <alignment horizontal="center" vertical="center"/>
    </xf>
    <xf numFmtId="10" fontId="14" fillId="0" borderId="43" xfId="0" applyNumberFormat="1" applyFont="1" applyBorder="1" applyAlignment="1">
      <alignment horizontal="center" vertical="center"/>
    </xf>
    <xf numFmtId="164" fontId="14" fillId="0" borderId="60" xfId="0" applyNumberFormat="1" applyFont="1" applyBorder="1" applyAlignment="1">
      <alignment horizontal="center" vertical="center"/>
    </xf>
    <xf numFmtId="4" fontId="14" fillId="0" borderId="60" xfId="0" applyNumberFormat="1" applyFont="1" applyBorder="1" applyAlignment="1">
      <alignment horizontal="center" vertical="center"/>
    </xf>
    <xf numFmtId="0" fontId="9" fillId="0" borderId="44" xfId="0" applyFont="1" applyBorder="1"/>
    <xf numFmtId="0" fontId="9" fillId="0" borderId="49" xfId="0" applyFont="1" applyBorder="1"/>
    <xf numFmtId="164" fontId="9" fillId="0" borderId="49" xfId="0" applyNumberFormat="1" applyFont="1" applyBorder="1"/>
    <xf numFmtId="4" fontId="9" fillId="0" borderId="49" xfId="0" applyNumberFormat="1" applyFont="1" applyBorder="1"/>
    <xf numFmtId="0" fontId="9" fillId="0" borderId="45" xfId="0" applyFont="1" applyBorder="1"/>
    <xf numFmtId="0" fontId="14" fillId="21" borderId="36" xfId="0" applyFont="1" applyFill="1" applyBorder="1" applyAlignment="1">
      <alignment horizontal="center" vertical="center" wrapText="1"/>
    </xf>
    <xf numFmtId="49" fontId="14" fillId="21" borderId="36" xfId="0" applyNumberFormat="1" applyFont="1" applyFill="1" applyBorder="1" applyAlignment="1">
      <alignment horizontal="center" vertical="center" wrapText="1"/>
    </xf>
    <xf numFmtId="0" fontId="14" fillId="21" borderId="36" xfId="0" applyFont="1" applyFill="1" applyBorder="1" applyAlignment="1">
      <alignment vertical="center" wrapText="1"/>
    </xf>
    <xf numFmtId="164" fontId="14" fillId="21" borderId="36" xfId="0" applyNumberFormat="1" applyFont="1" applyFill="1" applyBorder="1" applyAlignment="1">
      <alignment vertical="center" wrapText="1"/>
    </xf>
    <xf numFmtId="4" fontId="14" fillId="21" borderId="36" xfId="0" applyNumberFormat="1" applyFont="1" applyFill="1" applyBorder="1" applyAlignment="1">
      <alignment horizontal="center" vertical="center" wrapText="1"/>
    </xf>
    <xf numFmtId="0" fontId="17" fillId="20" borderId="4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5" fontId="20" fillId="0" borderId="60" xfId="0" applyNumberFormat="1" applyFont="1" applyBorder="1" applyAlignment="1">
      <alignment horizontal="center" vertical="center" wrapText="1"/>
    </xf>
    <xf numFmtId="165" fontId="20" fillId="0" borderId="41" xfId="0" applyNumberFormat="1" applyFont="1" applyBorder="1" applyAlignment="1">
      <alignment horizontal="center" vertical="center" wrapText="1"/>
    </xf>
    <xf numFmtId="0" fontId="14" fillId="21" borderId="37" xfId="0" applyFont="1" applyFill="1" applyBorder="1" applyAlignment="1">
      <alignment horizontal="center" vertical="center" wrapText="1"/>
    </xf>
    <xf numFmtId="49" fontId="14" fillId="21" borderId="37" xfId="0" applyNumberFormat="1" applyFont="1" applyFill="1" applyBorder="1" applyAlignment="1">
      <alignment horizontal="center" vertical="center" wrapText="1"/>
    </xf>
    <xf numFmtId="0" fontId="14" fillId="21" borderId="37" xfId="0" applyFont="1" applyFill="1" applyBorder="1" applyAlignment="1">
      <alignment vertical="center" wrapText="1"/>
    </xf>
    <xf numFmtId="164" fontId="14" fillId="21" borderId="37" xfId="0" applyNumberFormat="1" applyFont="1" applyFill="1" applyBorder="1" applyAlignment="1">
      <alignment vertical="center" wrapText="1"/>
    </xf>
    <xf numFmtId="4" fontId="14" fillId="21" borderId="37" xfId="0" applyNumberFormat="1" applyFont="1" applyFill="1" applyBorder="1" applyAlignment="1">
      <alignment horizontal="center" vertical="center" wrapText="1"/>
    </xf>
    <xf numFmtId="165" fontId="17" fillId="0" borderId="32" xfId="0" applyNumberFormat="1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vertical="center" wrapText="1"/>
    </xf>
    <xf numFmtId="0" fontId="17" fillId="0" borderId="65" xfId="0" applyFont="1" applyBorder="1" applyAlignment="1">
      <alignment horizontal="center" vertical="center" wrapText="1"/>
    </xf>
    <xf numFmtId="0" fontId="17" fillId="0" borderId="64" xfId="0" applyFont="1" applyBorder="1" applyAlignment="1">
      <alignment horizontal="center" vertical="center" wrapText="1"/>
    </xf>
    <xf numFmtId="165" fontId="17" fillId="0" borderId="29" xfId="0" applyNumberFormat="1" applyFont="1" applyBorder="1" applyAlignment="1">
      <alignment horizontal="center" vertical="center" wrapText="1"/>
    </xf>
    <xf numFmtId="171" fontId="14" fillId="0" borderId="32" xfId="0" applyNumberFormat="1" applyFont="1" applyBorder="1" applyAlignment="1">
      <alignment horizontal="center" vertical="center"/>
    </xf>
    <xf numFmtId="171" fontId="14" fillId="0" borderId="32" xfId="0" applyNumberFormat="1" applyFont="1" applyBorder="1" applyAlignment="1">
      <alignment horizontal="center" vertical="center" wrapText="1"/>
    </xf>
    <xf numFmtId="171" fontId="14" fillId="0" borderId="53" xfId="0" applyNumberFormat="1" applyFont="1" applyBorder="1" applyAlignment="1">
      <alignment horizontal="center" vertical="center"/>
    </xf>
    <xf numFmtId="171" fontId="9" fillId="0" borderId="0" xfId="0" applyNumberFormat="1" applyFont="1" applyAlignment="1">
      <alignment horizontal="center"/>
    </xf>
    <xf numFmtId="171" fontId="0" fillId="0" borderId="0" xfId="0" applyNumberFormat="1" applyAlignment="1">
      <alignment horizontal="center"/>
    </xf>
    <xf numFmtId="0" fontId="20" fillId="17" borderId="41" xfId="0" applyFont="1" applyFill="1" applyBorder="1" applyAlignment="1">
      <alignment horizontal="center" vertical="center" wrapText="1"/>
    </xf>
    <xf numFmtId="0" fontId="12" fillId="18" borderId="41" xfId="0" applyFont="1" applyFill="1" applyBorder="1" applyAlignment="1">
      <alignment horizontal="center" vertical="center"/>
    </xf>
    <xf numFmtId="0" fontId="13" fillId="0" borderId="44" xfId="0" applyFont="1" applyBorder="1"/>
    <xf numFmtId="0" fontId="13" fillId="0" borderId="49" xfId="0" applyFont="1" applyBorder="1"/>
    <xf numFmtId="0" fontId="13" fillId="0" borderId="49" xfId="0" applyFont="1" applyBorder="1" applyAlignment="1">
      <alignment horizontal="center"/>
    </xf>
    <xf numFmtId="171" fontId="13" fillId="0" borderId="49" xfId="0" applyNumberFormat="1" applyFont="1" applyBorder="1" applyAlignment="1">
      <alignment horizontal="center"/>
    </xf>
    <xf numFmtId="4" fontId="13" fillId="0" borderId="49" xfId="0" applyNumberFormat="1" applyFont="1" applyBorder="1"/>
    <xf numFmtId="0" fontId="13" fillId="12" borderId="49" xfId="0" applyFont="1" applyFill="1" applyBorder="1"/>
    <xf numFmtId="0" fontId="17" fillId="17" borderId="32" xfId="0" applyFont="1" applyFill="1" applyBorder="1" applyAlignment="1">
      <alignment horizontal="center" vertical="center" wrapText="1"/>
    </xf>
    <xf numFmtId="2" fontId="17" fillId="17" borderId="31" xfId="0" applyNumberFormat="1" applyFont="1" applyFill="1" applyBorder="1" applyAlignment="1">
      <alignment horizontal="center" vertical="center" wrapText="1"/>
    </xf>
    <xf numFmtId="165" fontId="17" fillId="17" borderId="32" xfId="0" applyNumberFormat="1" applyFont="1" applyFill="1" applyBorder="1" applyAlignment="1">
      <alignment horizontal="center" vertical="center" wrapText="1"/>
    </xf>
    <xf numFmtId="0" fontId="17" fillId="18" borderId="32" xfId="0" applyFont="1" applyFill="1" applyBorder="1" applyAlignment="1">
      <alignment horizontal="center" vertical="center" wrapText="1"/>
    </xf>
    <xf numFmtId="2" fontId="17" fillId="18" borderId="31" xfId="0" applyNumberFormat="1" applyFont="1" applyFill="1" applyBorder="1" applyAlignment="1">
      <alignment horizontal="center" vertical="center" wrapText="1"/>
    </xf>
    <xf numFmtId="165" fontId="17" fillId="18" borderId="32" xfId="0" applyNumberFormat="1" applyFont="1" applyFill="1" applyBorder="1" applyAlignment="1">
      <alignment horizontal="center" vertical="center" wrapText="1"/>
    </xf>
    <xf numFmtId="0" fontId="17" fillId="15" borderId="32" xfId="0" applyFont="1" applyFill="1" applyBorder="1" applyAlignment="1">
      <alignment horizontal="center" vertical="center" wrapText="1"/>
    </xf>
    <xf numFmtId="0" fontId="22" fillId="15" borderId="32" xfId="0" applyFont="1" applyFill="1" applyBorder="1" applyAlignment="1">
      <alignment vertical="center" wrapText="1"/>
    </xf>
    <xf numFmtId="2" fontId="17" fillId="15" borderId="31" xfId="0" applyNumberFormat="1" applyFont="1" applyFill="1" applyBorder="1" applyAlignment="1">
      <alignment horizontal="center" vertical="center" wrapText="1"/>
    </xf>
    <xf numFmtId="165" fontId="17" fillId="15" borderId="32" xfId="0" applyNumberFormat="1" applyFont="1" applyFill="1" applyBorder="1" applyAlignment="1">
      <alignment horizontal="center" vertical="center" wrapText="1"/>
    </xf>
    <xf numFmtId="10" fontId="14" fillId="0" borderId="41" xfId="0" applyNumberFormat="1" applyFont="1" applyBorder="1" applyAlignment="1">
      <alignment horizontal="center" vertical="center"/>
    </xf>
    <xf numFmtId="0" fontId="14" fillId="19" borderId="30" xfId="0" applyFont="1" applyFill="1" applyBorder="1" applyAlignment="1">
      <alignment horizontal="left" vertical="center"/>
    </xf>
    <xf numFmtId="170" fontId="14" fillId="0" borderId="43" xfId="0" applyNumberFormat="1" applyFont="1" applyBorder="1" applyAlignment="1">
      <alignment horizontal="center" vertical="center" wrapText="1"/>
    </xf>
    <xf numFmtId="2" fontId="14" fillId="16" borderId="41" xfId="0" applyNumberFormat="1" applyFont="1" applyFill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5" fillId="0" borderId="48" xfId="0" applyFont="1" applyBorder="1"/>
    <xf numFmtId="2" fontId="14" fillId="21" borderId="0" xfId="0" applyNumberFormat="1" applyFont="1" applyFill="1" applyAlignment="1">
      <alignment horizontal="center" vertical="center" wrapText="1"/>
    </xf>
    <xf numFmtId="0" fontId="14" fillId="0" borderId="68" xfId="0" applyFont="1" applyBorder="1" applyAlignment="1">
      <alignment horizontal="center" vertical="center"/>
    </xf>
    <xf numFmtId="165" fontId="14" fillId="19" borderId="33" xfId="0" applyNumberFormat="1" applyFont="1" applyFill="1" applyBorder="1" applyAlignment="1">
      <alignment horizontal="center" vertical="center" wrapText="1"/>
    </xf>
    <xf numFmtId="0" fontId="17" fillId="0" borderId="74" xfId="0" applyFont="1" applyBorder="1" applyAlignment="1">
      <alignment horizontal="left" vertical="center" wrapText="1"/>
    </xf>
    <xf numFmtId="0" fontId="17" fillId="0" borderId="55" xfId="0" applyFont="1" applyBorder="1" applyAlignment="1">
      <alignment horizontal="left" vertical="center" wrapText="1"/>
    </xf>
    <xf numFmtId="165" fontId="14" fillId="21" borderId="75" xfId="0" applyNumberFormat="1" applyFont="1" applyFill="1" applyBorder="1" applyAlignment="1">
      <alignment horizontal="center" vertical="center" wrapText="1"/>
    </xf>
    <xf numFmtId="165" fontId="14" fillId="21" borderId="59" xfId="0" applyNumberFormat="1" applyFont="1" applyFill="1" applyBorder="1" applyAlignment="1">
      <alignment horizontal="center" vertical="center" wrapText="1"/>
    </xf>
    <xf numFmtId="165" fontId="17" fillId="0" borderId="35" xfId="0" applyNumberFormat="1" applyFont="1" applyBorder="1" applyAlignment="1">
      <alignment horizontal="center" vertical="center" wrapText="1"/>
    </xf>
    <xf numFmtId="165" fontId="17" fillId="0" borderId="58" xfId="0" applyNumberFormat="1" applyFont="1" applyBorder="1" applyAlignment="1">
      <alignment horizontal="center" vertical="center" wrapText="1"/>
    </xf>
    <xf numFmtId="0" fontId="12" fillId="14" borderId="34" xfId="0" applyFont="1" applyFill="1" applyBorder="1" applyAlignment="1">
      <alignment wrapText="1"/>
    </xf>
    <xf numFmtId="0" fontId="20" fillId="14" borderId="34" xfId="0" applyFont="1" applyFill="1" applyBorder="1"/>
    <xf numFmtId="0" fontId="13" fillId="14" borderId="34" xfId="0" applyFont="1" applyFill="1" applyBorder="1"/>
    <xf numFmtId="0" fontId="13" fillId="14" borderId="46" xfId="0" applyFont="1" applyFill="1" applyBorder="1"/>
    <xf numFmtId="0" fontId="13" fillId="14" borderId="50" xfId="0" applyFont="1" applyFill="1" applyBorder="1" applyAlignment="1">
      <alignment wrapText="1"/>
    </xf>
    <xf numFmtId="0" fontId="13" fillId="14" borderId="50" xfId="0" applyFont="1" applyFill="1" applyBorder="1"/>
    <xf numFmtId="0" fontId="13" fillId="14" borderId="47" xfId="0" applyFont="1" applyFill="1" applyBorder="1"/>
    <xf numFmtId="1" fontId="17" fillId="0" borderId="41" xfId="0" applyNumberFormat="1" applyFont="1" applyBorder="1" applyAlignment="1">
      <alignment horizontal="center" vertical="center" wrapText="1"/>
    </xf>
    <xf numFmtId="0" fontId="17" fillId="0" borderId="74" xfId="0" applyFont="1" applyBorder="1" applyAlignment="1">
      <alignment horizontal="center" vertical="center" wrapText="1"/>
    </xf>
    <xf numFmtId="0" fontId="17" fillId="20" borderId="74" xfId="0" applyFont="1" applyFill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7" fillId="20" borderId="55" xfId="0" applyFont="1" applyFill="1" applyBorder="1" applyAlignment="1">
      <alignment horizontal="center" vertical="center" wrapText="1"/>
    </xf>
    <xf numFmtId="165" fontId="17" fillId="0" borderId="53" xfId="0" applyNumberFormat="1" applyFont="1" applyBorder="1" applyAlignment="1">
      <alignment horizontal="center" vertical="center" wrapText="1"/>
    </xf>
    <xf numFmtId="172" fontId="17" fillId="12" borderId="0" xfId="0" applyNumberFormat="1" applyFont="1" applyFill="1"/>
    <xf numFmtId="0" fontId="14" fillId="19" borderId="55" xfId="0" applyFont="1" applyFill="1" applyBorder="1" applyAlignment="1">
      <alignment horizontal="center" vertical="center"/>
    </xf>
    <xf numFmtId="0" fontId="14" fillId="21" borderId="55" xfId="0" applyFont="1" applyFill="1" applyBorder="1" applyAlignment="1">
      <alignment horizontal="center" vertical="center" wrapText="1"/>
    </xf>
    <xf numFmtId="0" fontId="14" fillId="21" borderId="54" xfId="0" applyFont="1" applyFill="1" applyBorder="1" applyAlignment="1">
      <alignment horizontal="center" vertical="center" wrapText="1"/>
    </xf>
    <xf numFmtId="0" fontId="14" fillId="21" borderId="56" xfId="0" applyFont="1" applyFill="1" applyBorder="1" applyAlignment="1">
      <alignment horizontal="center" vertical="center" wrapText="1"/>
    </xf>
    <xf numFmtId="0" fontId="17" fillId="12" borderId="0" xfId="0" applyFont="1" applyFill="1" applyAlignment="1">
      <alignment vertical="center"/>
    </xf>
    <xf numFmtId="0" fontId="17" fillId="0" borderId="71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2" fontId="14" fillId="16" borderId="48" xfId="0" applyNumberFormat="1" applyFont="1" applyFill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14" borderId="41" xfId="0" applyFont="1" applyFill="1" applyBorder="1" applyAlignment="1">
      <alignment horizontal="center" vertical="center" wrapText="1"/>
    </xf>
    <xf numFmtId="165" fontId="20" fillId="14" borderId="41" xfId="0" applyNumberFormat="1" applyFont="1" applyFill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/>
    </xf>
    <xf numFmtId="0" fontId="17" fillId="20" borderId="53" xfId="0" applyFont="1" applyFill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2" fontId="17" fillId="0" borderId="52" xfId="0" applyNumberFormat="1" applyFont="1" applyBorder="1" applyAlignment="1">
      <alignment horizontal="center" vertical="center" wrapText="1"/>
    </xf>
    <xf numFmtId="165" fontId="17" fillId="0" borderId="52" xfId="0" applyNumberFormat="1" applyFont="1" applyBorder="1" applyAlignment="1">
      <alignment horizontal="center" vertical="center" wrapText="1"/>
    </xf>
    <xf numFmtId="0" fontId="14" fillId="22" borderId="42" xfId="0" applyFont="1" applyFill="1" applyBorder="1" applyAlignment="1">
      <alignment horizontal="center" vertical="center" wrapText="1"/>
    </xf>
    <xf numFmtId="0" fontId="14" fillId="11" borderId="42" xfId="0" applyFont="1" applyFill="1" applyBorder="1" applyAlignment="1">
      <alignment horizontal="center" vertical="center" wrapText="1"/>
    </xf>
    <xf numFmtId="165" fontId="17" fillId="16" borderId="43" xfId="0" applyNumberFormat="1" applyFont="1" applyFill="1" applyBorder="1" applyAlignment="1">
      <alignment horizontal="center" vertical="center" wrapText="1"/>
    </xf>
    <xf numFmtId="170" fontId="17" fillId="16" borderId="41" xfId="0" applyNumberFormat="1" applyFont="1" applyFill="1" applyBorder="1" applyAlignment="1">
      <alignment horizontal="center" vertical="center" wrapText="1"/>
    </xf>
    <xf numFmtId="173" fontId="17" fillId="16" borderId="41" xfId="0" applyNumberFormat="1" applyFont="1" applyFill="1" applyBorder="1" applyAlignment="1">
      <alignment horizontal="center" vertical="center" wrapText="1"/>
    </xf>
    <xf numFmtId="165" fontId="14" fillId="25" borderId="33" xfId="0" applyNumberFormat="1" applyFont="1" applyFill="1" applyBorder="1" applyAlignment="1">
      <alignment horizontal="center" vertical="center"/>
    </xf>
    <xf numFmtId="165" fontId="14" fillId="25" borderId="75" xfId="0" applyNumberFormat="1" applyFont="1" applyFill="1" applyBorder="1" applyAlignment="1">
      <alignment horizontal="center" vertical="center" wrapText="1"/>
    </xf>
    <xf numFmtId="0" fontId="20" fillId="27" borderId="42" xfId="0" applyFont="1" applyFill="1" applyBorder="1" applyAlignment="1">
      <alignment horizontal="center" vertical="center"/>
    </xf>
    <xf numFmtId="0" fontId="20" fillId="27" borderId="48" xfId="0" applyFont="1" applyFill="1" applyBorder="1" applyAlignment="1">
      <alignment vertical="center"/>
    </xf>
    <xf numFmtId="10" fontId="20" fillId="27" borderId="41" xfId="0" applyNumberFormat="1" applyFont="1" applyFill="1" applyBorder="1" applyAlignment="1">
      <alignment horizontal="center" vertical="center" wrapText="1"/>
    </xf>
    <xf numFmtId="165" fontId="20" fillId="27" borderId="41" xfId="0" applyNumberFormat="1" applyFont="1" applyFill="1" applyBorder="1" applyAlignment="1">
      <alignment horizontal="center" vertical="center" wrapText="1"/>
    </xf>
    <xf numFmtId="0" fontId="20" fillId="27" borderId="43" xfId="0" applyFont="1" applyFill="1" applyBorder="1" applyAlignment="1">
      <alignment vertical="center"/>
    </xf>
    <xf numFmtId="0" fontId="12" fillId="14" borderId="0" xfId="0" applyFont="1" applyFill="1" applyAlignment="1">
      <alignment wrapText="1"/>
    </xf>
    <xf numFmtId="0" fontId="20" fillId="0" borderId="76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14" borderId="76" xfId="0" applyFont="1" applyFill="1" applyBorder="1"/>
    <xf numFmtId="0" fontId="13" fillId="14" borderId="0" xfId="0" applyFont="1" applyFill="1" applyAlignment="1">
      <alignment wrapText="1"/>
    </xf>
    <xf numFmtId="0" fontId="2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4" borderId="76" xfId="0" applyFont="1" applyFill="1" applyBorder="1"/>
    <xf numFmtId="164" fontId="14" fillId="21" borderId="0" xfId="0" applyNumberFormat="1" applyFont="1" applyFill="1" applyAlignment="1">
      <alignment vertical="center" wrapText="1"/>
    </xf>
    <xf numFmtId="10" fontId="17" fillId="15" borderId="29" xfId="0" applyNumberFormat="1" applyFont="1" applyFill="1" applyBorder="1" applyAlignment="1">
      <alignment horizontal="center" vertical="center" wrapText="1"/>
    </xf>
    <xf numFmtId="0" fontId="17" fillId="15" borderId="74" xfId="0" applyFont="1" applyFill="1" applyBorder="1" applyAlignment="1">
      <alignment horizontal="center" vertical="center" wrapText="1"/>
    </xf>
    <xf numFmtId="165" fontId="17" fillId="15" borderId="35" xfId="0" applyNumberFormat="1" applyFont="1" applyFill="1" applyBorder="1" applyAlignment="1">
      <alignment horizontal="center" vertical="center" wrapText="1"/>
    </xf>
    <xf numFmtId="10" fontId="17" fillId="28" borderId="41" xfId="0" applyNumberFormat="1" applyFont="1" applyFill="1" applyBorder="1" applyAlignment="1">
      <alignment horizontal="center" vertical="center"/>
    </xf>
    <xf numFmtId="2" fontId="17" fillId="15" borderId="41" xfId="0" applyNumberFormat="1" applyFont="1" applyFill="1" applyBorder="1" applyAlignment="1">
      <alignment horizontal="center" vertical="center" wrapText="1"/>
    </xf>
    <xf numFmtId="165" fontId="17" fillId="15" borderId="41" xfId="0" applyNumberFormat="1" applyFont="1" applyFill="1" applyBorder="1" applyAlignment="1">
      <alignment horizontal="center" vertical="center" wrapText="1"/>
    </xf>
    <xf numFmtId="0" fontId="17" fillId="17" borderId="55" xfId="0" applyFont="1" applyFill="1" applyBorder="1" applyAlignment="1">
      <alignment horizontal="center" vertical="center" wrapText="1"/>
    </xf>
    <xf numFmtId="0" fontId="17" fillId="17" borderId="29" xfId="0" applyFont="1" applyFill="1" applyBorder="1" applyAlignment="1">
      <alignment vertical="center" wrapText="1"/>
    </xf>
    <xf numFmtId="165" fontId="17" fillId="17" borderId="41" xfId="0" applyNumberFormat="1" applyFont="1" applyFill="1" applyBorder="1" applyAlignment="1">
      <alignment horizontal="center" vertical="center" wrapText="1"/>
    </xf>
    <xf numFmtId="10" fontId="17" fillId="17" borderId="29" xfId="0" applyNumberFormat="1" applyFont="1" applyFill="1" applyBorder="1" applyAlignment="1">
      <alignment horizontal="center" vertical="center" wrapText="1"/>
    </xf>
    <xf numFmtId="10" fontId="17" fillId="29" borderId="41" xfId="0" applyNumberFormat="1" applyFont="1" applyFill="1" applyBorder="1" applyAlignment="1">
      <alignment horizontal="center" vertical="center"/>
    </xf>
    <xf numFmtId="0" fontId="17" fillId="17" borderId="33" xfId="0" applyFont="1" applyFill="1" applyBorder="1" applyAlignment="1">
      <alignment horizontal="center" vertical="center" wrapText="1"/>
    </xf>
    <xf numFmtId="2" fontId="17" fillId="17" borderId="41" xfId="0" applyNumberFormat="1" applyFont="1" applyFill="1" applyBorder="1" applyAlignment="1">
      <alignment horizontal="center" vertical="center" wrapText="1"/>
    </xf>
    <xf numFmtId="165" fontId="17" fillId="17" borderId="35" xfId="0" applyNumberFormat="1" applyFont="1" applyFill="1" applyBorder="1" applyAlignment="1">
      <alignment horizontal="center" vertical="center" wrapText="1"/>
    </xf>
    <xf numFmtId="165" fontId="17" fillId="17" borderId="30" xfId="0" applyNumberFormat="1" applyFont="1" applyFill="1" applyBorder="1" applyAlignment="1">
      <alignment horizontal="center" vertical="center" wrapText="1"/>
    </xf>
    <xf numFmtId="0" fontId="17" fillId="17" borderId="74" xfId="0" applyFont="1" applyFill="1" applyBorder="1" applyAlignment="1">
      <alignment horizontal="center" vertical="center" wrapText="1"/>
    </xf>
    <xf numFmtId="0" fontId="17" fillId="17" borderId="61" xfId="0" applyFont="1" applyFill="1" applyBorder="1" applyAlignment="1">
      <alignment horizontal="center" vertical="center" wrapText="1"/>
    </xf>
    <xf numFmtId="0" fontId="17" fillId="17" borderId="41" xfId="0" applyFont="1" applyFill="1" applyBorder="1" applyAlignment="1">
      <alignment horizontal="center" vertical="center" wrapText="1"/>
    </xf>
    <xf numFmtId="0" fontId="17" fillId="18" borderId="41" xfId="0" applyFont="1" applyFill="1" applyBorder="1" applyAlignment="1">
      <alignment horizontal="center" vertical="center" wrapText="1"/>
    </xf>
    <xf numFmtId="0" fontId="17" fillId="18" borderId="41" xfId="0" applyFont="1" applyFill="1" applyBorder="1" applyAlignment="1">
      <alignment vertical="center" wrapText="1"/>
    </xf>
    <xf numFmtId="2" fontId="17" fillId="18" borderId="41" xfId="0" applyNumberFormat="1" applyFont="1" applyFill="1" applyBorder="1" applyAlignment="1">
      <alignment horizontal="center" vertical="center" wrapText="1"/>
    </xf>
    <xf numFmtId="165" fontId="17" fillId="18" borderId="41" xfId="0" applyNumberFormat="1" applyFont="1" applyFill="1" applyBorder="1" applyAlignment="1">
      <alignment horizontal="center" vertical="center" wrapText="1"/>
    </xf>
    <xf numFmtId="10" fontId="17" fillId="18" borderId="29" xfId="0" applyNumberFormat="1" applyFont="1" applyFill="1" applyBorder="1" applyAlignment="1">
      <alignment horizontal="center" vertical="center" wrapText="1"/>
    </xf>
    <xf numFmtId="10" fontId="17" fillId="30" borderId="41" xfId="0" applyNumberFormat="1" applyFont="1" applyFill="1" applyBorder="1" applyAlignment="1">
      <alignment horizontal="center" vertical="center"/>
    </xf>
    <xf numFmtId="0" fontId="17" fillId="18" borderId="33" xfId="0" applyFont="1" applyFill="1" applyBorder="1" applyAlignment="1">
      <alignment horizontal="center" vertical="center" wrapText="1"/>
    </xf>
    <xf numFmtId="0" fontId="17" fillId="18" borderId="29" xfId="0" applyFont="1" applyFill="1" applyBorder="1" applyAlignment="1">
      <alignment vertical="center" wrapText="1"/>
    </xf>
    <xf numFmtId="0" fontId="17" fillId="18" borderId="62" xfId="0" applyFont="1" applyFill="1" applyBorder="1" applyAlignment="1">
      <alignment horizontal="center" vertical="center" wrapText="1"/>
    </xf>
    <xf numFmtId="0" fontId="17" fillId="18" borderId="55" xfId="0" applyFont="1" applyFill="1" applyBorder="1" applyAlignment="1">
      <alignment horizontal="center" vertical="center" wrapText="1"/>
    </xf>
    <xf numFmtId="165" fontId="17" fillId="18" borderId="35" xfId="0" applyNumberFormat="1" applyFont="1" applyFill="1" applyBorder="1" applyAlignment="1">
      <alignment horizontal="center" vertical="center" wrapText="1"/>
    </xf>
    <xf numFmtId="1" fontId="17" fillId="18" borderId="32" xfId="0" applyNumberFormat="1" applyFont="1" applyFill="1" applyBorder="1" applyAlignment="1">
      <alignment horizontal="center" vertical="center" wrapText="1"/>
    </xf>
    <xf numFmtId="0" fontId="17" fillId="18" borderId="65" xfId="0" applyFont="1" applyFill="1" applyBorder="1" applyAlignment="1">
      <alignment horizontal="center" vertical="center" wrapText="1"/>
    </xf>
    <xf numFmtId="165" fontId="17" fillId="18" borderId="30" xfId="0" applyNumberFormat="1" applyFont="1" applyFill="1" applyBorder="1" applyAlignment="1">
      <alignment horizontal="center" vertical="center" wrapText="1"/>
    </xf>
    <xf numFmtId="0" fontId="17" fillId="18" borderId="63" xfId="0" applyFont="1" applyFill="1" applyBorder="1" applyAlignment="1">
      <alignment horizontal="center" vertical="center" wrapText="1"/>
    </xf>
    <xf numFmtId="0" fontId="17" fillId="18" borderId="61" xfId="0" applyFont="1" applyFill="1" applyBorder="1" applyAlignment="1">
      <alignment horizontal="center" vertical="center" wrapText="1"/>
    </xf>
    <xf numFmtId="0" fontId="17" fillId="18" borderId="64" xfId="0" applyFont="1" applyFill="1" applyBorder="1" applyAlignment="1">
      <alignment horizontal="center" vertical="center" wrapText="1"/>
    </xf>
    <xf numFmtId="0" fontId="22" fillId="18" borderId="29" xfId="0" applyFont="1" applyFill="1" applyBorder="1" applyAlignment="1">
      <alignment vertical="center" wrapText="1"/>
    </xf>
    <xf numFmtId="0" fontId="17" fillId="0" borderId="38" xfId="0" applyFont="1" applyBorder="1" applyAlignment="1">
      <alignment vertical="center" wrapText="1"/>
    </xf>
    <xf numFmtId="0" fontId="14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vertical="center"/>
    </xf>
    <xf numFmtId="0" fontId="12" fillId="0" borderId="48" xfId="0" applyFont="1" applyBorder="1" applyAlignment="1">
      <alignment horizontal="center" vertical="center"/>
    </xf>
    <xf numFmtId="9" fontId="20" fillId="0" borderId="48" xfId="0" applyNumberFormat="1" applyFont="1" applyBorder="1" applyAlignment="1">
      <alignment horizontal="center" vertical="center" wrapText="1"/>
    </xf>
    <xf numFmtId="0" fontId="9" fillId="0" borderId="48" xfId="0" applyFont="1" applyBorder="1" applyAlignment="1">
      <alignment vertical="center"/>
    </xf>
    <xf numFmtId="171" fontId="9" fillId="0" borderId="48" xfId="0" applyNumberFormat="1" applyFont="1" applyBorder="1" applyAlignment="1">
      <alignment horizontal="center" vertical="center"/>
    </xf>
    <xf numFmtId="4" fontId="9" fillId="0" borderId="48" xfId="0" applyNumberFormat="1" applyFont="1" applyBorder="1" applyAlignment="1">
      <alignment vertical="center"/>
    </xf>
    <xf numFmtId="0" fontId="9" fillId="12" borderId="48" xfId="0" applyFont="1" applyFill="1" applyBorder="1"/>
    <xf numFmtId="0" fontId="9" fillId="12" borderId="43" xfId="0" applyFont="1" applyFill="1" applyBorder="1"/>
    <xf numFmtId="0" fontId="14" fillId="0" borderId="38" xfId="0" applyFont="1" applyBorder="1" applyAlignment="1">
      <alignment horizontal="center" vertical="center" wrapText="1"/>
    </xf>
    <xf numFmtId="10" fontId="14" fillId="0" borderId="0" xfId="0" applyNumberFormat="1" applyFont="1" applyAlignment="1">
      <alignment horizontal="center" vertical="center"/>
    </xf>
    <xf numFmtId="0" fontId="17" fillId="15" borderId="75" xfId="0" applyFont="1" applyFill="1" applyBorder="1" applyAlignment="1">
      <alignment horizontal="center" vertical="center" wrapText="1"/>
    </xf>
    <xf numFmtId="0" fontId="17" fillId="15" borderId="41" xfId="0" applyFont="1" applyFill="1" applyBorder="1" applyAlignment="1">
      <alignment horizontal="center" vertical="center" wrapText="1"/>
    </xf>
    <xf numFmtId="165" fontId="17" fillId="18" borderId="53" xfId="0" applyNumberFormat="1" applyFont="1" applyFill="1" applyBorder="1" applyAlignment="1">
      <alignment horizontal="center" vertical="center" wrapText="1"/>
    </xf>
    <xf numFmtId="165" fontId="17" fillId="18" borderId="58" xfId="0" applyNumberFormat="1" applyFont="1" applyFill="1" applyBorder="1" applyAlignment="1">
      <alignment horizontal="center" vertical="center" wrapText="1"/>
    </xf>
    <xf numFmtId="0" fontId="22" fillId="17" borderId="32" xfId="0" applyFont="1" applyFill="1" applyBorder="1" applyAlignment="1">
      <alignment vertical="center" wrapText="1"/>
    </xf>
    <xf numFmtId="164" fontId="13" fillId="0" borderId="0" xfId="0" applyNumberFormat="1" applyFont="1" applyAlignment="1">
      <alignment horizontal="center"/>
    </xf>
    <xf numFmtId="171" fontId="13" fillId="0" borderId="0" xfId="0" applyNumberFormat="1" applyFont="1" applyAlignment="1">
      <alignment horizontal="center"/>
    </xf>
    <xf numFmtId="2" fontId="17" fillId="18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9" fontId="20" fillId="0" borderId="0" xfId="0" applyNumberFormat="1" applyFont="1" applyAlignment="1">
      <alignment horizontal="center" vertical="center" wrapText="1"/>
    </xf>
    <xf numFmtId="171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vertical="center"/>
    </xf>
    <xf numFmtId="0" fontId="13" fillId="0" borderId="46" xfId="0" applyFont="1" applyBorder="1" applyAlignment="1">
      <alignment vertical="center"/>
    </xf>
    <xf numFmtId="0" fontId="13" fillId="0" borderId="50" xfId="0" applyFont="1" applyBorder="1" applyAlignment="1">
      <alignment vertical="center"/>
    </xf>
    <xf numFmtId="0" fontId="13" fillId="0" borderId="50" xfId="0" applyFont="1" applyBorder="1"/>
    <xf numFmtId="0" fontId="20" fillId="0" borderId="50" xfId="0" applyFont="1" applyBorder="1" applyAlignment="1">
      <alignment horizontal="center" vertical="center"/>
    </xf>
    <xf numFmtId="0" fontId="20" fillId="0" borderId="50" xfId="0" applyFont="1" applyBorder="1" applyAlignment="1">
      <alignment vertical="center"/>
    </xf>
    <xf numFmtId="0" fontId="13" fillId="12" borderId="50" xfId="0" applyFont="1" applyFill="1" applyBorder="1"/>
    <xf numFmtId="0" fontId="13" fillId="12" borderId="47" xfId="0" applyFont="1" applyFill="1" applyBorder="1"/>
    <xf numFmtId="0" fontId="22" fillId="15" borderId="41" xfId="0" applyFont="1" applyFill="1" applyBorder="1" applyAlignment="1">
      <alignment vertical="center" wrapText="1"/>
    </xf>
    <xf numFmtId="10" fontId="17" fillId="15" borderId="41" xfId="0" applyNumberFormat="1" applyFont="1" applyFill="1" applyBorder="1" applyAlignment="1">
      <alignment horizontal="center" vertical="center" wrapText="1"/>
    </xf>
    <xf numFmtId="0" fontId="17" fillId="15" borderId="41" xfId="0" applyFont="1" applyFill="1" applyBorder="1" applyAlignment="1">
      <alignment vertical="center" wrapText="1"/>
    </xf>
    <xf numFmtId="0" fontId="17" fillId="17" borderId="41" xfId="0" applyFont="1" applyFill="1" applyBorder="1" applyAlignment="1">
      <alignment vertical="center" wrapText="1"/>
    </xf>
    <xf numFmtId="10" fontId="17" fillId="17" borderId="41" xfId="0" applyNumberFormat="1" applyFont="1" applyFill="1" applyBorder="1" applyAlignment="1">
      <alignment horizontal="center" vertical="center" wrapText="1"/>
    </xf>
    <xf numFmtId="1" fontId="17" fillId="17" borderId="41" xfId="0" applyNumberFormat="1" applyFont="1" applyFill="1" applyBorder="1" applyAlignment="1">
      <alignment horizontal="center" vertical="center" wrapText="1"/>
    </xf>
    <xf numFmtId="10" fontId="17" fillId="18" borderId="41" xfId="0" applyNumberFormat="1" applyFont="1" applyFill="1" applyBorder="1" applyAlignment="1">
      <alignment horizontal="center" vertical="center" wrapText="1"/>
    </xf>
    <xf numFmtId="0" fontId="12" fillId="14" borderId="44" xfId="0" applyFont="1" applyFill="1" applyBorder="1" applyAlignment="1">
      <alignment wrapText="1"/>
    </xf>
    <xf numFmtId="0" fontId="12" fillId="14" borderId="49" xfId="0" applyFont="1" applyFill="1" applyBorder="1" applyAlignment="1">
      <alignment wrapText="1"/>
    </xf>
    <xf numFmtId="0" fontId="20" fillId="0" borderId="77" xfId="0" applyFont="1" applyBorder="1" applyAlignment="1">
      <alignment vertical="center"/>
    </xf>
    <xf numFmtId="0" fontId="13" fillId="14" borderId="51" xfId="0" applyFont="1" applyFill="1" applyBorder="1"/>
    <xf numFmtId="0" fontId="20" fillId="27" borderId="41" xfId="0" applyFont="1" applyFill="1" applyBorder="1" applyAlignment="1">
      <alignment horizontal="center" vertical="center"/>
    </xf>
    <xf numFmtId="0" fontId="20" fillId="27" borderId="41" xfId="0" applyFont="1" applyFill="1" applyBorder="1" applyAlignment="1">
      <alignment vertical="center"/>
    </xf>
    <xf numFmtId="165" fontId="17" fillId="0" borderId="30" xfId="0" applyNumberFormat="1" applyFont="1" applyBorder="1" applyAlignment="1">
      <alignment horizontal="center" vertical="center" wrapText="1"/>
    </xf>
    <xf numFmtId="165" fontId="17" fillId="0" borderId="42" xfId="0" applyNumberFormat="1" applyFont="1" applyBorder="1" applyAlignment="1">
      <alignment horizontal="center" vertical="center" wrapText="1"/>
    </xf>
    <xf numFmtId="4" fontId="17" fillId="12" borderId="0" xfId="0" applyNumberFormat="1" applyFont="1" applyFill="1" applyAlignment="1">
      <alignment vertical="center" wrapText="1"/>
    </xf>
    <xf numFmtId="4" fontId="17" fillId="12" borderId="0" xfId="0" applyNumberFormat="1" applyFont="1" applyFill="1" applyAlignment="1">
      <alignment vertical="center"/>
    </xf>
    <xf numFmtId="0" fontId="22" fillId="17" borderId="41" xfId="0" applyFont="1" applyFill="1" applyBorder="1" applyAlignment="1">
      <alignment vertical="center" wrapText="1"/>
    </xf>
    <xf numFmtId="10" fontId="4" fillId="0" borderId="10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/>
    </xf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9" xfId="0" applyFont="1" applyBorder="1"/>
    <xf numFmtId="0" fontId="5" fillId="0" borderId="10" xfId="0" applyFont="1" applyBorder="1"/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vertical="center"/>
    </xf>
    <xf numFmtId="0" fontId="22" fillId="0" borderId="55" xfId="0" applyFont="1" applyBorder="1" applyAlignment="1">
      <alignment horizontal="left" vertical="center" wrapText="1"/>
    </xf>
    <xf numFmtId="0" fontId="9" fillId="0" borderId="30" xfId="0" applyFont="1" applyBorder="1"/>
    <xf numFmtId="0" fontId="9" fillId="0" borderId="31" xfId="0" applyFont="1" applyBorder="1"/>
    <xf numFmtId="0" fontId="9" fillId="0" borderId="72" xfId="0" applyFont="1" applyBorder="1" applyAlignment="1">
      <alignment horizontal="center"/>
    </xf>
    <xf numFmtId="0" fontId="5" fillId="0" borderId="70" xfId="0" applyFont="1" applyBorder="1"/>
    <xf numFmtId="0" fontId="12" fillId="0" borderId="70" xfId="0" applyFont="1" applyBorder="1" applyAlignment="1">
      <alignment horizontal="center" vertical="center" wrapText="1"/>
    </xf>
    <xf numFmtId="0" fontId="5" fillId="0" borderId="73" xfId="0" applyFont="1" applyBorder="1"/>
    <xf numFmtId="0" fontId="12" fillId="0" borderId="55" xfId="0" applyFont="1" applyBorder="1" applyAlignment="1">
      <alignment horizontal="center" vertical="center"/>
    </xf>
    <xf numFmtId="0" fontId="5" fillId="0" borderId="30" xfId="0" applyFont="1" applyBorder="1"/>
    <xf numFmtId="0" fontId="5" fillId="0" borderId="33" xfId="0" applyFont="1" applyBorder="1"/>
    <xf numFmtId="0" fontId="14" fillId="0" borderId="55" xfId="0" applyFont="1" applyBorder="1" applyAlignment="1">
      <alignment horizontal="left" vertical="center"/>
    </xf>
    <xf numFmtId="0" fontId="14" fillId="0" borderId="30" xfId="0" applyFont="1" applyBorder="1" applyAlignment="1">
      <alignment horizontal="left" vertical="center"/>
    </xf>
    <xf numFmtId="0" fontId="14" fillId="0" borderId="33" xfId="0" applyFont="1" applyBorder="1" applyAlignment="1">
      <alignment horizontal="left" vertical="center"/>
    </xf>
    <xf numFmtId="0" fontId="14" fillId="0" borderId="55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2" fontId="14" fillId="0" borderId="30" xfId="0" applyNumberFormat="1" applyFont="1" applyBorder="1" applyAlignment="1">
      <alignment horizontal="center" vertical="center"/>
    </xf>
    <xf numFmtId="2" fontId="14" fillId="0" borderId="33" xfId="0" applyNumberFormat="1" applyFont="1" applyBorder="1" applyAlignment="1">
      <alignment horizontal="center" vertical="center"/>
    </xf>
    <xf numFmtId="0" fontId="22" fillId="0" borderId="55" xfId="0" applyFont="1" applyBorder="1" applyAlignment="1">
      <alignment horizontal="left" vertical="center"/>
    </xf>
    <xf numFmtId="0" fontId="14" fillId="0" borderId="29" xfId="0" applyFont="1" applyBorder="1" applyAlignment="1">
      <alignment horizontal="center" vertical="center"/>
    </xf>
    <xf numFmtId="14" fontId="14" fillId="0" borderId="30" xfId="0" applyNumberFormat="1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75" xfId="0" applyFont="1" applyBorder="1" applyAlignment="1">
      <alignment horizontal="center" vertical="center" wrapText="1"/>
    </xf>
    <xf numFmtId="0" fontId="14" fillId="0" borderId="56" xfId="0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14" fillId="0" borderId="50" xfId="0" applyFont="1" applyBorder="1" applyAlignment="1">
      <alignment horizontal="left" vertical="center" wrapText="1"/>
    </xf>
    <xf numFmtId="164" fontId="14" fillId="0" borderId="41" xfId="0" applyNumberFormat="1" applyFont="1" applyBorder="1" applyAlignment="1">
      <alignment horizontal="center" vertical="center" wrapText="1"/>
    </xf>
    <xf numFmtId="10" fontId="14" fillId="0" borderId="41" xfId="0" applyNumberFormat="1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 wrapText="1"/>
    </xf>
    <xf numFmtId="0" fontId="19" fillId="0" borderId="48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4" fillId="25" borderId="55" xfId="0" applyFont="1" applyFill="1" applyBorder="1" applyAlignment="1">
      <alignment horizontal="left" vertical="center"/>
    </xf>
    <xf numFmtId="0" fontId="14" fillId="25" borderId="30" xfId="0" applyFont="1" applyFill="1" applyBorder="1" applyAlignment="1">
      <alignment horizontal="left" vertical="center"/>
    </xf>
    <xf numFmtId="165" fontId="17" fillId="0" borderId="29" xfId="0" applyNumberFormat="1" applyFont="1" applyBorder="1" applyAlignment="1">
      <alignment horizontal="left" vertical="center" wrapText="1"/>
    </xf>
    <xf numFmtId="165" fontId="17" fillId="0" borderId="30" xfId="0" applyNumberFormat="1" applyFont="1" applyBorder="1" applyAlignment="1">
      <alignment horizontal="left" vertical="center" wrapText="1"/>
    </xf>
    <xf numFmtId="165" fontId="17" fillId="0" borderId="33" xfId="0" applyNumberFormat="1" applyFont="1" applyBorder="1" applyAlignment="1">
      <alignment horizontal="left" vertical="center" wrapText="1"/>
    </xf>
    <xf numFmtId="0" fontId="14" fillId="25" borderId="33" xfId="0" applyFont="1" applyFill="1" applyBorder="1" applyAlignment="1">
      <alignment horizontal="left" vertical="center"/>
    </xf>
    <xf numFmtId="4" fontId="14" fillId="0" borderId="69" xfId="0" applyNumberFormat="1" applyFont="1" applyBorder="1" applyAlignment="1">
      <alignment horizontal="center" vertical="center" wrapText="1"/>
    </xf>
    <xf numFmtId="4" fontId="14" fillId="0" borderId="70" xfId="0" applyNumberFormat="1" applyFont="1" applyBorder="1" applyAlignment="1">
      <alignment horizontal="center" vertical="center" wrapText="1"/>
    </xf>
    <xf numFmtId="4" fontId="14" fillId="0" borderId="73" xfId="0" applyNumberFormat="1" applyFont="1" applyBorder="1" applyAlignment="1">
      <alignment horizontal="center" vertical="center" wrapText="1"/>
    </xf>
    <xf numFmtId="0" fontId="18" fillId="0" borderId="55" xfId="0" applyFont="1" applyBorder="1" applyAlignment="1">
      <alignment horizontal="left" vertical="center"/>
    </xf>
    <xf numFmtId="165" fontId="17" fillId="0" borderId="37" xfId="0" applyNumberFormat="1" applyFont="1" applyBorder="1" applyAlignment="1">
      <alignment horizontal="left" vertical="center" wrapText="1"/>
    </xf>
    <xf numFmtId="165" fontId="17" fillId="0" borderId="59" xfId="0" applyNumberFormat="1" applyFont="1" applyBorder="1" applyAlignment="1">
      <alignment horizontal="left" vertical="center" wrapText="1"/>
    </xf>
    <xf numFmtId="165" fontId="17" fillId="0" borderId="55" xfId="0" applyNumberFormat="1" applyFont="1" applyBorder="1" applyAlignment="1">
      <alignment horizontal="left" vertical="center" wrapText="1"/>
    </xf>
    <xf numFmtId="165" fontId="17" fillId="0" borderId="41" xfId="0" applyNumberFormat="1" applyFont="1" applyBorder="1" applyAlignment="1">
      <alignment horizontal="left" vertical="center" wrapText="1"/>
    </xf>
    <xf numFmtId="0" fontId="14" fillId="0" borderId="41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left" vertical="center" wrapText="1"/>
    </xf>
    <xf numFmtId="0" fontId="17" fillId="0" borderId="41" xfId="0" applyFont="1" applyBorder="1" applyAlignment="1">
      <alignment horizontal="left" vertical="center" wrapText="1"/>
    </xf>
    <xf numFmtId="2" fontId="14" fillId="16" borderId="41" xfId="0" applyNumberFormat="1" applyFont="1" applyFill="1" applyBorder="1" applyAlignment="1">
      <alignment horizontal="center" vertical="center" wrapText="1"/>
    </xf>
    <xf numFmtId="0" fontId="14" fillId="16" borderId="41" xfId="0" applyFont="1" applyFill="1" applyBorder="1" applyAlignment="1">
      <alignment horizontal="left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23" borderId="41" xfId="0" applyFont="1" applyFill="1" applyBorder="1" applyAlignment="1">
      <alignment horizontal="center" vertical="center" wrapText="1"/>
    </xf>
    <xf numFmtId="165" fontId="17" fillId="23" borderId="41" xfId="0" applyNumberFormat="1" applyFont="1" applyFill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23" fillId="0" borderId="41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4" fillId="24" borderId="42" xfId="0" applyFont="1" applyFill="1" applyBorder="1" applyAlignment="1">
      <alignment horizontal="left" vertical="center" wrapText="1"/>
    </xf>
    <xf numFmtId="0" fontId="14" fillId="24" borderId="48" xfId="0" applyFont="1" applyFill="1" applyBorder="1" applyAlignment="1">
      <alignment horizontal="left" vertical="center" wrapText="1"/>
    </xf>
    <xf numFmtId="0" fontId="14" fillId="24" borderId="43" xfId="0" applyFont="1" applyFill="1" applyBorder="1" applyAlignment="1">
      <alignment horizontal="left" vertical="center" wrapText="1"/>
    </xf>
    <xf numFmtId="0" fontId="14" fillId="11" borderId="48" xfId="0" applyFont="1" applyFill="1" applyBorder="1" applyAlignment="1">
      <alignment horizontal="left" vertical="center" wrapText="1"/>
    </xf>
    <xf numFmtId="0" fontId="9" fillId="0" borderId="41" xfId="0" applyFont="1" applyBorder="1" applyAlignment="1">
      <alignment horizontal="center"/>
    </xf>
    <xf numFmtId="0" fontId="5" fillId="0" borderId="41" xfId="0" applyFont="1" applyBorder="1"/>
    <xf numFmtId="0" fontId="5" fillId="0" borderId="42" xfId="0" applyFont="1" applyBorder="1"/>
    <xf numFmtId="0" fontId="12" fillId="0" borderId="43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4" fillId="0" borderId="41" xfId="0" applyFont="1" applyBorder="1" applyAlignment="1">
      <alignment horizontal="left" vertical="center"/>
    </xf>
    <xf numFmtId="0" fontId="14" fillId="0" borderId="41" xfId="0" applyFont="1" applyBorder="1" applyAlignment="1">
      <alignment horizontal="center" vertical="center"/>
    </xf>
    <xf numFmtId="2" fontId="14" fillId="0" borderId="41" xfId="0" applyNumberFormat="1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22" fillId="0" borderId="41" xfId="0" applyFont="1" applyBorder="1" applyAlignment="1">
      <alignment horizontal="left" vertical="center"/>
    </xf>
    <xf numFmtId="0" fontId="9" fillId="0" borderId="41" xfId="0" applyFont="1" applyBorder="1"/>
    <xf numFmtId="14" fontId="14" fillId="0" borderId="41" xfId="0" applyNumberFormat="1" applyFont="1" applyBorder="1" applyAlignment="1">
      <alignment horizontal="center" vertical="center"/>
    </xf>
    <xf numFmtId="0" fontId="22" fillId="0" borderId="41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14" fillId="0" borderId="49" xfId="0" applyFont="1" applyBorder="1" applyAlignment="1">
      <alignment horizontal="left" vertical="center" wrapText="1"/>
    </xf>
    <xf numFmtId="0" fontId="14" fillId="0" borderId="45" xfId="0" applyFont="1" applyBorder="1" applyAlignment="1">
      <alignment horizontal="left" vertical="center" wrapText="1"/>
    </xf>
    <xf numFmtId="0" fontId="14" fillId="0" borderId="47" xfId="0" applyFont="1" applyBorder="1" applyAlignment="1">
      <alignment horizontal="left" vertical="center" wrapText="1"/>
    </xf>
    <xf numFmtId="0" fontId="14" fillId="22" borderId="48" xfId="0" applyFont="1" applyFill="1" applyBorder="1" applyAlignment="1">
      <alignment horizontal="left" vertical="center" wrapText="1"/>
    </xf>
    <xf numFmtId="170" fontId="14" fillId="0" borderId="42" xfId="0" applyNumberFormat="1" applyFont="1" applyBorder="1" applyAlignment="1">
      <alignment horizontal="center" vertical="center" wrapText="1"/>
    </xf>
    <xf numFmtId="170" fontId="14" fillId="0" borderId="48" xfId="0" applyNumberFormat="1" applyFont="1" applyBorder="1" applyAlignment="1">
      <alignment horizontal="center" vertical="center" wrapText="1"/>
    </xf>
    <xf numFmtId="170" fontId="14" fillId="0" borderId="43" xfId="0" applyNumberFormat="1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23" fillId="0" borderId="43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left" vertical="center" wrapText="1"/>
    </xf>
    <xf numFmtId="0" fontId="28" fillId="0" borderId="41" xfId="0" applyFont="1" applyBorder="1" applyAlignment="1">
      <alignment horizontal="left" vertical="center" wrapText="1"/>
    </xf>
    <xf numFmtId="165" fontId="14" fillId="16" borderId="42" xfId="0" applyNumberFormat="1" applyFont="1" applyFill="1" applyBorder="1" applyAlignment="1">
      <alignment horizontal="center" vertical="center" wrapText="1"/>
    </xf>
    <xf numFmtId="165" fontId="14" fillId="16" borderId="43" xfId="0" applyNumberFormat="1" applyFont="1" applyFill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/>
    </xf>
    <xf numFmtId="0" fontId="20" fillId="14" borderId="41" xfId="0" applyFont="1" applyFill="1" applyBorder="1" applyAlignment="1">
      <alignment horizontal="center" vertical="center" wrapText="1"/>
    </xf>
    <xf numFmtId="0" fontId="20" fillId="14" borderId="41" xfId="0" applyFont="1" applyFill="1" applyBorder="1" applyAlignment="1">
      <alignment vertical="center" wrapText="1"/>
    </xf>
    <xf numFmtId="0" fontId="20" fillId="26" borderId="41" xfId="0" applyFont="1" applyFill="1" applyBorder="1" applyAlignment="1">
      <alignment vertical="center"/>
    </xf>
    <xf numFmtId="0" fontId="20" fillId="14" borderId="44" xfId="0" applyFont="1" applyFill="1" applyBorder="1" applyAlignment="1">
      <alignment horizontal="center" vertical="center" wrapText="1"/>
    </xf>
    <xf numFmtId="0" fontId="20" fillId="14" borderId="45" xfId="0" applyFont="1" applyFill="1" applyBorder="1" applyAlignment="1">
      <alignment horizontal="center" vertical="center" wrapText="1"/>
    </xf>
    <xf numFmtId="0" fontId="20" fillId="14" borderId="46" xfId="0" applyFont="1" applyFill="1" applyBorder="1" applyAlignment="1">
      <alignment horizontal="center" vertical="center" wrapText="1"/>
    </xf>
    <xf numFmtId="0" fontId="20" fillId="14" borderId="47" xfId="0" applyFont="1" applyFill="1" applyBorder="1" applyAlignment="1">
      <alignment horizontal="center" vertical="center" wrapText="1"/>
    </xf>
    <xf numFmtId="0" fontId="20" fillId="14" borderId="41" xfId="0" applyFont="1" applyFill="1" applyBorder="1" applyAlignment="1">
      <alignment horizontal="left" vertical="center" wrapText="1"/>
    </xf>
    <xf numFmtId="0" fontId="9" fillId="0" borderId="44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14" fontId="20" fillId="14" borderId="42" xfId="0" applyNumberFormat="1" applyFont="1" applyFill="1" applyBorder="1" applyAlignment="1">
      <alignment horizontal="center" vertical="center"/>
    </xf>
    <xf numFmtId="14" fontId="20" fillId="14" borderId="48" xfId="0" applyNumberFormat="1" applyFont="1" applyFill="1" applyBorder="1" applyAlignment="1">
      <alignment horizontal="center" vertical="center"/>
    </xf>
    <xf numFmtId="14" fontId="20" fillId="14" borderId="43" xfId="0" applyNumberFormat="1" applyFont="1" applyFill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14" borderId="41" xfId="0" applyFont="1" applyFill="1" applyBorder="1" applyAlignment="1">
      <alignment horizontal="center" vertical="center"/>
    </xf>
    <xf numFmtId="0" fontId="20" fillId="14" borderId="41" xfId="0" applyFont="1" applyFill="1" applyBorder="1" applyAlignment="1">
      <alignment horizontal="left" vertical="center"/>
    </xf>
    <xf numFmtId="165" fontId="20" fillId="14" borderId="41" xfId="0" applyNumberFormat="1" applyFont="1" applyFill="1" applyBorder="1" applyAlignment="1">
      <alignment horizontal="center" vertical="center" wrapText="1"/>
    </xf>
    <xf numFmtId="0" fontId="20" fillId="14" borderId="42" xfId="0" applyFont="1" applyFill="1" applyBorder="1" applyAlignment="1">
      <alignment horizontal="center" vertical="center"/>
    </xf>
    <xf numFmtId="0" fontId="20" fillId="14" borderId="43" xfId="0" applyFont="1" applyFill="1" applyBorder="1" applyAlignment="1">
      <alignment horizontal="center" vertical="center"/>
    </xf>
    <xf numFmtId="0" fontId="13" fillId="14" borderId="44" xfId="0" applyFont="1" applyFill="1" applyBorder="1" applyAlignment="1">
      <alignment horizontal="left" vertical="center" wrapText="1"/>
    </xf>
    <xf numFmtId="0" fontId="13" fillId="14" borderId="45" xfId="0" applyFont="1" applyFill="1" applyBorder="1" applyAlignment="1">
      <alignment horizontal="left" vertical="center"/>
    </xf>
    <xf numFmtId="0" fontId="13" fillId="14" borderId="46" xfId="0" applyFont="1" applyFill="1" applyBorder="1" applyAlignment="1">
      <alignment horizontal="left" vertical="center"/>
    </xf>
    <xf numFmtId="0" fontId="13" fillId="14" borderId="47" xfId="0" applyFont="1" applyFill="1" applyBorder="1" applyAlignment="1">
      <alignment horizontal="left" vertical="center"/>
    </xf>
    <xf numFmtId="0" fontId="13" fillId="14" borderId="41" xfId="0" applyFont="1" applyFill="1" applyBorder="1" applyAlignment="1">
      <alignment horizontal="left" vertical="center" wrapText="1"/>
    </xf>
    <xf numFmtId="0" fontId="12" fillId="14" borderId="42" xfId="0" applyFont="1" applyFill="1" applyBorder="1" applyAlignment="1">
      <alignment horizontal="center" vertical="center"/>
    </xf>
    <xf numFmtId="0" fontId="5" fillId="0" borderId="48" xfId="0" applyFont="1" applyBorder="1"/>
    <xf numFmtId="0" fontId="5" fillId="0" borderId="43" xfId="0" applyFont="1" applyBorder="1"/>
    <xf numFmtId="0" fontId="0" fillId="0" borderId="50" xfId="0" applyBorder="1"/>
    <xf numFmtId="0" fontId="14" fillId="0" borderId="34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51" xfId="0" applyFont="1" applyBorder="1" applyAlignment="1">
      <alignment horizontal="left" vertical="center"/>
    </xf>
    <xf numFmtId="0" fontId="9" fillId="0" borderId="30" xfId="0" applyFont="1" applyBorder="1" applyAlignment="1">
      <alignment horizontal="left"/>
    </xf>
    <xf numFmtId="0" fontId="9" fillId="0" borderId="31" xfId="0" applyFont="1" applyBorder="1" applyAlignment="1">
      <alignment horizontal="left"/>
    </xf>
    <xf numFmtId="0" fontId="14" fillId="0" borderId="55" xfId="0" applyFont="1" applyBorder="1" applyAlignment="1">
      <alignment horizontal="left" vertical="center" wrapText="1"/>
    </xf>
    <xf numFmtId="0" fontId="14" fillId="0" borderId="5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20" fillId="0" borderId="56" xfId="0" applyFont="1" applyBorder="1" applyAlignment="1">
      <alignment horizontal="center" vertical="center" wrapText="1"/>
    </xf>
    <xf numFmtId="0" fontId="5" fillId="0" borderId="37" xfId="0" applyFont="1" applyBorder="1"/>
    <xf numFmtId="0" fontId="5" fillId="0" borderId="40" xfId="0" applyFont="1" applyBorder="1"/>
    <xf numFmtId="10" fontId="20" fillId="0" borderId="42" xfId="0" applyNumberFormat="1" applyFont="1" applyBorder="1" applyAlignment="1">
      <alignment horizontal="center" vertical="center" wrapText="1"/>
    </xf>
    <xf numFmtId="10" fontId="20" fillId="0" borderId="48" xfId="0" applyNumberFormat="1" applyFont="1" applyBorder="1" applyAlignment="1">
      <alignment horizontal="center" vertical="center" wrapText="1"/>
    </xf>
    <xf numFmtId="10" fontId="20" fillId="0" borderId="43" xfId="0" applyNumberFormat="1" applyFont="1" applyBorder="1" applyAlignment="1">
      <alignment horizontal="center" vertical="center" wrapText="1"/>
    </xf>
    <xf numFmtId="0" fontId="14" fillId="0" borderId="54" xfId="0" applyFont="1" applyBorder="1" applyAlignment="1">
      <alignment horizontal="left" vertical="center"/>
    </xf>
    <xf numFmtId="0" fontId="5" fillId="0" borderId="36" xfId="0" applyFont="1" applyBorder="1"/>
    <xf numFmtId="0" fontId="5" fillId="0" borderId="39" xfId="0" applyFont="1" applyBorder="1"/>
    <xf numFmtId="0" fontId="14" fillId="0" borderId="69" xfId="0" applyFont="1" applyBorder="1" applyAlignment="1">
      <alignment horizontal="center" vertical="center"/>
    </xf>
    <xf numFmtId="2" fontId="14" fillId="0" borderId="36" xfId="0" applyNumberFormat="1" applyFont="1" applyBorder="1" applyAlignment="1">
      <alignment horizontal="center" vertical="center"/>
    </xf>
    <xf numFmtId="164" fontId="29" fillId="15" borderId="52" xfId="0" applyNumberFormat="1" applyFont="1" applyFill="1" applyBorder="1" applyAlignment="1">
      <alignment horizontal="center" vertical="center" wrapText="1"/>
    </xf>
    <xf numFmtId="164" fontId="29" fillId="15" borderId="41" xfId="0" applyNumberFormat="1" applyFont="1" applyFill="1" applyBorder="1" applyAlignment="1">
      <alignment horizontal="center" vertical="center" wrapText="1"/>
    </xf>
  </cellXfs>
  <cellStyles count="16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40% - Ênfase3 2" xfId="5" xr:uid="{00000000-0005-0000-0000-000004000000}"/>
    <cellStyle name="60% - Ênfase3 2" xfId="6" xr:uid="{00000000-0005-0000-0000-000005000000}"/>
    <cellStyle name="60% - Ênfase4 2" xfId="7" xr:uid="{00000000-0005-0000-0000-000006000000}"/>
    <cellStyle name="60% - Ênfase6 2" xfId="8" xr:uid="{00000000-0005-0000-0000-000007000000}"/>
    <cellStyle name="Normal" xfId="0" builtinId="0"/>
    <cellStyle name="Normal 2" xfId="9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  <cellStyle name="Nota 2" xfId="13" xr:uid="{00000000-0005-0000-0000-00000D000000}"/>
    <cellStyle name="Porcentagem 2" xfId="14" xr:uid="{00000000-0005-0000-0000-00000E000000}"/>
    <cellStyle name="Separador de milhares 2 2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4851492568857325"/>
          <c:y val="1.3847609391589801E-2"/>
          <c:w val="0.75055874513731347"/>
          <c:h val="0.49482626998494994"/>
        </c:manualLayout>
      </c:layout>
      <c:areaChart>
        <c:grouping val="standard"/>
        <c:varyColors val="0"/>
        <c:ser>
          <c:idx val="1"/>
          <c:order val="0"/>
          <c:tx>
            <c:strRef>
              <c:f>'CURVA ABC (LOTE 01)'!$K$8</c:f>
              <c:strCache>
                <c:ptCount val="1"/>
                <c:pt idx="0">
                  <c:v>% ACUMULADA</c:v>
                </c:pt>
              </c:strCache>
            </c:strRef>
          </c:tx>
          <c:spPr>
            <a:ln w="44450">
              <a:solidFill>
                <a:srgbClr val="FF0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cat>
            <c:multiLvlStrRef>
              <c:f>'CURVA ABC'!#REF!</c:f>
            </c:multiLvlStrRef>
          </c:cat>
          <c:val>
            <c:numRef>
              <c:f>'CURVA ABC (LOTE 01)'!$K$10:$K$28</c:f>
              <c:numCache>
                <c:formatCode>0.00%</c:formatCode>
                <c:ptCount val="19"/>
                <c:pt idx="0">
                  <c:v>0.69066472717344074</c:v>
                </c:pt>
                <c:pt idx="1">
                  <c:v>0.77640948436380808</c:v>
                </c:pt>
                <c:pt idx="2">
                  <c:v>0.85420810482940746</c:v>
                </c:pt>
                <c:pt idx="3">
                  <c:v>0.89225881477206082</c:v>
                </c:pt>
                <c:pt idx="4">
                  <c:v>0.9207451935331411</c:v>
                </c:pt>
                <c:pt idx="5">
                  <c:v>0.9368312290955092</c:v>
                </c:pt>
                <c:pt idx="6">
                  <c:v>0.95214891255604439</c:v>
                </c:pt>
                <c:pt idx="7">
                  <c:v>0.96506206651937609</c:v>
                </c:pt>
                <c:pt idx="8">
                  <c:v>0.9753024589859397</c:v>
                </c:pt>
                <c:pt idx="9">
                  <c:v>0.98468944491150912</c:v>
                </c:pt>
                <c:pt idx="10">
                  <c:v>0.99076643608183224</c:v>
                </c:pt>
                <c:pt idx="11">
                  <c:v>0.99657811140479069</c:v>
                </c:pt>
                <c:pt idx="12">
                  <c:v>0.99750560981278757</c:v>
                </c:pt>
                <c:pt idx="13">
                  <c:v>0.99808776019638035</c:v>
                </c:pt>
                <c:pt idx="14">
                  <c:v>0.99864263915662299</c:v>
                </c:pt>
                <c:pt idx="15">
                  <c:v>0.99917197478370801</c:v>
                </c:pt>
                <c:pt idx="16">
                  <c:v>0.99967641511145755</c:v>
                </c:pt>
                <c:pt idx="17">
                  <c:v>0.9998529503251834</c:v>
                </c:pt>
                <c:pt idx="1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E0-451E-AF10-F2AE05B374EE}"/>
            </c:ext>
          </c:extLst>
        </c:ser>
        <c:ser>
          <c:idx val="4"/>
          <c:order val="1"/>
          <c:spPr>
            <a:solidFill>
              <a:schemeClr val="accent3">
                <a:lumMod val="40000"/>
                <a:lumOff val="60000"/>
              </a:schemeClr>
            </a:solidFill>
          </c:spPr>
          <c:cat>
            <c:multiLvlStrRef>
              <c:f>'CURVA ABC'!#REF!</c:f>
            </c:multiLvlStrRef>
          </c:cat>
          <c:val>
            <c:numRef>
              <c:f>'CURVA ABC (LOTE 01)'!$K$10:$K$28</c:f>
              <c:numCache>
                <c:formatCode>0.00%</c:formatCode>
                <c:ptCount val="19"/>
                <c:pt idx="0">
                  <c:v>0.69066472717344074</c:v>
                </c:pt>
                <c:pt idx="1">
                  <c:v>0.77640948436380808</c:v>
                </c:pt>
                <c:pt idx="2">
                  <c:v>0.85420810482940746</c:v>
                </c:pt>
                <c:pt idx="3">
                  <c:v>0.89225881477206082</c:v>
                </c:pt>
                <c:pt idx="4">
                  <c:v>0.9207451935331411</c:v>
                </c:pt>
                <c:pt idx="5">
                  <c:v>0.9368312290955092</c:v>
                </c:pt>
                <c:pt idx="6">
                  <c:v>0.95214891255604439</c:v>
                </c:pt>
                <c:pt idx="7">
                  <c:v>0.96506206651937609</c:v>
                </c:pt>
                <c:pt idx="8">
                  <c:v>0.9753024589859397</c:v>
                </c:pt>
                <c:pt idx="9">
                  <c:v>0.98468944491150912</c:v>
                </c:pt>
                <c:pt idx="10">
                  <c:v>0.99076643608183224</c:v>
                </c:pt>
                <c:pt idx="11">
                  <c:v>0.99657811140479069</c:v>
                </c:pt>
                <c:pt idx="12">
                  <c:v>0.99750560981278757</c:v>
                </c:pt>
                <c:pt idx="13">
                  <c:v>0.99808776019638035</c:v>
                </c:pt>
                <c:pt idx="14">
                  <c:v>0.99864263915662299</c:v>
                </c:pt>
                <c:pt idx="15">
                  <c:v>0.99917197478370801</c:v>
                </c:pt>
                <c:pt idx="16">
                  <c:v>0.99967641511145755</c:v>
                </c:pt>
                <c:pt idx="17">
                  <c:v>0.9998529503251834</c:v>
                </c:pt>
                <c:pt idx="1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E0-451E-AF10-F2AE05B374EE}"/>
            </c:ext>
          </c:extLst>
        </c:ser>
        <c:ser>
          <c:idx val="3"/>
          <c:order val="2"/>
          <c:spPr>
            <a:solidFill>
              <a:schemeClr val="accent2">
                <a:lumMod val="40000"/>
                <a:lumOff val="60000"/>
              </a:schemeClr>
            </a:solidFill>
          </c:spPr>
          <c:cat>
            <c:multiLvlStrRef>
              <c:f>'CURVA ABC'!#REF!</c:f>
            </c:multiLvlStrRef>
          </c:cat>
          <c:val>
            <c:numRef>
              <c:f>'CURVA ABC (LOTE 01)'!$K$10:$K$15</c:f>
              <c:numCache>
                <c:formatCode>0.00%</c:formatCode>
                <c:ptCount val="6"/>
                <c:pt idx="0">
                  <c:v>0.69066472717344074</c:v>
                </c:pt>
                <c:pt idx="1">
                  <c:v>0.77640948436380808</c:v>
                </c:pt>
                <c:pt idx="2">
                  <c:v>0.85420810482940746</c:v>
                </c:pt>
                <c:pt idx="3">
                  <c:v>0.89225881477206082</c:v>
                </c:pt>
                <c:pt idx="4">
                  <c:v>0.9207451935331411</c:v>
                </c:pt>
                <c:pt idx="5">
                  <c:v>0.9368312290955092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1E0-451E-AF10-F2AE05B374EE}"/>
            </c:ext>
          </c:extLst>
        </c:ser>
        <c:ser>
          <c:idx val="2"/>
          <c:order val="3"/>
          <c:spPr>
            <a:solidFill>
              <a:schemeClr val="tx2">
                <a:lumMod val="40000"/>
                <a:lumOff val="60000"/>
              </a:schemeClr>
            </a:solidFill>
          </c:spPr>
          <c:cat>
            <c:multiLvlStrRef>
              <c:f>'CURVA ABC'!#REF!</c:f>
            </c:multiLvlStrRef>
          </c:cat>
          <c:val>
            <c:numRef>
              <c:f>'CURVA ABC (LOTE 01)'!$K$10:$K$11</c:f>
              <c:numCache>
                <c:formatCode>0.00%</c:formatCode>
                <c:ptCount val="2"/>
                <c:pt idx="0">
                  <c:v>0.69066472717344074</c:v>
                </c:pt>
                <c:pt idx="1">
                  <c:v>0.77640948436380808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1E0-451E-AF10-F2AE05B374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469568"/>
        <c:axId val="175078144"/>
      </c:areaChart>
      <c:barChart>
        <c:barDir val="col"/>
        <c:grouping val="stacked"/>
        <c:varyColors val="0"/>
        <c:ser>
          <c:idx val="0"/>
          <c:order val="4"/>
          <c:tx>
            <c:strRef>
              <c:f>'CURVA ABC (LOTE 01)'!$J$8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bg1"/>
              </a:solidFill>
            </a:ln>
            <a:effectLst>
              <a:outerShdw blurRad="25400" dist="25400" dir="2700000" algn="tl" rotWithShape="0">
                <a:prstClr val="black">
                  <a:alpha val="65000"/>
                </a:prstClr>
              </a:outerShdw>
            </a:effectLst>
          </c:spPr>
          <c:invertIfNegative val="0"/>
          <c:cat>
            <c:strRef>
              <c:f>'CURVA ABC (LOTE 01)'!$D$10:$D$28</c:f>
              <c:strCache>
                <c:ptCount val="19"/>
                <c:pt idx="0">
                  <c:v>EXECUÇÃO DE PAVIMENTO COM APLICAÇÃO DE CONCRETO ASFÁLTICO, CAMADA DE ROLAMENTO - EXCLUSIVE CARGA E TRANSPORTE. AF_10/2025</c:v>
                </c:pt>
                <c:pt idx="1">
                  <c:v>EXECUÇÃO DE SARJETA DE CONCRETO USINADO, MOLDADA IN LOCO EM TRECHO RETO, 45 CM BASE X 10 CM ALTURA. AF_01/2024</c:v>
                </c:pt>
                <c:pt idx="2">
                  <c:v>GUIA DE MEIO-FIO, EM CONCRETO COM FCK 15MPA, MOLDADA INLOCO, SEÇÃO 15X45CM, FORMA EM MADEIRA, EXCLUSIVE SARJETA, INCLUSIVE ESCAVAÇÃO, APILOAMENTO E TRANSPORTE COM RETIRADA DO MATERIAL ESCAVADO (EM CAÇAMBA)</c:v>
                </c:pt>
                <c:pt idx="3">
                  <c:v>TRANSPORTE DE MISTURA BETUMINOSA A QUENTE COM CAMINHÃO COM CAÇAMBA TÉRMICA DE 6 M³ - RODOVIA PAVIMENTADA</c:v>
                </c:pt>
                <c:pt idx="4">
                  <c:v>PINTURA DE LIGAÇÃO COM RR-1C</c:v>
                </c:pt>
                <c:pt idx="5">
                  <c:v>DEMOLIÇÃO DE PISO DE CONCRETO SIMPLES, DE FORMA MECANIZADA COM MARTELETE, SEM REAPROVEITAMENTO. AF_09/2023</c:v>
                </c:pt>
                <c:pt idx="6">
                  <c:v>CARGA MANUAL DE MATERIAL DE QUALQUER NATUREZA SOBRE CAMINHÃO, EXCLUSIVE TRANSPORTE</c:v>
                </c:pt>
                <c:pt idx="7">
                  <c:v>LOCAÇÃO DE BANHEIRO QUÍMICO, DIMENSÃO (110X120X230)CM, LINHA PADRÃO, CONTENDO UMA (1) PIA/HIGIENIZADOR DE MÃOS, INCLUSIVE MANUTENÇÃO E MOBILIZAÇÃO/DESMOBILIZAÇÃO</c:v>
                </c:pt>
                <c:pt idx="8">
                  <c:v>CAPINA MANUAL DO TERRENO, EXCLUSIVE RASTELAMENTO E QUEIMA</c:v>
                </c:pt>
                <c:pt idx="9">
                  <c:v>TRANSPORTE COM CAMINHÃO BASCULANTE DE 6 M³, EM VIA URBANA PAVIMENTADA, DMT ATÉ 30 KM (UNIDADE: M3XKM). AF_02/2026</c:v>
                </c:pt>
                <c:pt idx="10">
                  <c:v>FORNECIMENTO E INSTALAÇÃO DE PLACA DE OBRA COM CHAPA GALVANIZADA E ESTRUTURA DE MADEIRA. AF_03/2022_PS</c:v>
                </c:pt>
                <c:pt idx="11">
                  <c:v>ALTEAMENTO DE TAMPÃO DE POÇO DE VISITA EM ATÉ 20CM</c:v>
                </c:pt>
                <c:pt idx="12">
                  <c:v>CONE PARA SINALIZAÇÃO/ISOLAMENTO DE ÁREAS, ALTURA 75CM, INCLUSIVE FORNECIMENTO E MOVIMENTAÇÃO</c:v>
                </c:pt>
                <c:pt idx="13">
                  <c:v>TRANSPORTE COM CAMINHÃO TANQUE DE TRANSPORTE DE MATERIAL ASFÁLTICO DE 20000L, EM VIA URBANA PAVIMENTADA, DMT ATÉ 30KM (UNIDADE: TXKM). AF_07/2020</c:v>
                </c:pt>
                <c:pt idx="14">
                  <c:v>VARREDURA DA SUPERFÍCIE PARA EXECUÇÃO DE REVESTIMENTO ASFÁLTICO</c:v>
                </c:pt>
                <c:pt idx="15">
                  <c:v>CARGA MECÂNICA DE MATERIAL DE QUALQUER NATUREZA SOBRE CAMINHÃO, EXCLUSIVE TRANSPORTE</c:v>
                </c:pt>
                <c:pt idx="16">
                  <c:v>LIMPEZA DE RUA COM CAMINHÃO PIPA. AF_10/2025</c:v>
                </c:pt>
                <c:pt idx="17">
                  <c:v>DEMOLIÇÃO MECANIZADA DE REVESTIMENTO ASFÁLTICO, COM EQUIPAMENTO PNEUMÁTICO, INCLUSIVE AFASTAMENTO E EMPILHAMENTO, EXCLUSIVE TRANSPORTE E RETIRADA DO MATERIAL DEMOLIDO</c:v>
                </c:pt>
                <c:pt idx="18">
                  <c:v>TRANSPORTE COM CAMINHÃO TANQUE DE TRANSPORTE DE MATERIAL ASFÁLTICO DE 20000L, EM VIA URBANA PAVIMENTADA, ADICIONAL PARA DMT EXCEDENTE A 30 KM (UNIDADE: TXKM). AF_07/2020</c:v>
                </c:pt>
              </c:strCache>
            </c:strRef>
          </c:cat>
          <c:val>
            <c:numRef>
              <c:f>'CURVA ABC (LOTE 01)'!$J$10:$J$28</c:f>
              <c:numCache>
                <c:formatCode>0.00%</c:formatCode>
                <c:ptCount val="19"/>
                <c:pt idx="0">
                  <c:v>0.69066472717344074</c:v>
                </c:pt>
                <c:pt idx="1">
                  <c:v>8.5744757190367296E-2</c:v>
                </c:pt>
                <c:pt idx="2">
                  <c:v>7.779862046559935E-2</c:v>
                </c:pt>
                <c:pt idx="3">
                  <c:v>3.8050709942653339E-2</c:v>
                </c:pt>
                <c:pt idx="4">
                  <c:v>2.8486378761080303E-2</c:v>
                </c:pt>
                <c:pt idx="5">
                  <c:v>1.6086035562368074E-2</c:v>
                </c:pt>
                <c:pt idx="6">
                  <c:v>1.5317683460535176E-2</c:v>
                </c:pt>
                <c:pt idx="7">
                  <c:v>1.2913153963331656E-2</c:v>
                </c:pt>
                <c:pt idx="8">
                  <c:v>1.0240392466563617E-2</c:v>
                </c:pt>
                <c:pt idx="9">
                  <c:v>9.3869859255694289E-3</c:v>
                </c:pt>
                <c:pt idx="10">
                  <c:v>6.0769911703231622E-3</c:v>
                </c:pt>
                <c:pt idx="11">
                  <c:v>5.8116753229584574E-3</c:v>
                </c:pt>
                <c:pt idx="12">
                  <c:v>9.2749840799691036E-4</c:v>
                </c:pt>
                <c:pt idx="13">
                  <c:v>5.8215038359282062E-4</c:v>
                </c:pt>
                <c:pt idx="14">
                  <c:v>5.5487896024269305E-4</c:v>
                </c:pt>
                <c:pt idx="15">
                  <c:v>5.2933562708504895E-4</c:v>
                </c:pt>
                <c:pt idx="16">
                  <c:v>5.0444032774958603E-4</c:v>
                </c:pt>
                <c:pt idx="17">
                  <c:v>1.765352137258748E-4</c:v>
                </c:pt>
                <c:pt idx="18">
                  <c:v>1.4704967481662807E-4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E0-451E-AF10-F2AE05B374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0"/>
        <c:overlap val="100"/>
        <c:axId val="215469568"/>
        <c:axId val="175078144"/>
      </c:barChart>
      <c:catAx>
        <c:axId val="215469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6350"/>
        </c:spPr>
        <c:txPr>
          <a:bodyPr rot="-5400000" vert="horz" anchor="t" anchorCtr="0"/>
          <a:lstStyle/>
          <a:p>
            <a:pPr>
              <a:defRPr sz="700" kern="1000" spc="0" baseline="0"/>
            </a:pPr>
            <a:endParaRPr lang="pt-BR"/>
          </a:p>
        </c:txPr>
        <c:crossAx val="175078144"/>
        <c:crosses val="autoZero"/>
        <c:auto val="1"/>
        <c:lblAlgn val="ctr"/>
        <c:lblOffset val="50"/>
        <c:tickLblSkip val="1"/>
        <c:tickMarkSkip val="1"/>
        <c:noMultiLvlLbl val="0"/>
      </c:catAx>
      <c:valAx>
        <c:axId val="175078144"/>
        <c:scaling>
          <c:orientation val="minMax"/>
          <c:max val="1"/>
          <c:min val="0"/>
        </c:scaling>
        <c:delete val="0"/>
        <c:axPos val="l"/>
        <c:majorGridlines>
          <c:spPr>
            <a:ln>
              <a:solidFill>
                <a:schemeClr val="tx1">
                  <a:alpha val="19000"/>
                </a:schemeClr>
              </a:solidFill>
            </a:ln>
            <a:effectLst>
              <a:outerShdw sx="1000" sy="1000" algn="ctr" rotWithShape="0">
                <a:srgbClr val="000000"/>
              </a:outerShdw>
            </a:effectLst>
          </c:spPr>
        </c:majorGridlines>
        <c:numFmt formatCode="0.0%" sourceLinked="0"/>
        <c:majorTickMark val="out"/>
        <c:minorTickMark val="none"/>
        <c:tickLblPos val="nextTo"/>
        <c:spPr>
          <a:ln>
            <a:solidFill>
              <a:schemeClr val="tx1">
                <a:alpha val="0"/>
              </a:schemeClr>
            </a:solidFill>
          </a:ln>
        </c:spPr>
        <c:txPr>
          <a:bodyPr/>
          <a:lstStyle/>
          <a:p>
            <a:pPr>
              <a:defRPr sz="1000"/>
            </a:pPr>
            <a:endParaRPr lang="pt-BR"/>
          </a:p>
        </c:txPr>
        <c:crossAx val="215469568"/>
        <c:crosses val="autoZero"/>
        <c:crossBetween val="between"/>
        <c:majorUnit val="0.1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02" footer="0.31496062000000002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4851492568857325"/>
          <c:y val="1.3847609391589801E-2"/>
          <c:w val="0.75055874513731347"/>
          <c:h val="0.49482626998494994"/>
        </c:manualLayout>
      </c:layout>
      <c:areaChart>
        <c:grouping val="standard"/>
        <c:varyColors val="0"/>
        <c:ser>
          <c:idx val="1"/>
          <c:order val="0"/>
          <c:tx>
            <c:strRef>
              <c:f>'CURVA ABC (LOTE 02)'!$K$8</c:f>
              <c:strCache>
                <c:ptCount val="1"/>
                <c:pt idx="0">
                  <c:v>% ACUMULADA</c:v>
                </c:pt>
              </c:strCache>
            </c:strRef>
          </c:tx>
          <c:spPr>
            <a:ln w="44450">
              <a:solidFill>
                <a:srgbClr val="FF0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cat>
            <c:multiLvlStrRef>
              <c:f>'CURVA ABC'!#REF!</c:f>
            </c:multiLvlStrRef>
          </c:cat>
          <c:val>
            <c:numRef>
              <c:f>'CURVA ABC (LOTE 02)'!$K$10:$K$38</c:f>
              <c:numCache>
                <c:formatCode>0.00%</c:formatCode>
                <c:ptCount val="29"/>
                <c:pt idx="0">
                  <c:v>0.59538468129793631</c:v>
                </c:pt>
                <c:pt idx="1">
                  <c:v>0.69132757896249586</c:v>
                </c:pt>
                <c:pt idx="2">
                  <c:v>0.73910331745044011</c:v>
                </c:pt>
                <c:pt idx="3">
                  <c:v>0.77768681772354442</c:v>
                </c:pt>
                <c:pt idx="4">
                  <c:v>0.81447568744058996</c:v>
                </c:pt>
                <c:pt idx="5">
                  <c:v>0.84723763750717052</c:v>
                </c:pt>
                <c:pt idx="6">
                  <c:v>0.87654705472902761</c:v>
                </c:pt>
                <c:pt idx="7">
                  <c:v>0.89951740365124067</c:v>
                </c:pt>
                <c:pt idx="8">
                  <c:v>0.91878846843399031</c:v>
                </c:pt>
                <c:pt idx="9">
                  <c:v>0.93784883719813261</c:v>
                </c:pt>
                <c:pt idx="10">
                  <c:v>0.94629934857786302</c:v>
                </c:pt>
                <c:pt idx="11">
                  <c:v>0.95350598495169359</c:v>
                </c:pt>
                <c:pt idx="12">
                  <c:v>0.96051972880028247</c:v>
                </c:pt>
                <c:pt idx="13">
                  <c:v>0.96741173005574899</c:v>
                </c:pt>
                <c:pt idx="14">
                  <c:v>0.97413760806736516</c:v>
                </c:pt>
                <c:pt idx="15">
                  <c:v>0.98045522251709027</c:v>
                </c:pt>
                <c:pt idx="16">
                  <c:v>0.98569598178356843</c:v>
                </c:pt>
                <c:pt idx="17">
                  <c:v>0.99040385303459622</c:v>
                </c:pt>
                <c:pt idx="18">
                  <c:v>0.99430704481030452</c:v>
                </c:pt>
                <c:pt idx="19">
                  <c:v>0.99602501787874231</c:v>
                </c:pt>
                <c:pt idx="20">
                  <c:v>0.99722169441482034</c:v>
                </c:pt>
                <c:pt idx="21">
                  <c:v>0.99832160448156226</c:v>
                </c:pt>
                <c:pt idx="22">
                  <c:v>0.99894485483204454</c:v>
                </c:pt>
                <c:pt idx="23">
                  <c:v>0.99933870909175126</c:v>
                </c:pt>
                <c:pt idx="24">
                  <c:v>0.99959378576108648</c:v>
                </c:pt>
                <c:pt idx="25">
                  <c:v>0.99982567946424061</c:v>
                </c:pt>
                <c:pt idx="26">
                  <c:v>0.99992487950461229</c:v>
                </c:pt>
                <c:pt idx="27">
                  <c:v>0.99998488624304238</c:v>
                </c:pt>
                <c:pt idx="28">
                  <c:v>1.0000000000000002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C-40DE-BB1C-5D5C8F41AD71}"/>
            </c:ext>
          </c:extLst>
        </c:ser>
        <c:ser>
          <c:idx val="4"/>
          <c:order val="1"/>
          <c:spPr>
            <a:solidFill>
              <a:schemeClr val="accent3">
                <a:lumMod val="40000"/>
                <a:lumOff val="60000"/>
              </a:schemeClr>
            </a:solidFill>
          </c:spPr>
          <c:cat>
            <c:multiLvlStrRef>
              <c:f>'CURVA ABC'!#REF!</c:f>
            </c:multiLvlStrRef>
          </c:cat>
          <c:val>
            <c:numRef>
              <c:f>'CURVA ABC (LOTE 02)'!$K$10:$K$38</c:f>
              <c:numCache>
                <c:formatCode>0.00%</c:formatCode>
                <c:ptCount val="29"/>
                <c:pt idx="0">
                  <c:v>0.59538468129793631</c:v>
                </c:pt>
                <c:pt idx="1">
                  <c:v>0.69132757896249586</c:v>
                </c:pt>
                <c:pt idx="2">
                  <c:v>0.73910331745044011</c:v>
                </c:pt>
                <c:pt idx="3">
                  <c:v>0.77768681772354442</c:v>
                </c:pt>
                <c:pt idx="4">
                  <c:v>0.81447568744058996</c:v>
                </c:pt>
                <c:pt idx="5">
                  <c:v>0.84723763750717052</c:v>
                </c:pt>
                <c:pt idx="6">
                  <c:v>0.87654705472902761</c:v>
                </c:pt>
                <c:pt idx="7">
                  <c:v>0.89951740365124067</c:v>
                </c:pt>
                <c:pt idx="8">
                  <c:v>0.91878846843399031</c:v>
                </c:pt>
                <c:pt idx="9">
                  <c:v>0.93784883719813261</c:v>
                </c:pt>
                <c:pt idx="10">
                  <c:v>0.94629934857786302</c:v>
                </c:pt>
                <c:pt idx="11">
                  <c:v>0.95350598495169359</c:v>
                </c:pt>
                <c:pt idx="12">
                  <c:v>0.96051972880028247</c:v>
                </c:pt>
                <c:pt idx="13">
                  <c:v>0.96741173005574899</c:v>
                </c:pt>
                <c:pt idx="14">
                  <c:v>0.97413760806736516</c:v>
                </c:pt>
                <c:pt idx="15">
                  <c:v>0.98045522251709027</c:v>
                </c:pt>
                <c:pt idx="16">
                  <c:v>0.98569598178356843</c:v>
                </c:pt>
                <c:pt idx="17">
                  <c:v>0.99040385303459622</c:v>
                </c:pt>
                <c:pt idx="18">
                  <c:v>0.99430704481030452</c:v>
                </c:pt>
                <c:pt idx="19">
                  <c:v>0.99602501787874231</c:v>
                </c:pt>
                <c:pt idx="20">
                  <c:v>0.99722169441482034</c:v>
                </c:pt>
                <c:pt idx="21">
                  <c:v>0.99832160448156226</c:v>
                </c:pt>
                <c:pt idx="22">
                  <c:v>0.99894485483204454</c:v>
                </c:pt>
                <c:pt idx="23">
                  <c:v>0.99933870909175126</c:v>
                </c:pt>
                <c:pt idx="24">
                  <c:v>0.99959378576108648</c:v>
                </c:pt>
                <c:pt idx="25">
                  <c:v>0.99982567946424061</c:v>
                </c:pt>
                <c:pt idx="26">
                  <c:v>0.99992487950461229</c:v>
                </c:pt>
                <c:pt idx="27">
                  <c:v>0.99998488624304238</c:v>
                </c:pt>
                <c:pt idx="28">
                  <c:v>1.0000000000000002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C-40DE-BB1C-5D5C8F41AD71}"/>
            </c:ext>
          </c:extLst>
        </c:ser>
        <c:ser>
          <c:idx val="3"/>
          <c:order val="2"/>
          <c:spPr>
            <a:solidFill>
              <a:schemeClr val="accent2">
                <a:lumMod val="40000"/>
                <a:lumOff val="60000"/>
              </a:schemeClr>
            </a:solidFill>
          </c:spPr>
          <c:cat>
            <c:multiLvlStrRef>
              <c:f>'CURVA ABC'!#REF!</c:f>
            </c:multiLvlStrRef>
          </c:cat>
          <c:val>
            <c:numRef>
              <c:f>'CURVA ABC (LOTE 02)'!$K$10:$K$20</c:f>
              <c:numCache>
                <c:formatCode>0.00%</c:formatCode>
                <c:ptCount val="11"/>
                <c:pt idx="0">
                  <c:v>0.59538468129793631</c:v>
                </c:pt>
                <c:pt idx="1">
                  <c:v>0.69132757896249586</c:v>
                </c:pt>
                <c:pt idx="2">
                  <c:v>0.73910331745044011</c:v>
                </c:pt>
                <c:pt idx="3">
                  <c:v>0.77768681772354442</c:v>
                </c:pt>
                <c:pt idx="4">
                  <c:v>0.81447568744058996</c:v>
                </c:pt>
                <c:pt idx="5">
                  <c:v>0.84723763750717052</c:v>
                </c:pt>
                <c:pt idx="6">
                  <c:v>0.87654705472902761</c:v>
                </c:pt>
                <c:pt idx="7">
                  <c:v>0.89951740365124067</c:v>
                </c:pt>
                <c:pt idx="8">
                  <c:v>0.91878846843399031</c:v>
                </c:pt>
                <c:pt idx="9">
                  <c:v>0.93784883719813261</c:v>
                </c:pt>
                <c:pt idx="10">
                  <c:v>0.94629934857786302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C-40DE-BB1C-5D5C8F41AD71}"/>
            </c:ext>
          </c:extLst>
        </c:ser>
        <c:ser>
          <c:idx val="2"/>
          <c:order val="3"/>
          <c:spPr>
            <a:solidFill>
              <a:schemeClr val="tx2">
                <a:lumMod val="40000"/>
                <a:lumOff val="60000"/>
              </a:schemeClr>
            </a:solidFill>
          </c:spPr>
          <c:cat>
            <c:multiLvlStrRef>
              <c:f>'CURVA ABC'!#REF!</c:f>
            </c:multiLvlStrRef>
          </c:cat>
          <c:val>
            <c:numRef>
              <c:f>'CURVA ABC (LOTE 02)'!$K$10:$K$13</c:f>
              <c:numCache>
                <c:formatCode>0.00%</c:formatCode>
                <c:ptCount val="4"/>
                <c:pt idx="0">
                  <c:v>0.59538468129793631</c:v>
                </c:pt>
                <c:pt idx="1">
                  <c:v>0.69132757896249586</c:v>
                </c:pt>
                <c:pt idx="2">
                  <c:v>0.73910331745044011</c:v>
                </c:pt>
                <c:pt idx="3">
                  <c:v>0.77768681772354442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8BC-40DE-BB1C-5D5C8F41A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469568"/>
        <c:axId val="175078144"/>
      </c:areaChart>
      <c:barChart>
        <c:barDir val="col"/>
        <c:grouping val="stacked"/>
        <c:varyColors val="0"/>
        <c:ser>
          <c:idx val="0"/>
          <c:order val="4"/>
          <c:tx>
            <c:strRef>
              <c:f>'CURVA ABC (LOTE 02)'!$J$8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bg1"/>
              </a:solidFill>
            </a:ln>
            <a:effectLst>
              <a:outerShdw blurRad="25400" dist="25400" dir="2700000" algn="tl" rotWithShape="0">
                <a:prstClr val="black">
                  <a:alpha val="65000"/>
                </a:prstClr>
              </a:outerShdw>
            </a:effectLst>
          </c:spPr>
          <c:invertIfNegative val="0"/>
          <c:cat>
            <c:strRef>
              <c:f>'CURVA ABC (LOTE 02)'!$D$10:$D$38</c:f>
              <c:strCache>
                <c:ptCount val="29"/>
                <c:pt idx="0">
                  <c:v>EXECUÇÃO DE PAVIMENTO COM APLICAÇÃO DE CONCRETO ASFÁLTICO, CAMADA DE ROLAMENTO - EXCLUSIVE CARGA E TRANSPORTE. AF_10/2025</c:v>
                </c:pt>
                <c:pt idx="1">
                  <c:v>RECONSTRUÇÃO DE BASE E SUB-BASE PARA PAVIMENTAÇÃO DE BRITA GRADUADA SIMPLES, COM ESPESSURA DE 20 CM - EXCLUSIVE CARGA E TRANSPORTE. AF_09/2024</c:v>
                </c:pt>
                <c:pt idx="2">
                  <c:v>TRANSPORTE COM CAMINHÃO BASCULANTE DE 6 M³, EM VIA URBANA PAVIMENTADA, DMT ATÉ 30 KM (UNIDADE: M3XKM). AF_02/2026</c:v>
                </c:pt>
                <c:pt idx="3">
                  <c:v>EXECUÇÃO DE SARJETA DE CONCRETO USINADO, MOLDADA IN LOCO EM TRECHO RETO, 45 CM BASE X 10 CM ALTURA. AF_01/2024</c:v>
                </c:pt>
                <c:pt idx="4">
                  <c:v>GUIA DE MEIO-FIO, EM CONCRETO COM FCK 15MPA, MOLDADA INLOCO, SEÇÃO 15X45CM, FORMA EM MADEIRA, EXCLUSIVE SARJETA, INCLUSIVE ESCAVAÇÃO, APILOAMENTO E TRANSPORTE COM RETIRADA DO MATERIAL ESCAVADO (EM CAÇAMBA)</c:v>
                </c:pt>
                <c:pt idx="5">
                  <c:v>TRANSPORTE DE MISTURA BETUMINOSA A QUENTE COM CAMINHÃO COM CAÇAMBA TÉRMICA DE 6 M³ - RODOVIA PAVIMENTADA</c:v>
                </c:pt>
                <c:pt idx="6">
                  <c:v>REMOÇÃO DE PISO DE BLOCO INTERTRAVADO OU DE PEDRA PORTUGUESA, DE FORMA MANUAL, COM REAPROVEITAMENTO. AF_09/2023</c:v>
                </c:pt>
                <c:pt idx="7">
                  <c:v>LOCAÇÃO DE BANHEIRO QUÍMICO, DIMENSÃO (110X120X230)CM, LINHA PADRÃO, CONTENDO UMA (1) PIA/HIGIENIZADOR DE MÃOS, INCLUSIVE MANUTENÇÃO E MOBILIZAÇÃO/DESMOBILIZAÇÃO</c:v>
                </c:pt>
                <c:pt idx="8">
                  <c:v>PINTURA DE LIGAÇÃO COM RR-1C</c:v>
                </c:pt>
                <c:pt idx="9">
                  <c:v>IMPRIMAÇÃO COM EMULSÃO ASFÁLTICA - EAI, LIMPEZA MANUAL</c:v>
                </c:pt>
                <c:pt idx="10">
                  <c:v>CARGA MANUAL DE MATERIAL DE QUALQUER NATUREZA SOBRE CAMINHÃO, EXCLUSIVE TRANSPORTE</c:v>
                </c:pt>
                <c:pt idx="11">
                  <c:v>FORNECIMENTO E INSTALAÇÃO DE PLACA DE OBRA COM CHAPA GALVANIZADA E ESTRUTURA DE MADEIRA. AF_03/2022_PS</c:v>
                </c:pt>
                <c:pt idx="12">
                  <c:v>TRANSPORTE COM CAMINHÃO BASCULANTE DE 6 M³, EM VIA URBANA PAVIMENTADA, DMT ATÉ 30 KM (UNIDADE: M3XKM). AF_02/2026</c:v>
                </c:pt>
                <c:pt idx="13">
                  <c:v>ALTEAMENTO DE TAMPÃO DE POÇO DE VISITA EM ATÉ 20CM</c:v>
                </c:pt>
                <c:pt idx="14">
                  <c:v>ESCAVAÇÃO HORIZONTAL EM SOLO DE 1A CATEGORIA COM TRATOR DE ESTEIRAS (100HP/LÂMINA: 2,19M3). AF_07/2020</c:v>
                </c:pt>
                <c:pt idx="15">
                  <c:v>REGULARIZAÇÃO E COMPACTAÇÃO DE SUBLEITO COM SOLO PREDOMINANTEMENTE ARGILOSO, PARA OBRAS DE CONSTRUÇÃO DE PAVIMENTOS. AF_09/2024</c:v>
                </c:pt>
                <c:pt idx="16">
                  <c:v>DEMOLIÇÃO DE PISO DE CONCRETO SIMPLES, DE FORMA MECANIZADA COM MARTELETE, SEM REAPROVEITAMENTO. AF_09/2023</c:v>
                </c:pt>
                <c:pt idx="17">
                  <c:v>CAPINA MANUAL DO TERRENO, EXCLUSIVE RASTELAMENTO E QUEIMA</c:v>
                </c:pt>
                <c:pt idx="18">
                  <c:v>CARGA, MANOBRA E DESCARGA DE SOLOS E MATERIAIS GRANULARES EM CAMINHÃO BASCULANTE 6 M³ - CARGA COM PÁ CARREGADEIRA (CAÇAMBA DE 1,7 A 2,8 M³ / 128 HP) E DESCARGA LIVRE (UNIDADE: M3). AF_02/2026</c:v>
                </c:pt>
                <c:pt idx="19">
                  <c:v>TRANSPORTE COM CAMINHÃO BASCULANTE DE 6 M³, EM VIA URBANA PAVIMENTADA, ADICIONAL PARA DMT EXCEDENTE A 30 KM (UNIDADE: M3XKM). AF_02/2026</c:v>
                </c:pt>
                <c:pt idx="20">
                  <c:v>REGULARIZAÇÃO DE SUPERFÍCIES COM MOTONIVELADORA. AF_09/2024</c:v>
                </c:pt>
                <c:pt idx="21">
                  <c:v>CONE PARA SINALIZAÇÃO/ISOLAMENTO DE ÁREAS, ALTURA 75CM, INCLUSIVE FORNECIMENTO E MOVIMENTAÇÃO</c:v>
                </c:pt>
                <c:pt idx="22">
                  <c:v>CARGA MECÂNICA DE MATERIAL DE QUALQUER NATUREZA SOBRE CAMINHÃO, EXCLUSIVE TRANSPORTE</c:v>
                </c:pt>
                <c:pt idx="23">
                  <c:v>TRANSPORTE COM CAMINHÃO TANQUE DE TRANSPORTE DE MATERIAL ASFÁLTICO DE 20000L, EM VIA URBANA PAVIMENTADA, DMT ATÉ 30KM (UNIDADE: TXKM). AF_07/2020</c:v>
                </c:pt>
                <c:pt idx="24">
                  <c:v>VARREDURA DA SUPERFÍCIE PARA EXECUÇÃO DE REVESTIMENTO ASFÁLTICO</c:v>
                </c:pt>
                <c:pt idx="25">
                  <c:v>LIMPEZA DE RUA COM CAMINHÃO PIPA. AF_10/2025</c:v>
                </c:pt>
                <c:pt idx="26">
                  <c:v>TRANSPORTE COM CAMINHÃO TANQUE DE TRANSPORTE DE MATERIAL ASFÁLTICO DE 20000L, EM VIA URBANA PAVIMENTADA, ADICIONAL PARA DMT EXCEDENTE A 30 KM (UNIDADE: TXKM). AF_07/2020</c:v>
                </c:pt>
                <c:pt idx="27">
                  <c:v>TRANSPORTE COM CAMINHÃO TANQUE DE TRANSPORTE DE MATERIAL ASFÁLTICO DE 20000L, EM VIA URBANA PAVIMENTADA, DMT ATÉ 30KM (UNIDADE: TXKM). AF_07/2020</c:v>
                </c:pt>
                <c:pt idx="28">
                  <c:v>TRANSPORTE COM CAMINHÃO TANQUE DE TRANSPORTE DE MATERIAL ASFÁLTICO DE 20000L, EM VIA URBANA PAVIMENTADA, ADICIONAL PARA DMT EXCEDENTE A 30 KM (UNIDADE: TXKM). AF_07/2020</c:v>
                </c:pt>
              </c:strCache>
            </c:strRef>
          </c:cat>
          <c:val>
            <c:numRef>
              <c:f>'CURVA ABC (LOTE 02)'!$J$10:$J$38</c:f>
              <c:numCache>
                <c:formatCode>0.00%</c:formatCode>
                <c:ptCount val="29"/>
                <c:pt idx="0">
                  <c:v>0.59538468129793631</c:v>
                </c:pt>
                <c:pt idx="1">
                  <c:v>9.5942897664559545E-2</c:v>
                </c:pt>
                <c:pt idx="2">
                  <c:v>4.7775738487944204E-2</c:v>
                </c:pt>
                <c:pt idx="3">
                  <c:v>3.8583500273104317E-2</c:v>
                </c:pt>
                <c:pt idx="4">
                  <c:v>3.6788869717045508E-2</c:v>
                </c:pt>
                <c:pt idx="5">
                  <c:v>3.2761950066580593E-2</c:v>
                </c:pt>
                <c:pt idx="6">
                  <c:v>2.9309417221857093E-2</c:v>
                </c:pt>
                <c:pt idx="7">
                  <c:v>2.2970348922213023E-2</c:v>
                </c:pt>
                <c:pt idx="8">
                  <c:v>1.9271064782749675E-2</c:v>
                </c:pt>
                <c:pt idx="9">
                  <c:v>1.9060368764142337E-2</c:v>
                </c:pt>
                <c:pt idx="10">
                  <c:v>8.4505113797303921E-3</c:v>
                </c:pt>
                <c:pt idx="11">
                  <c:v>7.2066363738305834E-3</c:v>
                </c:pt>
                <c:pt idx="12">
                  <c:v>7.0137438485888487E-3</c:v>
                </c:pt>
                <c:pt idx="13">
                  <c:v>6.8920012554664917E-3</c:v>
                </c:pt>
                <c:pt idx="14">
                  <c:v>6.7258780116162056E-3</c:v>
                </c:pt>
                <c:pt idx="15">
                  <c:v>6.3176144497250827E-3</c:v>
                </c:pt>
                <c:pt idx="16">
                  <c:v>5.2407592664781436E-3</c:v>
                </c:pt>
                <c:pt idx="17">
                  <c:v>4.7078712510277851E-3</c:v>
                </c:pt>
                <c:pt idx="18">
                  <c:v>3.9031917757082618E-3</c:v>
                </c:pt>
                <c:pt idx="19">
                  <c:v>1.7179730684378459E-3</c:v>
                </c:pt>
                <c:pt idx="20">
                  <c:v>1.1966765360780433E-3</c:v>
                </c:pt>
                <c:pt idx="21">
                  <c:v>1.0999100667419669E-3</c:v>
                </c:pt>
                <c:pt idx="22">
                  <c:v>6.2325035048226029E-4</c:v>
                </c:pt>
                <c:pt idx="23">
                  <c:v>3.9385425970673047E-4</c:v>
                </c:pt>
                <c:pt idx="24">
                  <c:v>2.5507666933526952E-4</c:v>
                </c:pt>
                <c:pt idx="25">
                  <c:v>2.3189370315415792E-4</c:v>
                </c:pt>
                <c:pt idx="26">
                  <c:v>9.920004037166269E-5</c:v>
                </c:pt>
                <c:pt idx="27">
                  <c:v>6.0006738430114867E-5</c:v>
                </c:pt>
                <c:pt idx="28">
                  <c:v>1.5113756957851771E-5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BC-40DE-BB1C-5D5C8F41A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0"/>
        <c:overlap val="100"/>
        <c:axId val="215469568"/>
        <c:axId val="175078144"/>
      </c:barChart>
      <c:catAx>
        <c:axId val="215469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6350"/>
        </c:spPr>
        <c:txPr>
          <a:bodyPr rot="-5400000" vert="horz" anchor="t" anchorCtr="0"/>
          <a:lstStyle/>
          <a:p>
            <a:pPr>
              <a:defRPr sz="700" kern="1000" spc="0" baseline="0"/>
            </a:pPr>
            <a:endParaRPr lang="pt-BR"/>
          </a:p>
        </c:txPr>
        <c:crossAx val="175078144"/>
        <c:crosses val="autoZero"/>
        <c:auto val="1"/>
        <c:lblAlgn val="ctr"/>
        <c:lblOffset val="50"/>
        <c:tickLblSkip val="1"/>
        <c:tickMarkSkip val="1"/>
        <c:noMultiLvlLbl val="0"/>
      </c:catAx>
      <c:valAx>
        <c:axId val="175078144"/>
        <c:scaling>
          <c:orientation val="minMax"/>
          <c:max val="1"/>
          <c:min val="0"/>
        </c:scaling>
        <c:delete val="0"/>
        <c:axPos val="l"/>
        <c:majorGridlines>
          <c:spPr>
            <a:ln>
              <a:solidFill>
                <a:schemeClr val="tx1">
                  <a:alpha val="19000"/>
                </a:schemeClr>
              </a:solidFill>
            </a:ln>
            <a:effectLst>
              <a:outerShdw sx="1000" sy="1000" algn="ctr" rotWithShape="0">
                <a:srgbClr val="000000"/>
              </a:outerShdw>
            </a:effectLst>
          </c:spPr>
        </c:majorGridlines>
        <c:numFmt formatCode="0.0%" sourceLinked="0"/>
        <c:majorTickMark val="out"/>
        <c:minorTickMark val="none"/>
        <c:tickLblPos val="nextTo"/>
        <c:spPr>
          <a:ln>
            <a:solidFill>
              <a:schemeClr val="tx1">
                <a:alpha val="0"/>
              </a:schemeClr>
            </a:solidFill>
          </a:ln>
        </c:spPr>
        <c:txPr>
          <a:bodyPr/>
          <a:lstStyle/>
          <a:p>
            <a:pPr>
              <a:defRPr sz="1000"/>
            </a:pPr>
            <a:endParaRPr lang="pt-BR"/>
          </a:p>
        </c:txPr>
        <c:crossAx val="215469568"/>
        <c:crosses val="autoZero"/>
        <c:crossBetween val="between"/>
        <c:majorUnit val="0.1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02" footer="0.31496062000000002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4851492568857325"/>
          <c:y val="1.3847609391589801E-2"/>
          <c:w val="0.75055874513731347"/>
          <c:h val="0.49482626998494994"/>
        </c:manualLayout>
      </c:layout>
      <c:areaChart>
        <c:grouping val="standard"/>
        <c:varyColors val="0"/>
        <c:ser>
          <c:idx val="1"/>
          <c:order val="0"/>
          <c:tx>
            <c:strRef>
              <c:f>'CURVA ABC (LOTE 03)'!$K$8</c:f>
              <c:strCache>
                <c:ptCount val="1"/>
                <c:pt idx="0">
                  <c:v>% ACUMULADA</c:v>
                </c:pt>
              </c:strCache>
            </c:strRef>
          </c:tx>
          <c:spPr>
            <a:ln w="44450">
              <a:solidFill>
                <a:srgbClr val="FF0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cat>
            <c:multiLvlStrRef>
              <c:f>'CURVA ABC'!#REF!</c:f>
            </c:multiLvlStrRef>
          </c:cat>
          <c:val>
            <c:numRef>
              <c:f>'CURVA ABC (LOTE 03)'!$K$10:$K$41</c:f>
              <c:numCache>
                <c:formatCode>0.00%</c:formatCode>
                <c:ptCount val="32"/>
                <c:pt idx="0">
                  <c:v>0.58591665732979337</c:v>
                </c:pt>
                <c:pt idx="1">
                  <c:v>0.68031455719987932</c:v>
                </c:pt>
                <c:pt idx="2">
                  <c:v>0.73030773901186863</c:v>
                </c:pt>
                <c:pt idx="3">
                  <c:v>0.77973335718891468</c:v>
                </c:pt>
                <c:pt idx="4">
                  <c:v>0.81687166246405263</c:v>
                </c:pt>
                <c:pt idx="5">
                  <c:v>0.84499931671826456</c:v>
                </c:pt>
                <c:pt idx="6">
                  <c:v>0.8698939411059603</c:v>
                </c:pt>
                <c:pt idx="7">
                  <c:v>0.88955376609842574</c:v>
                </c:pt>
                <c:pt idx="8">
                  <c:v>0.90598864393619138</c:v>
                </c:pt>
                <c:pt idx="9">
                  <c:v>0.92191999808648195</c:v>
                </c:pt>
                <c:pt idx="10">
                  <c:v>0.93400303050490407</c:v>
                </c:pt>
                <c:pt idx="11">
                  <c:v>0.94474991019869436</c:v>
                </c:pt>
                <c:pt idx="12">
                  <c:v>0.95517412145357061</c:v>
                </c:pt>
                <c:pt idx="13">
                  <c:v>0.96501400018948646</c:v>
                </c:pt>
                <c:pt idx="14">
                  <c:v>0.97375942122809411</c:v>
                </c:pt>
                <c:pt idx="15">
                  <c:v>0.98072834632818218</c:v>
                </c:pt>
                <c:pt idx="16">
                  <c:v>0.98423300651442802</c:v>
                </c:pt>
                <c:pt idx="17">
                  <c:v>0.98752491948512688</c:v>
                </c:pt>
                <c:pt idx="18">
                  <c:v>0.99026739091909521</c:v>
                </c:pt>
                <c:pt idx="19">
                  <c:v>0.99232520911685274</c:v>
                </c:pt>
                <c:pt idx="20">
                  <c:v>0.99435905347933584</c:v>
                </c:pt>
                <c:pt idx="21">
                  <c:v>0.9960171066023924</c:v>
                </c:pt>
                <c:pt idx="22">
                  <c:v>0.99709896477833981</c:v>
                </c:pt>
                <c:pt idx="23">
                  <c:v>0.9977745112487485</c:v>
                </c:pt>
                <c:pt idx="24">
                  <c:v>0.99839805040602192</c:v>
                </c:pt>
                <c:pt idx="25">
                  <c:v>0.99890056832618945</c:v>
                </c:pt>
                <c:pt idx="26">
                  <c:v>0.99927818823344783</c:v>
                </c:pt>
                <c:pt idx="27">
                  <c:v>0.99962148404550411</c:v>
                </c:pt>
                <c:pt idx="28">
                  <c:v>0.99986842734950498</c:v>
                </c:pt>
                <c:pt idx="29">
                  <c:v>0.99995439302427602</c:v>
                </c:pt>
                <c:pt idx="30">
                  <c:v>0.9999882233791636</c:v>
                </c:pt>
                <c:pt idx="31">
                  <c:v>1.0000000000000002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EB-42F5-AD7F-60E17443B9E6}"/>
            </c:ext>
          </c:extLst>
        </c:ser>
        <c:ser>
          <c:idx val="4"/>
          <c:order val="1"/>
          <c:spPr>
            <a:solidFill>
              <a:schemeClr val="accent3">
                <a:lumMod val="40000"/>
                <a:lumOff val="60000"/>
              </a:schemeClr>
            </a:solidFill>
          </c:spPr>
          <c:cat>
            <c:multiLvlStrRef>
              <c:f>'CURVA ABC'!#REF!</c:f>
            </c:multiLvlStrRef>
          </c:cat>
          <c:val>
            <c:numRef>
              <c:f>'CURVA ABC (LOTE 03)'!$K$10:$K$41</c:f>
              <c:numCache>
                <c:formatCode>0.00%</c:formatCode>
                <c:ptCount val="32"/>
                <c:pt idx="0">
                  <c:v>0.58591665732979337</c:v>
                </c:pt>
                <c:pt idx="1">
                  <c:v>0.68031455719987932</c:v>
                </c:pt>
                <c:pt idx="2">
                  <c:v>0.73030773901186863</c:v>
                </c:pt>
                <c:pt idx="3">
                  <c:v>0.77973335718891468</c:v>
                </c:pt>
                <c:pt idx="4">
                  <c:v>0.81687166246405263</c:v>
                </c:pt>
                <c:pt idx="5">
                  <c:v>0.84499931671826456</c:v>
                </c:pt>
                <c:pt idx="6">
                  <c:v>0.8698939411059603</c:v>
                </c:pt>
                <c:pt idx="7">
                  <c:v>0.88955376609842574</c:v>
                </c:pt>
                <c:pt idx="8">
                  <c:v>0.90598864393619138</c:v>
                </c:pt>
                <c:pt idx="9">
                  <c:v>0.92191999808648195</c:v>
                </c:pt>
                <c:pt idx="10">
                  <c:v>0.93400303050490407</c:v>
                </c:pt>
                <c:pt idx="11">
                  <c:v>0.94474991019869436</c:v>
                </c:pt>
                <c:pt idx="12">
                  <c:v>0.95517412145357061</c:v>
                </c:pt>
                <c:pt idx="13">
                  <c:v>0.96501400018948646</c:v>
                </c:pt>
                <c:pt idx="14">
                  <c:v>0.97375942122809411</c:v>
                </c:pt>
                <c:pt idx="15">
                  <c:v>0.98072834632818218</c:v>
                </c:pt>
                <c:pt idx="16">
                  <c:v>0.98423300651442802</c:v>
                </c:pt>
                <c:pt idx="17">
                  <c:v>0.98752491948512688</c:v>
                </c:pt>
                <c:pt idx="18">
                  <c:v>0.99026739091909521</c:v>
                </c:pt>
                <c:pt idx="19">
                  <c:v>0.99232520911685274</c:v>
                </c:pt>
                <c:pt idx="20">
                  <c:v>0.99435905347933584</c:v>
                </c:pt>
                <c:pt idx="21">
                  <c:v>0.9960171066023924</c:v>
                </c:pt>
                <c:pt idx="22">
                  <c:v>0.99709896477833981</c:v>
                </c:pt>
                <c:pt idx="23">
                  <c:v>0.9977745112487485</c:v>
                </c:pt>
                <c:pt idx="24">
                  <c:v>0.99839805040602192</c:v>
                </c:pt>
                <c:pt idx="25">
                  <c:v>0.99890056832618945</c:v>
                </c:pt>
                <c:pt idx="26">
                  <c:v>0.99927818823344783</c:v>
                </c:pt>
                <c:pt idx="27">
                  <c:v>0.99962148404550411</c:v>
                </c:pt>
                <c:pt idx="28">
                  <c:v>0.99986842734950498</c:v>
                </c:pt>
                <c:pt idx="29">
                  <c:v>0.99995439302427602</c:v>
                </c:pt>
                <c:pt idx="30">
                  <c:v>0.9999882233791636</c:v>
                </c:pt>
                <c:pt idx="31">
                  <c:v>1.0000000000000002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EB-42F5-AD7F-60E17443B9E6}"/>
            </c:ext>
          </c:extLst>
        </c:ser>
        <c:ser>
          <c:idx val="3"/>
          <c:order val="2"/>
          <c:spPr>
            <a:solidFill>
              <a:schemeClr val="accent2">
                <a:lumMod val="40000"/>
                <a:lumOff val="60000"/>
              </a:schemeClr>
            </a:solidFill>
          </c:spPr>
          <c:cat>
            <c:multiLvlStrRef>
              <c:f>'CURVA ABC'!#REF!</c:f>
            </c:multiLvlStrRef>
          </c:cat>
          <c:val>
            <c:numRef>
              <c:f>'CURVA ABC (LOTE 03)'!$K$10:$K$21</c:f>
              <c:numCache>
                <c:formatCode>0.00%</c:formatCode>
                <c:ptCount val="12"/>
                <c:pt idx="0">
                  <c:v>0.58591665732979337</c:v>
                </c:pt>
                <c:pt idx="1">
                  <c:v>0.68031455719987932</c:v>
                </c:pt>
                <c:pt idx="2">
                  <c:v>0.73030773901186863</c:v>
                </c:pt>
                <c:pt idx="3">
                  <c:v>0.77973335718891468</c:v>
                </c:pt>
                <c:pt idx="4">
                  <c:v>0.81687166246405263</c:v>
                </c:pt>
                <c:pt idx="5">
                  <c:v>0.84499931671826456</c:v>
                </c:pt>
                <c:pt idx="6">
                  <c:v>0.8698939411059603</c:v>
                </c:pt>
                <c:pt idx="7">
                  <c:v>0.88955376609842574</c:v>
                </c:pt>
                <c:pt idx="8">
                  <c:v>0.90598864393619138</c:v>
                </c:pt>
                <c:pt idx="9">
                  <c:v>0.92191999808648195</c:v>
                </c:pt>
                <c:pt idx="10">
                  <c:v>0.93400303050490407</c:v>
                </c:pt>
                <c:pt idx="11">
                  <c:v>0.94474991019869436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EB-42F5-AD7F-60E17443B9E6}"/>
            </c:ext>
          </c:extLst>
        </c:ser>
        <c:ser>
          <c:idx val="2"/>
          <c:order val="3"/>
          <c:spPr>
            <a:solidFill>
              <a:schemeClr val="tx2">
                <a:lumMod val="40000"/>
                <a:lumOff val="60000"/>
              </a:schemeClr>
            </a:solidFill>
          </c:spPr>
          <c:cat>
            <c:multiLvlStrRef>
              <c:f>'CURVA ABC'!#REF!</c:f>
            </c:multiLvlStrRef>
          </c:cat>
          <c:val>
            <c:numRef>
              <c:f>'CURVA ABC (LOTE 03)'!$K$10:$K$13</c:f>
              <c:numCache>
                <c:formatCode>0.00%</c:formatCode>
                <c:ptCount val="4"/>
                <c:pt idx="0">
                  <c:v>0.58591665732979337</c:v>
                </c:pt>
                <c:pt idx="1">
                  <c:v>0.68031455719987932</c:v>
                </c:pt>
                <c:pt idx="2">
                  <c:v>0.73030773901186863</c:v>
                </c:pt>
                <c:pt idx="3">
                  <c:v>0.77973335718891468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BEB-42F5-AD7F-60E17443B9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469568"/>
        <c:axId val="175078144"/>
      </c:areaChart>
      <c:barChart>
        <c:barDir val="col"/>
        <c:grouping val="stacked"/>
        <c:varyColors val="0"/>
        <c:ser>
          <c:idx val="0"/>
          <c:order val="4"/>
          <c:tx>
            <c:strRef>
              <c:f>'CURVA ABC (LOTE 03)'!$J$8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bg1"/>
              </a:solidFill>
            </a:ln>
            <a:effectLst>
              <a:outerShdw blurRad="25400" dist="25400" dir="2700000" algn="tl" rotWithShape="0">
                <a:prstClr val="black">
                  <a:alpha val="65000"/>
                </a:prstClr>
              </a:outerShdw>
            </a:effectLst>
          </c:spPr>
          <c:invertIfNegative val="0"/>
          <c:cat>
            <c:strRef>
              <c:f>'CURVA ABC (LOTE 03)'!$D$10:$D$41</c:f>
              <c:strCache>
                <c:ptCount val="32"/>
                <c:pt idx="0">
                  <c:v>EXECUÇÃO DE PAVIMENTO COM APLICAÇÃO DE CONCRETO ASFÁLTICO, CAMADA DE ROLAMENTO - EXCLUSIVE CARGA E TRANSPORTE. AF_10/2025</c:v>
                </c:pt>
                <c:pt idx="1">
                  <c:v>EXECUÇÃO DE SARJETA DE CONCRETO USINADO, MOLDADA IN LOCO EM TRECHO RETO, 45 CM BASE X 10 CM ALTURA. AF_01/2024</c:v>
                </c:pt>
                <c:pt idx="2">
                  <c:v>RECONSTRUÇÃO DE BASE E SUB-BASE PARA PAVIMENTAÇÃO DE BRITA GRADUADA SIMPLES, COM ESPESSURA DE 20 CM - EXCLUSIVE CARGA E TRANSPORTE. AF_09/2024</c:v>
                </c:pt>
                <c:pt idx="3">
                  <c:v>GUIA DE MEIO-FIO, EM CONCRETO COM FCK 15MPA, MOLDADA INLOCO, SEÇÃO 15X45CM, FORMA EM MADEIRA, EXCLUSIVE SARJETA, INCLUSIVE ESCAVAÇÃO, APILOAMENTO E TRANSPORTE COM RETIRADA DO MATERIAL ESCAVADO (EM CAÇAMBA)</c:v>
                </c:pt>
                <c:pt idx="4">
                  <c:v>TRANSPORTE DE MISTURA BETUMINOSA A QUENTE COM CAMINHÃO COM CAÇAMBA TÉRMICA DE 6 M³ - RODOVIA PAVIMENTADA</c:v>
                </c:pt>
                <c:pt idx="5">
                  <c:v>DEMOLIÇÃO DE GUIAS, SARJETAS OU SARJETÕES, DE FORMA MECANIZADA, SEM REAPROVEITAMENTO</c:v>
                </c:pt>
                <c:pt idx="6">
                  <c:v>TRANSPORTE COM CAMINHÃO BASCULANTE DE 6 M³, EM VIA URBANA PAVIMENTADA, DMT ATÉ 30 KM (UNIDADE: M3XKM). AF_02/2026</c:v>
                </c:pt>
                <c:pt idx="7">
                  <c:v>REMOÇÃO MANUAL DE ALVENARIA POLIÉDRICA, COM REAPROVEITAMENTO, INCLUSIVE AFASTAMENTO E EMPILHAMENTO, EXCLUSIVE TRANSPORTE E RETIRADA DO MATERIAL REMOVIDO NÃO REAPROVEITÁVEL</c:v>
                </c:pt>
                <c:pt idx="8">
                  <c:v>TRANSPORTE COM CAMINHÃO BASCULANTE DE 6 M³, EM VIA URBANA PAVIMENTADA, DMT ATÉ 30 KM (UNIDADE: M3XKM). AF_02/2026</c:v>
                </c:pt>
                <c:pt idx="9">
                  <c:v>RETROESCAVADEIRA SOBRE RODAS COM CARREGADEIRA, TRAÇÃO 4X4, POTÊNCIA LÍQ. 88 HP, CAÇAMBA CARREG. CAP. MÍN. 1 M3, CAÇAMBA RETRO CAP. 0,26 M3, PESO OPERACIONAL MÍN. 6.674 KG, PROFUNDIDADE ESCAVAÇÃO MÁX. 4,37 M - CHP DIURNO. AF_06/2014</c:v>
                </c:pt>
                <c:pt idx="10">
                  <c:v>PINTURA DE LIGAÇÃO COM RR-1C</c:v>
                </c:pt>
                <c:pt idx="11">
                  <c:v>IMPRIMAÇÃO COM EMULSÃO ASFÁLTICA - EAI, LIMPEZA MANUAL</c:v>
                </c:pt>
                <c:pt idx="12">
                  <c:v>CARGA MANUAL DE MATERIAL DE QUALQUER NATUREZA SOBRE CAMINHÃO, EXCLUSIVE TRANSPORTE</c:v>
                </c:pt>
                <c:pt idx="13">
                  <c:v>ALTEAMENTO DE TAMPÃO DE POÇO DE VISITA EM ATÉ 20CM</c:v>
                </c:pt>
                <c:pt idx="14">
                  <c:v>LOCAÇÃO DE BANHEIRO QUÍMICO, DIMENSÃO (110X120X230)CM, LINHA PADRÃO, CONTENDO UMA (1) PIA/HIGIENIZADOR DE MÃOS, INCLUSIVE MANUTENÇÃO E MOBILIZAÇÃO/DESMOBILIZAÇÃO</c:v>
                </c:pt>
                <c:pt idx="15">
                  <c:v>CAPINA MANUAL DO TERRENO, EXCLUSIVE RASTELAMENTO E QUEIMA</c:v>
                </c:pt>
                <c:pt idx="16">
                  <c:v>ESCAVAÇÃO HORIZONTAL EM SOLO DE 1A CATEGORIA COM TRATOR DE ESTEIRAS (100HP/LÂMINA: 2,19M3). AF_07/2020</c:v>
                </c:pt>
                <c:pt idx="17">
                  <c:v>REGULARIZAÇÃO E COMPACTAÇÃO DE SUBLEITO COM SOLO PREDOMINANTEMENTE ARGILOSO, PARA OBRAS DE CONSTRUÇÃO DE PAVIMENTOS. AF_09/2024</c:v>
                </c:pt>
                <c:pt idx="18">
                  <c:v>TRANSPORTE COM CAMINHÃO BASCULANTE DE 6 M³, EM VIA URBANA PAVIMENTADA, ADICIONAL PARA DMT EXCEDENTE A 30 KM (UNIDADE: M3XKM). AF_02/2026</c:v>
                </c:pt>
                <c:pt idx="19">
                  <c:v>FORNECIMENTO E INSTALAÇÃO DE PLACA DE OBRA COM CHAPA GALVANIZADA E ESTRUTURA DE MADEIRA. AF_03/2022_PS</c:v>
                </c:pt>
                <c:pt idx="20">
                  <c:v>CARGA, MANOBRA E DESCARGA DE SOLOS E MATERIAIS GRANULARES EM CAMINHÃO BASCULANTE 6 M³ - CARGA COM PÁ CARREGADEIRA (CAÇAMBA DE 1,7 A 2,8 M³ / 128 HP) E DESCARGA LIVRE (UNIDADE: M3). AF_02/2026</c:v>
                </c:pt>
                <c:pt idx="21">
                  <c:v>RETROESCAVADEIRA SOBRE RODAS COM CARREGADEIRA, TRAÇÃO 4X4, POTÊNCIA LÍQ. 88 HP, CAÇAMBA CARREG. CAP. MÍN. 1 M3, CAÇAMBA RETRO CAP. 0,26 M3, PESO OPERACIONAL MÍN. 6.674 KG, PROFUNDIDADE ESCAVAÇÃO MÁX. 4,37 M - CHI DIURNO. AF_06/2014</c:v>
                </c:pt>
                <c:pt idx="22">
                  <c:v>FRESAGEM DESCONTÍNUA DE REVESTIMENTO ASFÁLTICO - ESPESSURA DE 6 CM</c:v>
                </c:pt>
                <c:pt idx="23">
                  <c:v>CARGA MECÂNICA DE MATERIAL DE QUALQUER NATUREZA SOBRE CAMINHÃO, EXCLUSIVE TRANSPORTE</c:v>
                </c:pt>
                <c:pt idx="24">
                  <c:v>REGULARIZAÇÃO DE SUPERFÍCIES COM MOTONIVELADORA. AF_09/2024</c:v>
                </c:pt>
                <c:pt idx="25">
                  <c:v>CONE PARA SINALIZAÇÃO/ISOLAMENTO DE ÁREAS, ALTURA 75CM, INCLUSIVE FORNECIMENTO E MOVIMENTAÇÃO</c:v>
                </c:pt>
                <c:pt idx="26">
                  <c:v>VARREDURA DA SUPERFÍCIE PARA EXECUÇÃO DE REVESTIMENTO ASFÁLTICO</c:v>
                </c:pt>
                <c:pt idx="27">
                  <c:v>LIMPEZA DE RUA COM CAMINHÃO PIPA. AF_10/2025</c:v>
                </c:pt>
                <c:pt idx="28">
                  <c:v>TRANSPORTE COM CAMINHÃO TANQUE DE TRANSPORTE DE MATERIAL ASFÁLTICO DE 20000L, EM VIA URBANA PAVIMENTADA, DMT ATÉ 30KM (UNIDADE: TXKM). AF_07/2020</c:v>
                </c:pt>
                <c:pt idx="29">
                  <c:v>TRANSPORTE COM CAMINHÃO TANQUE DE TRANSPORTE DE MATERIAL ASFÁLTICO DE 20000L, EM VIA URBANA PAVIMENTADA, ADICIONAL PARA DMT EXCEDENTE A 30 KM (UNIDADE: TXKM). AF_07/2020</c:v>
                </c:pt>
                <c:pt idx="30">
                  <c:v>TRANSPORTE COM CAMINHÃO TANQUE DE TRANSPORTE DE MATERIAL ASFÁLTICO DE 20000L, EM VIA URBANA PAVIMENTADA, DMT ATÉ 30KM (UNIDADE: TXKM). AF_07/2020</c:v>
                </c:pt>
                <c:pt idx="31">
                  <c:v>TRANSPORTE COM CAMINHÃO TANQUE DE TRANSPORTE DE MATERIAL ASFÁLTICO DE 20000L, EM VIA URBANA PAVIMENTADA, ADICIONAL PARA DMT EXCEDENTE A 30 KM (UNIDADE: TXKM). AF_07/2020</c:v>
                </c:pt>
              </c:strCache>
            </c:strRef>
          </c:cat>
          <c:val>
            <c:numRef>
              <c:f>'CURVA ABC (LOTE 03)'!$J$10:$J$41</c:f>
              <c:numCache>
                <c:formatCode>0.00%</c:formatCode>
                <c:ptCount val="32"/>
                <c:pt idx="0">
                  <c:v>0.58591665732979337</c:v>
                </c:pt>
                <c:pt idx="1">
                  <c:v>9.4397899870085913E-2</c:v>
                </c:pt>
                <c:pt idx="2">
                  <c:v>4.9993181811989272E-2</c:v>
                </c:pt>
                <c:pt idx="3">
                  <c:v>4.9425618177046007E-2</c:v>
                </c:pt>
                <c:pt idx="4">
                  <c:v>3.7138305275137964E-2</c:v>
                </c:pt>
                <c:pt idx="5">
                  <c:v>2.8127654254211921E-2</c:v>
                </c:pt>
                <c:pt idx="6">
                  <c:v>2.4894624387695716E-2</c:v>
                </c:pt>
                <c:pt idx="7">
                  <c:v>1.9659824992465425E-2</c:v>
                </c:pt>
                <c:pt idx="8">
                  <c:v>1.6434877837765597E-2</c:v>
                </c:pt>
                <c:pt idx="9">
                  <c:v>1.593135415029056E-2</c:v>
                </c:pt>
                <c:pt idx="10">
                  <c:v>1.2083032418422165E-2</c:v>
                </c:pt>
                <c:pt idx="11">
                  <c:v>1.07468796937903E-2</c:v>
                </c:pt>
                <c:pt idx="12">
                  <c:v>1.04242112548763E-2</c:v>
                </c:pt>
                <c:pt idx="13">
                  <c:v>9.8398787359158021E-3</c:v>
                </c:pt>
                <c:pt idx="14">
                  <c:v>8.7454210386076186E-3</c:v>
                </c:pt>
                <c:pt idx="15">
                  <c:v>6.9689251000880168E-3</c:v>
                </c:pt>
                <c:pt idx="16">
                  <c:v>3.5046601862457945E-3</c:v>
                </c:pt>
                <c:pt idx="17">
                  <c:v>3.2919129706988704E-3</c:v>
                </c:pt>
                <c:pt idx="18">
                  <c:v>2.7424714339683489E-3</c:v>
                </c:pt>
                <c:pt idx="19">
                  <c:v>2.0578181977575151E-3</c:v>
                </c:pt>
                <c:pt idx="20">
                  <c:v>2.0338443624831454E-3</c:v>
                </c:pt>
                <c:pt idx="21">
                  <c:v>1.6580531230565257E-3</c:v>
                </c:pt>
                <c:pt idx="22">
                  <c:v>1.0818581759473598E-3</c:v>
                </c:pt>
                <c:pt idx="23">
                  <c:v>6.7554647040867074E-4</c:v>
                </c:pt>
                <c:pt idx="24">
                  <c:v>6.2353915727342464E-4</c:v>
                </c:pt>
                <c:pt idx="25">
                  <c:v>5.0251792016756732E-4</c:v>
                </c:pt>
                <c:pt idx="26">
                  <c:v>3.7761990725837936E-4</c:v>
                </c:pt>
                <c:pt idx="27">
                  <c:v>3.4329581205624964E-4</c:v>
                </c:pt>
                <c:pt idx="28">
                  <c:v>2.469433040008307E-4</c:v>
                </c:pt>
                <c:pt idx="29">
                  <c:v>8.5965674771023787E-5</c:v>
                </c:pt>
                <c:pt idx="30">
                  <c:v>3.3830354887554564E-5</c:v>
                </c:pt>
                <c:pt idx="31">
                  <c:v>1.1776620836532508E-5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BEB-42F5-AD7F-60E17443B9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0"/>
        <c:overlap val="100"/>
        <c:axId val="215469568"/>
        <c:axId val="175078144"/>
      </c:barChart>
      <c:catAx>
        <c:axId val="215469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6350"/>
        </c:spPr>
        <c:txPr>
          <a:bodyPr rot="-5400000" vert="horz" anchor="t" anchorCtr="0"/>
          <a:lstStyle/>
          <a:p>
            <a:pPr>
              <a:defRPr sz="700" kern="1000" spc="0" baseline="0"/>
            </a:pPr>
            <a:endParaRPr lang="pt-BR"/>
          </a:p>
        </c:txPr>
        <c:crossAx val="175078144"/>
        <c:crosses val="autoZero"/>
        <c:auto val="1"/>
        <c:lblAlgn val="ctr"/>
        <c:lblOffset val="50"/>
        <c:tickLblSkip val="1"/>
        <c:tickMarkSkip val="1"/>
        <c:noMultiLvlLbl val="0"/>
      </c:catAx>
      <c:valAx>
        <c:axId val="175078144"/>
        <c:scaling>
          <c:orientation val="minMax"/>
          <c:max val="1"/>
          <c:min val="0"/>
        </c:scaling>
        <c:delete val="0"/>
        <c:axPos val="l"/>
        <c:majorGridlines>
          <c:spPr>
            <a:ln>
              <a:solidFill>
                <a:schemeClr val="tx1">
                  <a:alpha val="19000"/>
                </a:schemeClr>
              </a:solidFill>
            </a:ln>
            <a:effectLst>
              <a:outerShdw sx="1000" sy="1000" algn="ctr" rotWithShape="0">
                <a:srgbClr val="000000"/>
              </a:outerShdw>
            </a:effectLst>
          </c:spPr>
        </c:majorGridlines>
        <c:numFmt formatCode="0.0%" sourceLinked="0"/>
        <c:majorTickMark val="out"/>
        <c:minorTickMark val="none"/>
        <c:tickLblPos val="nextTo"/>
        <c:spPr>
          <a:ln>
            <a:solidFill>
              <a:schemeClr val="tx1">
                <a:alpha val="0"/>
              </a:schemeClr>
            </a:solidFill>
          </a:ln>
        </c:spPr>
        <c:txPr>
          <a:bodyPr/>
          <a:lstStyle/>
          <a:p>
            <a:pPr>
              <a:defRPr sz="1000"/>
            </a:pPr>
            <a:endParaRPr lang="pt-BR"/>
          </a:p>
        </c:txPr>
        <c:crossAx val="215469568"/>
        <c:crosses val="autoZero"/>
        <c:crossBetween val="between"/>
        <c:majorUnit val="0.1"/>
      </c:valAx>
    </c:plotArea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02" footer="0.31496062000000002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180975</xdr:colOff>
      <xdr:row>1</xdr:row>
      <xdr:rowOff>9525</xdr:rowOff>
    </xdr:from>
    <xdr:ext cx="3810000" cy="7810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32535" y="169545"/>
          <a:ext cx="3810000" cy="78105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1400" b="1" i="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PREFEITURA MUNICIPAL DE PONTE NOVA</a:t>
          </a:r>
          <a:endParaRPr sz="1400"/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1200" b="1" i="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ESTADO DE MINAS GERAIS</a:t>
          </a:r>
          <a:endParaRPr sz="1400"/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endParaRPr sz="1200" b="1" i="0" strike="noStrike">
            <a:solidFill>
              <a:srgbClr val="000000"/>
            </a:solidFill>
            <a:latin typeface="Century Gothic"/>
            <a:ea typeface="Century Gothic"/>
            <a:cs typeface="Century Gothic"/>
            <a:sym typeface="Century Gothic"/>
          </a:endParaRPr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endParaRPr sz="1200" b="0" i="0" strike="noStrike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  <xdr:twoCellAnchor editAs="oneCell">
    <xdr:from>
      <xdr:col>1</xdr:col>
      <xdr:colOff>22859</xdr:colOff>
      <xdr:row>0</xdr:row>
      <xdr:rowOff>30480</xdr:rowOff>
    </xdr:from>
    <xdr:to>
      <xdr:col>1</xdr:col>
      <xdr:colOff>710322</xdr:colOff>
      <xdr:row>2</xdr:row>
      <xdr:rowOff>15240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99" y="30480"/>
          <a:ext cx="706513" cy="7162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832485</xdr:colOff>
      <xdr:row>0</xdr:row>
      <xdr:rowOff>146685</xdr:rowOff>
    </xdr:from>
    <xdr:ext cx="5164455" cy="561908"/>
    <xdr:sp macro="" textlink="">
      <xdr:nvSpPr>
        <xdr:cNvPr id="2" name="Shape 5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2821305" y="146685"/>
          <a:ext cx="5164455" cy="561908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pt-BR" sz="15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PREFEITURA</a:t>
          </a:r>
          <a:r>
            <a:rPr lang="pt-BR" sz="1500" b="1" baseline="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MUNICIPAL DE PONTE NOVA</a:t>
          </a:r>
          <a:br>
            <a:rPr lang="pt-BR" sz="1500" b="1" baseline="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pt-BR" sz="1500" b="1" baseline="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ESTADO DE MINAS GERAIS</a:t>
          </a:r>
          <a:endParaRPr sz="1500"/>
        </a:p>
      </xdr:txBody>
    </xdr:sp>
    <xdr:clientData fLocksWithSheet="0"/>
  </xdr:oneCellAnchor>
  <xdr:twoCellAnchor editAs="oneCell">
    <xdr:from>
      <xdr:col>0</xdr:col>
      <xdr:colOff>60960</xdr:colOff>
      <xdr:row>0</xdr:row>
      <xdr:rowOff>30480</xdr:rowOff>
    </xdr:from>
    <xdr:to>
      <xdr:col>1</xdr:col>
      <xdr:colOff>468942</xdr:colOff>
      <xdr:row>1</xdr:row>
      <xdr:rowOff>30480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" y="30480"/>
          <a:ext cx="796602" cy="815340"/>
        </a:xfrm>
        <a:prstGeom prst="rect">
          <a:avLst/>
        </a:prstGeom>
      </xdr:spPr>
    </xdr:pic>
    <xdr:clientData/>
  </xdr:twoCellAnchor>
  <xdr:twoCellAnchor>
    <xdr:from>
      <xdr:col>1</xdr:col>
      <xdr:colOff>666751</xdr:colOff>
      <xdr:row>115</xdr:row>
      <xdr:rowOff>85725</xdr:rowOff>
    </xdr:from>
    <xdr:to>
      <xdr:col>3</xdr:col>
      <xdr:colOff>2533651</xdr:colOff>
      <xdr:row>126</xdr:row>
      <xdr:rowOff>19050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055371" y="29277945"/>
          <a:ext cx="3467100" cy="1693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Luiz Felipe Sarti Neves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CREA/MG Nº: 396.696/D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3533776</xdr:colOff>
      <xdr:row>115</xdr:row>
      <xdr:rowOff>76200</xdr:rowOff>
    </xdr:from>
    <xdr:to>
      <xdr:col>6</xdr:col>
      <xdr:colOff>828676</xdr:colOff>
      <xdr:row>124</xdr:row>
      <xdr:rowOff>95250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5522596" y="29268420"/>
          <a:ext cx="3413760" cy="14592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Milton Teodoro Irias Júnior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Prefeito Municipal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Ponte Nova/MG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1053465</xdr:colOff>
      <xdr:row>0</xdr:row>
      <xdr:rowOff>131445</xdr:rowOff>
    </xdr:from>
    <xdr:ext cx="5164455" cy="561908"/>
    <xdr:sp macro="" textlink="">
      <xdr:nvSpPr>
        <xdr:cNvPr id="2" name="Shape 5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3042285" y="131445"/>
          <a:ext cx="5164455" cy="561908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pt-BR" sz="15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PREFEITURA</a:t>
          </a:r>
          <a:r>
            <a:rPr lang="pt-BR" sz="1500" b="1" baseline="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MUNICIPAL DE PONTE NOVA</a:t>
          </a:r>
          <a:br>
            <a:rPr lang="pt-BR" sz="1500" b="1" baseline="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pt-BR" sz="1500" b="1" baseline="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ESTADO DE MINAS GERAIS</a:t>
          </a:r>
          <a:endParaRPr sz="1500"/>
        </a:p>
      </xdr:txBody>
    </xdr:sp>
    <xdr:clientData fLocksWithSheet="0"/>
  </xdr:oneCellAnchor>
  <xdr:twoCellAnchor editAs="oneCell">
    <xdr:from>
      <xdr:col>0</xdr:col>
      <xdr:colOff>60960</xdr:colOff>
      <xdr:row>0</xdr:row>
      <xdr:rowOff>30480</xdr:rowOff>
    </xdr:from>
    <xdr:to>
      <xdr:col>1</xdr:col>
      <xdr:colOff>468942</xdr:colOff>
      <xdr:row>1</xdr:row>
      <xdr:rowOff>30480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" y="30480"/>
          <a:ext cx="788982" cy="819150"/>
        </a:xfrm>
        <a:prstGeom prst="rect">
          <a:avLst/>
        </a:prstGeom>
      </xdr:spPr>
    </xdr:pic>
    <xdr:clientData/>
  </xdr:twoCellAnchor>
  <xdr:twoCellAnchor>
    <xdr:from>
      <xdr:col>1</xdr:col>
      <xdr:colOff>666751</xdr:colOff>
      <xdr:row>116</xdr:row>
      <xdr:rowOff>85725</xdr:rowOff>
    </xdr:from>
    <xdr:to>
      <xdr:col>3</xdr:col>
      <xdr:colOff>2533651</xdr:colOff>
      <xdr:row>127</xdr:row>
      <xdr:rowOff>19050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047751" y="28032075"/>
          <a:ext cx="3429000" cy="171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Luiz Felipe Sarti Neves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CREA/MG Nº: 396.696/D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3533776</xdr:colOff>
      <xdr:row>116</xdr:row>
      <xdr:rowOff>76200</xdr:rowOff>
    </xdr:from>
    <xdr:to>
      <xdr:col>6</xdr:col>
      <xdr:colOff>828676</xdr:colOff>
      <xdr:row>125</xdr:row>
      <xdr:rowOff>95250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476876" y="49587150"/>
          <a:ext cx="3248025" cy="147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Milton Teodoro Irias Júnior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Prefeito Municipal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Ponte Nova/MG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741045</xdr:colOff>
      <xdr:row>0</xdr:row>
      <xdr:rowOff>146685</xdr:rowOff>
    </xdr:from>
    <xdr:ext cx="5164455" cy="561908"/>
    <xdr:sp macro="" textlink="">
      <xdr:nvSpPr>
        <xdr:cNvPr id="2" name="Shape 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522345" y="146685"/>
          <a:ext cx="5164455" cy="561908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pt-BR" sz="150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PREFEITURA</a:t>
          </a:r>
          <a:r>
            <a:rPr lang="pt-BR" sz="1500" b="1" baseline="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MUNICIPAL DE PONTE NOVA</a:t>
          </a:r>
          <a:br>
            <a:rPr lang="pt-BR" sz="1500" b="1" baseline="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pt-BR" sz="1500" b="1" baseline="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ESTADO DE MINAS GERAIS</a:t>
          </a:r>
          <a:endParaRPr sz="1500"/>
        </a:p>
      </xdr:txBody>
    </xdr:sp>
    <xdr:clientData fLocksWithSheet="0"/>
  </xdr:oneCellAnchor>
  <xdr:twoCellAnchor editAs="oneCell">
    <xdr:from>
      <xdr:col>0</xdr:col>
      <xdr:colOff>60960</xdr:colOff>
      <xdr:row>0</xdr:row>
      <xdr:rowOff>30480</xdr:rowOff>
    </xdr:from>
    <xdr:to>
      <xdr:col>1</xdr:col>
      <xdr:colOff>468942</xdr:colOff>
      <xdr:row>1</xdr:row>
      <xdr:rowOff>30480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" y="30480"/>
          <a:ext cx="804222" cy="81534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928</xdr:row>
      <xdr:rowOff>19050</xdr:rowOff>
    </xdr:from>
    <xdr:to>
      <xdr:col>4</xdr:col>
      <xdr:colOff>2647950</xdr:colOff>
      <xdr:row>938</xdr:row>
      <xdr:rowOff>114300</xdr:rowOff>
    </xdr:to>
    <xdr:sp macro="" textlink="">
      <xdr:nvSpPr>
        <xdr:cNvPr id="6" name="Retângul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933575" y="164515800"/>
          <a:ext cx="3429000" cy="171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Luiz Felipe Sarti Neves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CREA/MG Nº: 396.696/D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3905250</xdr:colOff>
      <xdr:row>928</xdr:row>
      <xdr:rowOff>9525</xdr:rowOff>
    </xdr:from>
    <xdr:to>
      <xdr:col>8</xdr:col>
      <xdr:colOff>228600</xdr:colOff>
      <xdr:row>937</xdr:row>
      <xdr:rowOff>28575</xdr:rowOff>
    </xdr:to>
    <xdr:sp macro="" textlink="">
      <xdr:nvSpPr>
        <xdr:cNvPr id="7" name="Retângul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6619875" y="164506275"/>
          <a:ext cx="3324225" cy="147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Milton Teodoro Irias Júnior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Prefeito Municipal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Ponte Nova/MG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0</xdr:rowOff>
    </xdr:from>
    <xdr:to>
      <xdr:col>1</xdr:col>
      <xdr:colOff>347022</xdr:colOff>
      <xdr:row>0</xdr:row>
      <xdr:rowOff>813435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" y="0"/>
          <a:ext cx="779457" cy="815340"/>
        </a:xfrm>
        <a:prstGeom prst="rect">
          <a:avLst/>
        </a:prstGeom>
      </xdr:spPr>
    </xdr:pic>
    <xdr:clientData/>
  </xdr:twoCellAnchor>
  <xdr:oneCellAnchor>
    <xdr:from>
      <xdr:col>1</xdr:col>
      <xdr:colOff>2790825</xdr:colOff>
      <xdr:row>0</xdr:row>
      <xdr:rowOff>179070</xdr:rowOff>
    </xdr:from>
    <xdr:ext cx="5164455" cy="534721"/>
    <xdr:sp macro="" textlink="">
      <xdr:nvSpPr>
        <xdr:cNvPr id="3" name="Shape 5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3293745" y="179070"/>
          <a:ext cx="5164455" cy="534721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pt-BR" sz="1500" b="1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PREFEITURA</a:t>
          </a: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 MUNICIPAL DE PONTE NOVA</a:t>
          </a:r>
          <a:b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</a:b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ESTADO DE MINAS GERAIS</a:t>
          </a:r>
          <a:endParaRPr sz="15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0</xdr:rowOff>
    </xdr:from>
    <xdr:to>
      <xdr:col>1</xdr:col>
      <xdr:colOff>347022</xdr:colOff>
      <xdr:row>0</xdr:row>
      <xdr:rowOff>813435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ACDD432-CE41-4A84-9F01-C143C50BB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" y="0"/>
          <a:ext cx="779457" cy="813435"/>
        </a:xfrm>
        <a:prstGeom prst="rect">
          <a:avLst/>
        </a:prstGeom>
      </xdr:spPr>
    </xdr:pic>
    <xdr:clientData/>
  </xdr:twoCellAnchor>
  <xdr:oneCellAnchor>
    <xdr:from>
      <xdr:col>1</xdr:col>
      <xdr:colOff>2790825</xdr:colOff>
      <xdr:row>0</xdr:row>
      <xdr:rowOff>179070</xdr:rowOff>
    </xdr:from>
    <xdr:ext cx="5164455" cy="534721"/>
    <xdr:sp macro="" textlink="">
      <xdr:nvSpPr>
        <xdr:cNvPr id="3" name="Shape 5">
          <a:extLst>
            <a:ext uri="{FF2B5EF4-FFF2-40B4-BE49-F238E27FC236}">
              <a16:creationId xmlns:a16="http://schemas.microsoft.com/office/drawing/2014/main" id="{C5273A37-6058-496A-8E93-5CAC18252B02}"/>
            </a:ext>
          </a:extLst>
        </xdr:cNvPr>
        <xdr:cNvSpPr txBox="1"/>
      </xdr:nvSpPr>
      <xdr:spPr>
        <a:xfrm>
          <a:off x="3276600" y="179070"/>
          <a:ext cx="5164455" cy="534721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pt-BR" sz="1500" b="1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PREFEITURA</a:t>
          </a: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 MUNICIPAL DE PONTE NOVA</a:t>
          </a:r>
          <a:b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</a:b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ESTADO DE MINAS GERAIS</a:t>
          </a:r>
          <a:endParaRPr sz="15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0</xdr:rowOff>
    </xdr:from>
    <xdr:to>
      <xdr:col>1</xdr:col>
      <xdr:colOff>347022</xdr:colOff>
      <xdr:row>0</xdr:row>
      <xdr:rowOff>813435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38D3B3-5EE8-43D1-AF47-6EF88ECA3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" y="0"/>
          <a:ext cx="779457" cy="813435"/>
        </a:xfrm>
        <a:prstGeom prst="rect">
          <a:avLst/>
        </a:prstGeom>
      </xdr:spPr>
    </xdr:pic>
    <xdr:clientData/>
  </xdr:twoCellAnchor>
  <xdr:oneCellAnchor>
    <xdr:from>
      <xdr:col>1</xdr:col>
      <xdr:colOff>2790825</xdr:colOff>
      <xdr:row>0</xdr:row>
      <xdr:rowOff>179070</xdr:rowOff>
    </xdr:from>
    <xdr:ext cx="5164455" cy="534721"/>
    <xdr:sp macro="" textlink="">
      <xdr:nvSpPr>
        <xdr:cNvPr id="3" name="Shape 5">
          <a:extLst>
            <a:ext uri="{FF2B5EF4-FFF2-40B4-BE49-F238E27FC236}">
              <a16:creationId xmlns:a16="http://schemas.microsoft.com/office/drawing/2014/main" id="{349C87A8-09C7-4A96-B4B9-55048757E538}"/>
            </a:ext>
          </a:extLst>
        </xdr:cNvPr>
        <xdr:cNvSpPr txBox="1"/>
      </xdr:nvSpPr>
      <xdr:spPr>
        <a:xfrm>
          <a:off x="3276600" y="179070"/>
          <a:ext cx="5164455" cy="534721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pt-BR" sz="1500" b="1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PREFEITURA</a:t>
          </a: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 MUNICIPAL DE PONTE NOVA</a:t>
          </a:r>
          <a:b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</a:b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ESTADO DE MINAS GERAIS</a:t>
          </a:r>
          <a:endParaRPr sz="15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1403985</xdr:colOff>
      <xdr:row>0</xdr:row>
      <xdr:rowOff>150495</xdr:rowOff>
    </xdr:from>
    <xdr:ext cx="5164455" cy="534721"/>
    <xdr:sp macro="" textlink="">
      <xdr:nvSpPr>
        <xdr:cNvPr id="2" name="Shape 5">
          <a:extLst>
            <a:ext uri="{FF2B5EF4-FFF2-40B4-BE49-F238E27FC236}">
              <a16:creationId xmlns:a16="http://schemas.microsoft.com/office/drawing/2014/main" id="{C6789180-8E3B-48CB-A53E-650173311842}"/>
            </a:ext>
          </a:extLst>
        </xdr:cNvPr>
        <xdr:cNvSpPr txBox="1"/>
      </xdr:nvSpPr>
      <xdr:spPr>
        <a:xfrm>
          <a:off x="3347085" y="150495"/>
          <a:ext cx="5164455" cy="534721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pt-BR" sz="1500" b="1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PREFEITURA</a:t>
          </a: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 MUNICIPAL DE PONTE NOVA</a:t>
          </a:r>
          <a:b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</a:b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ESTADO DE MINAS GERAIS</a:t>
          </a:r>
          <a:endParaRPr sz="15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LocksWithSheet="0"/>
  </xdr:oneCellAnchor>
  <xdr:twoCellAnchor editAs="oneCell">
    <xdr:from>
      <xdr:col>0</xdr:col>
      <xdr:colOff>70485</xdr:colOff>
      <xdr:row>0</xdr:row>
      <xdr:rowOff>1905</xdr:rowOff>
    </xdr:from>
    <xdr:to>
      <xdr:col>1</xdr:col>
      <xdr:colOff>478467</xdr:colOff>
      <xdr:row>1</xdr:row>
      <xdr:rowOff>1905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56A4A5B-8928-4DAF-A04E-57D364D44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" y="1905"/>
          <a:ext cx="788982" cy="819150"/>
        </a:xfrm>
        <a:prstGeom prst="rect">
          <a:avLst/>
        </a:prstGeom>
      </xdr:spPr>
    </xdr:pic>
    <xdr:clientData/>
  </xdr:twoCellAnchor>
  <xdr:twoCellAnchor>
    <xdr:from>
      <xdr:col>3</xdr:col>
      <xdr:colOff>1647825</xdr:colOff>
      <xdr:row>32</xdr:row>
      <xdr:rowOff>114300</xdr:rowOff>
    </xdr:from>
    <xdr:to>
      <xdr:col>11</xdr:col>
      <xdr:colOff>228600</xdr:colOff>
      <xdr:row>50</xdr:row>
      <xdr:rowOff>619125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CF5398BB-CC1E-45BE-ACB8-D110C80CE3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32385</xdr:colOff>
      <xdr:row>45</xdr:row>
      <xdr:rowOff>99060</xdr:rowOff>
    </xdr:from>
    <xdr:to>
      <xdr:col>3</xdr:col>
      <xdr:colOff>1918335</xdr:colOff>
      <xdr:row>47</xdr:row>
      <xdr:rowOff>697230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CC5B9977-3E56-4AAB-9A87-84D7FB1FECAD}"/>
            </a:ext>
          </a:extLst>
        </xdr:cNvPr>
        <xdr:cNvSpPr/>
      </xdr:nvSpPr>
      <xdr:spPr>
        <a:xfrm>
          <a:off x="413385" y="14777085"/>
          <a:ext cx="3448050" cy="9982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Luiz Felipe Sarti Neves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CREA/MG Nº: 396.696/D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85725</xdr:colOff>
      <xdr:row>47</xdr:row>
      <xdr:rowOff>1181100</xdr:rowOff>
    </xdr:from>
    <xdr:to>
      <xdr:col>3</xdr:col>
      <xdr:colOff>1847850</xdr:colOff>
      <xdr:row>50</xdr:row>
      <xdr:rowOff>361950</xdr:rowOff>
    </xdr:to>
    <xdr:sp macro="" textlink="">
      <xdr:nvSpPr>
        <xdr:cNvPr id="6" name="Retângulo 5">
          <a:extLst>
            <a:ext uri="{FF2B5EF4-FFF2-40B4-BE49-F238E27FC236}">
              <a16:creationId xmlns:a16="http://schemas.microsoft.com/office/drawing/2014/main" id="{D7BB967C-728A-4D63-B06B-95D71104109E}"/>
            </a:ext>
          </a:extLst>
        </xdr:cNvPr>
        <xdr:cNvSpPr/>
      </xdr:nvSpPr>
      <xdr:spPr>
        <a:xfrm>
          <a:off x="466725" y="16259175"/>
          <a:ext cx="3324225" cy="981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Milton Teodoro Irias Júnior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Prefeito Municipal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Ponte Nova/MG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1403985</xdr:colOff>
      <xdr:row>0</xdr:row>
      <xdr:rowOff>150495</xdr:rowOff>
    </xdr:from>
    <xdr:ext cx="5164455" cy="534721"/>
    <xdr:sp macro="" textlink="">
      <xdr:nvSpPr>
        <xdr:cNvPr id="2" name="Shape 5">
          <a:extLst>
            <a:ext uri="{FF2B5EF4-FFF2-40B4-BE49-F238E27FC236}">
              <a16:creationId xmlns:a16="http://schemas.microsoft.com/office/drawing/2014/main" id="{7A44C92B-BBBB-4A30-97CD-FAB91CDF224B}"/>
            </a:ext>
          </a:extLst>
        </xdr:cNvPr>
        <xdr:cNvSpPr txBox="1"/>
      </xdr:nvSpPr>
      <xdr:spPr>
        <a:xfrm>
          <a:off x="3347085" y="150495"/>
          <a:ext cx="5164455" cy="534721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pt-BR" sz="1500" b="1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PREFEITURA</a:t>
          </a: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 MUNICIPAL DE PONTE NOVA</a:t>
          </a:r>
          <a:b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</a:b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ESTADO DE MINAS GERAIS</a:t>
          </a:r>
          <a:endParaRPr sz="15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LocksWithSheet="0"/>
  </xdr:oneCellAnchor>
  <xdr:twoCellAnchor editAs="oneCell">
    <xdr:from>
      <xdr:col>0</xdr:col>
      <xdr:colOff>70485</xdr:colOff>
      <xdr:row>0</xdr:row>
      <xdr:rowOff>1905</xdr:rowOff>
    </xdr:from>
    <xdr:to>
      <xdr:col>1</xdr:col>
      <xdr:colOff>478467</xdr:colOff>
      <xdr:row>1</xdr:row>
      <xdr:rowOff>1905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DC57AC6-1A03-4232-A019-B743EEA57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" y="1905"/>
          <a:ext cx="788982" cy="819150"/>
        </a:xfrm>
        <a:prstGeom prst="rect">
          <a:avLst/>
        </a:prstGeom>
      </xdr:spPr>
    </xdr:pic>
    <xdr:clientData/>
  </xdr:twoCellAnchor>
  <xdr:twoCellAnchor>
    <xdr:from>
      <xdr:col>3</xdr:col>
      <xdr:colOff>1647825</xdr:colOff>
      <xdr:row>42</xdr:row>
      <xdr:rowOff>114300</xdr:rowOff>
    </xdr:from>
    <xdr:to>
      <xdr:col>11</xdr:col>
      <xdr:colOff>228600</xdr:colOff>
      <xdr:row>60</xdr:row>
      <xdr:rowOff>619125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0B48BC8-7C29-4B21-818F-60B872F630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32385</xdr:colOff>
      <xdr:row>55</xdr:row>
      <xdr:rowOff>99060</xdr:rowOff>
    </xdr:from>
    <xdr:to>
      <xdr:col>3</xdr:col>
      <xdr:colOff>1918335</xdr:colOff>
      <xdr:row>57</xdr:row>
      <xdr:rowOff>697230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846476CC-376D-4E85-A8A9-066F79FDF9F6}"/>
            </a:ext>
          </a:extLst>
        </xdr:cNvPr>
        <xdr:cNvSpPr/>
      </xdr:nvSpPr>
      <xdr:spPr>
        <a:xfrm>
          <a:off x="413385" y="14777085"/>
          <a:ext cx="3448050" cy="9982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Luiz Felipe Sarti Neves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CREA/MG Nº: 396.696/D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85725</xdr:colOff>
      <xdr:row>57</xdr:row>
      <xdr:rowOff>1181100</xdr:rowOff>
    </xdr:from>
    <xdr:to>
      <xdr:col>3</xdr:col>
      <xdr:colOff>1847850</xdr:colOff>
      <xdr:row>60</xdr:row>
      <xdr:rowOff>361950</xdr:rowOff>
    </xdr:to>
    <xdr:sp macro="" textlink="">
      <xdr:nvSpPr>
        <xdr:cNvPr id="6" name="Retângulo 5">
          <a:extLst>
            <a:ext uri="{FF2B5EF4-FFF2-40B4-BE49-F238E27FC236}">
              <a16:creationId xmlns:a16="http://schemas.microsoft.com/office/drawing/2014/main" id="{E422ED55-80D4-4C86-A5AA-9E7D76D8A52D}"/>
            </a:ext>
          </a:extLst>
        </xdr:cNvPr>
        <xdr:cNvSpPr/>
      </xdr:nvSpPr>
      <xdr:spPr>
        <a:xfrm>
          <a:off x="466725" y="16259175"/>
          <a:ext cx="3324225" cy="981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Milton Teodoro Irias Júnior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Prefeito Municipal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Ponte Nova/MG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1403985</xdr:colOff>
      <xdr:row>0</xdr:row>
      <xdr:rowOff>150495</xdr:rowOff>
    </xdr:from>
    <xdr:ext cx="5164455" cy="534721"/>
    <xdr:sp macro="" textlink="">
      <xdr:nvSpPr>
        <xdr:cNvPr id="2" name="Shape 5">
          <a:extLst>
            <a:ext uri="{FF2B5EF4-FFF2-40B4-BE49-F238E27FC236}">
              <a16:creationId xmlns:a16="http://schemas.microsoft.com/office/drawing/2014/main" id="{62E43A1F-5A37-4D48-978A-48D370DF6047}"/>
            </a:ext>
          </a:extLst>
        </xdr:cNvPr>
        <xdr:cNvSpPr txBox="1"/>
      </xdr:nvSpPr>
      <xdr:spPr>
        <a:xfrm>
          <a:off x="3347085" y="150495"/>
          <a:ext cx="5164455" cy="534721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pt-BR" sz="1500" b="1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PREFEITURA</a:t>
          </a: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 MUNICIPAL DE PONTE NOVA</a:t>
          </a:r>
          <a:b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</a:br>
          <a:r>
            <a:rPr lang="pt-BR" sz="1500" b="1" baseline="0">
              <a:solidFill>
                <a:schemeClr val="dk1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  <a:sym typeface="Calibri"/>
            </a:rPr>
            <a:t>ESTADO DE MINAS GERAIS</a:t>
          </a:r>
          <a:endParaRPr sz="15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LocksWithSheet="0"/>
  </xdr:oneCellAnchor>
  <xdr:twoCellAnchor editAs="oneCell">
    <xdr:from>
      <xdr:col>0</xdr:col>
      <xdr:colOff>70485</xdr:colOff>
      <xdr:row>0</xdr:row>
      <xdr:rowOff>1905</xdr:rowOff>
    </xdr:from>
    <xdr:to>
      <xdr:col>1</xdr:col>
      <xdr:colOff>478467</xdr:colOff>
      <xdr:row>1</xdr:row>
      <xdr:rowOff>1905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E7A06E2-3677-4F6F-939D-990AACD9D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" y="1905"/>
          <a:ext cx="788982" cy="819150"/>
        </a:xfrm>
        <a:prstGeom prst="rect">
          <a:avLst/>
        </a:prstGeom>
      </xdr:spPr>
    </xdr:pic>
    <xdr:clientData/>
  </xdr:twoCellAnchor>
  <xdr:twoCellAnchor>
    <xdr:from>
      <xdr:col>3</xdr:col>
      <xdr:colOff>1647825</xdr:colOff>
      <xdr:row>45</xdr:row>
      <xdr:rowOff>114300</xdr:rowOff>
    </xdr:from>
    <xdr:to>
      <xdr:col>11</xdr:col>
      <xdr:colOff>228600</xdr:colOff>
      <xdr:row>63</xdr:row>
      <xdr:rowOff>619125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7C66A26E-E8FB-446D-B78A-E53B45638B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32385</xdr:colOff>
      <xdr:row>58</xdr:row>
      <xdr:rowOff>99060</xdr:rowOff>
    </xdr:from>
    <xdr:to>
      <xdr:col>3</xdr:col>
      <xdr:colOff>1918335</xdr:colOff>
      <xdr:row>60</xdr:row>
      <xdr:rowOff>697230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899722CA-DF5D-439F-B4BF-B82A8D599273}"/>
            </a:ext>
          </a:extLst>
        </xdr:cNvPr>
        <xdr:cNvSpPr/>
      </xdr:nvSpPr>
      <xdr:spPr>
        <a:xfrm>
          <a:off x="413385" y="34179510"/>
          <a:ext cx="3448050" cy="9982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Luiz Felipe Sarti Neves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CREA/MG Nº: 396.696/D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85725</xdr:colOff>
      <xdr:row>60</xdr:row>
      <xdr:rowOff>1181100</xdr:rowOff>
    </xdr:from>
    <xdr:to>
      <xdr:col>3</xdr:col>
      <xdr:colOff>1847850</xdr:colOff>
      <xdr:row>63</xdr:row>
      <xdr:rowOff>361950</xdr:rowOff>
    </xdr:to>
    <xdr:sp macro="" textlink="">
      <xdr:nvSpPr>
        <xdr:cNvPr id="6" name="Retângulo 5">
          <a:extLst>
            <a:ext uri="{FF2B5EF4-FFF2-40B4-BE49-F238E27FC236}">
              <a16:creationId xmlns:a16="http://schemas.microsoft.com/office/drawing/2014/main" id="{59851D9B-31FA-4FC6-9E10-A69CCCE55B43}"/>
            </a:ext>
          </a:extLst>
        </xdr:cNvPr>
        <xdr:cNvSpPr/>
      </xdr:nvSpPr>
      <xdr:spPr>
        <a:xfrm>
          <a:off x="466725" y="35661600"/>
          <a:ext cx="3324225" cy="981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Milton Teodoro Irias Júnior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Prefeito Municipal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Município de Ponte Nova/MG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pn/Downloads/Acesso%20ao%20Pres&#237;dio/(Munic&#237;pio)%20Planilha_Or&#231;ament&#225;ria_Acesso_Pres&#237;dio%20CER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"/>
      <sheetName val="BDI (DIFERENCIADO)"/>
      <sheetName val="Planilha Orcamentária"/>
      <sheetName val="Memória de Cálculo"/>
      <sheetName val="Cronograma"/>
      <sheetName val="Planilha Analítica"/>
      <sheetName val="DMT"/>
    </sheetNames>
    <sheetDataSet>
      <sheetData sheetId="0" refreshError="1">
        <row r="27">
          <cell r="D27">
            <v>0.22</v>
          </cell>
        </row>
      </sheetData>
      <sheetData sheetId="1" refreshError="1"/>
      <sheetData sheetId="2" refreshError="1"/>
      <sheetData sheetId="3" refreshError="1">
        <row r="9">
          <cell r="F9">
            <v>1</v>
          </cell>
        </row>
        <row r="42">
          <cell r="D42" t="str">
            <v>Luiz Felipe Sarti Neves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E1001"/>
  <sheetViews>
    <sheetView tabSelected="1" view="pageBreakPreview" zoomScaleNormal="100" zoomScaleSheetLayoutView="100" workbookViewId="0">
      <selection activeCell="E1" sqref="E1"/>
    </sheetView>
  </sheetViews>
  <sheetFormatPr defaultColWidth="12.7109375" defaultRowHeight="15" customHeight="1"/>
  <cols>
    <col min="1" max="1" width="4.7109375" customWidth="1"/>
    <col min="2" max="2" width="10.7109375" customWidth="1"/>
    <col min="3" max="3" width="62.140625" customWidth="1"/>
    <col min="4" max="4" width="9.28515625" customWidth="1"/>
    <col min="5" max="26" width="8.7109375" customWidth="1"/>
  </cols>
  <sheetData>
    <row r="1" spans="1:5" ht="12.75" customHeight="1">
      <c r="A1" s="1"/>
      <c r="B1" s="363"/>
      <c r="C1" s="364"/>
      <c r="D1" s="365"/>
      <c r="E1" s="2"/>
    </row>
    <row r="2" spans="1:5" ht="45" customHeight="1" thickBot="1">
      <c r="A2" s="1"/>
      <c r="B2" s="366"/>
      <c r="C2" s="367"/>
      <c r="D2" s="368"/>
      <c r="E2" s="2"/>
    </row>
    <row r="3" spans="1:5" ht="21.75" customHeight="1" thickBot="1">
      <c r="A3" s="1"/>
      <c r="B3" s="369"/>
      <c r="C3" s="362"/>
      <c r="D3" s="362"/>
      <c r="E3" s="2"/>
    </row>
    <row r="4" spans="1:5" ht="16.899999999999999" customHeight="1" thickBot="1">
      <c r="A4" s="1"/>
      <c r="B4" s="370" t="s">
        <v>0</v>
      </c>
      <c r="C4" s="371"/>
      <c r="D4" s="372"/>
      <c r="E4" s="3"/>
    </row>
    <row r="5" spans="1:5" ht="12.75" customHeight="1" thickBot="1">
      <c r="A5" s="1"/>
      <c r="B5" s="373"/>
      <c r="C5" s="367"/>
      <c r="D5" s="367"/>
      <c r="E5" s="3"/>
    </row>
    <row r="6" spans="1:5" ht="14.65" customHeight="1">
      <c r="A6" s="1"/>
      <c r="B6" s="4" t="s">
        <v>1</v>
      </c>
      <c r="C6" s="5" t="s">
        <v>2</v>
      </c>
      <c r="D6" s="6"/>
      <c r="E6" s="7"/>
    </row>
    <row r="7" spans="1:5" ht="14.65" customHeight="1">
      <c r="A7" s="1"/>
      <c r="B7" s="8" t="s">
        <v>3</v>
      </c>
      <c r="C7" s="9" t="s">
        <v>4</v>
      </c>
      <c r="D7" s="10">
        <v>4.0099999999999997E-2</v>
      </c>
      <c r="E7" s="11"/>
    </row>
    <row r="8" spans="1:5" ht="14.65" customHeight="1">
      <c r="A8" s="1"/>
      <c r="B8" s="12" t="s">
        <v>5</v>
      </c>
      <c r="C8" s="13" t="s">
        <v>6</v>
      </c>
      <c r="D8" s="14">
        <v>4.0000000000000001E-3</v>
      </c>
      <c r="E8" s="11"/>
    </row>
    <row r="9" spans="1:5" ht="14.65" customHeight="1">
      <c r="A9" s="1"/>
      <c r="B9" s="15" t="s">
        <v>7</v>
      </c>
      <c r="C9" s="16" t="s">
        <v>8</v>
      </c>
      <c r="D9" s="17">
        <v>5.5999999999999999E-3</v>
      </c>
      <c r="E9" s="11"/>
    </row>
    <row r="10" spans="1:5" ht="14.65" customHeight="1" thickBot="1">
      <c r="A10" s="1"/>
      <c r="B10" s="18"/>
      <c r="C10" s="19" t="s">
        <v>9</v>
      </c>
      <c r="D10" s="20">
        <f>SUM(D7:D9)</f>
        <v>4.9700000000000001E-2</v>
      </c>
      <c r="E10" s="21"/>
    </row>
    <row r="11" spans="1:5" ht="14.65" customHeight="1" thickBot="1">
      <c r="A11" s="1"/>
      <c r="B11" s="22"/>
      <c r="C11" s="23"/>
      <c r="D11" s="23"/>
      <c r="E11" s="24"/>
    </row>
    <row r="12" spans="1:5" ht="14.65" customHeight="1">
      <c r="A12" s="1"/>
      <c r="B12" s="25" t="s">
        <v>10</v>
      </c>
      <c r="C12" s="26" t="s">
        <v>11</v>
      </c>
      <c r="D12" s="27"/>
      <c r="E12" s="7"/>
    </row>
    <row r="13" spans="1:5" ht="14.65" customHeight="1">
      <c r="A13" s="1"/>
      <c r="B13" s="28" t="s">
        <v>12</v>
      </c>
      <c r="C13" s="29" t="s">
        <v>13</v>
      </c>
      <c r="D13" s="30">
        <v>7.2999999999999995E-2</v>
      </c>
      <c r="E13" s="11"/>
    </row>
    <row r="14" spans="1:5" ht="14.65" customHeight="1" thickBot="1">
      <c r="A14" s="1"/>
      <c r="B14" s="31"/>
      <c r="C14" s="32" t="s">
        <v>14</v>
      </c>
      <c r="D14" s="20">
        <f>SUM(D13)</f>
        <v>7.2999999999999995E-2</v>
      </c>
      <c r="E14" s="21"/>
    </row>
    <row r="15" spans="1:5" ht="14.65" customHeight="1" thickBot="1">
      <c r="A15" s="1"/>
      <c r="B15" s="22"/>
      <c r="C15" s="23"/>
      <c r="D15" s="23"/>
      <c r="E15" s="24"/>
    </row>
    <row r="16" spans="1:5" ht="14.65" customHeight="1">
      <c r="A16" s="1"/>
      <c r="B16" s="25" t="s">
        <v>15</v>
      </c>
      <c r="C16" s="26" t="s">
        <v>16</v>
      </c>
      <c r="D16" s="27"/>
      <c r="E16" s="7"/>
    </row>
    <row r="17" spans="1:5" ht="14.65" customHeight="1">
      <c r="A17" s="1"/>
      <c r="B17" s="33" t="s">
        <v>17</v>
      </c>
      <c r="C17" s="9" t="s">
        <v>18</v>
      </c>
      <c r="D17" s="10">
        <v>6.4999999999999997E-3</v>
      </c>
      <c r="E17" s="11"/>
    </row>
    <row r="18" spans="1:5" ht="14.65" customHeight="1">
      <c r="A18" s="1"/>
      <c r="B18" s="34" t="s">
        <v>19</v>
      </c>
      <c r="C18" s="13" t="s">
        <v>20</v>
      </c>
      <c r="D18" s="14">
        <v>0.03</v>
      </c>
      <c r="E18" s="11"/>
    </row>
    <row r="19" spans="1:5" ht="14.65" customHeight="1">
      <c r="A19" s="1"/>
      <c r="B19" s="34" t="s">
        <v>21</v>
      </c>
      <c r="C19" s="35" t="s">
        <v>22</v>
      </c>
      <c r="D19" s="14">
        <v>0.03</v>
      </c>
      <c r="E19" s="11"/>
    </row>
    <row r="20" spans="1:5" ht="14.65" customHeight="1">
      <c r="A20" s="1"/>
      <c r="B20" s="36" t="s">
        <v>23</v>
      </c>
      <c r="C20" s="37" t="s">
        <v>24</v>
      </c>
      <c r="D20" s="38" t="s">
        <v>25</v>
      </c>
      <c r="E20" s="11"/>
    </row>
    <row r="21" spans="1:5" ht="14.65" customHeight="1" thickBot="1">
      <c r="A21" s="1"/>
      <c r="B21" s="39"/>
      <c r="C21" s="32" t="s">
        <v>26</v>
      </c>
      <c r="D21" s="20">
        <f>SUM(D17:D20)</f>
        <v>6.6500000000000004E-2</v>
      </c>
      <c r="E21" s="21"/>
    </row>
    <row r="22" spans="1:5" ht="14.65" customHeight="1" thickBot="1">
      <c r="A22" s="1"/>
      <c r="B22" s="40"/>
      <c r="C22" s="22"/>
      <c r="D22" s="41"/>
      <c r="E22" s="21"/>
    </row>
    <row r="23" spans="1:5" ht="14.65" customHeight="1">
      <c r="A23" s="1"/>
      <c r="B23" s="25" t="s">
        <v>27</v>
      </c>
      <c r="C23" s="26" t="s">
        <v>28</v>
      </c>
      <c r="D23" s="27"/>
      <c r="E23" s="42"/>
    </row>
    <row r="24" spans="1:5" ht="14.65" customHeight="1">
      <c r="A24" s="1"/>
      <c r="B24" s="43" t="s">
        <v>29</v>
      </c>
      <c r="C24" s="44" t="s">
        <v>30</v>
      </c>
      <c r="D24" s="45">
        <v>1.11E-2</v>
      </c>
      <c r="E24" s="46"/>
    </row>
    <row r="25" spans="1:5" ht="14.65" customHeight="1" thickBot="1">
      <c r="A25" s="1"/>
      <c r="B25" s="31"/>
      <c r="C25" s="32" t="s">
        <v>31</v>
      </c>
      <c r="D25" s="20">
        <f>SUM(D24)</f>
        <v>1.11E-2</v>
      </c>
      <c r="E25" s="47"/>
    </row>
    <row r="26" spans="1:5" ht="14.65" customHeight="1" thickBot="1">
      <c r="A26" s="1"/>
      <c r="B26" s="22"/>
      <c r="C26" s="23"/>
      <c r="D26" s="23"/>
      <c r="E26" s="24"/>
    </row>
    <row r="27" spans="1:5" ht="14.65" customHeight="1" thickBot="1">
      <c r="A27" s="1"/>
      <c r="B27" s="374" t="s">
        <v>32</v>
      </c>
      <c r="C27" s="375"/>
      <c r="D27" s="360">
        <f>ROUND(((1+(D7+D8+D9))*(1+D25)*(1+D14)/(1-D21))-1,4)</f>
        <v>0.22</v>
      </c>
      <c r="E27" s="48"/>
    </row>
    <row r="28" spans="1:5" ht="12.75" customHeight="1">
      <c r="A28" s="1"/>
      <c r="B28" s="22"/>
      <c r="C28" s="49"/>
      <c r="D28" s="40"/>
      <c r="E28" s="42"/>
    </row>
    <row r="29" spans="1:5" ht="12.75" customHeight="1">
      <c r="A29" s="1"/>
      <c r="B29" s="22"/>
      <c r="C29" s="49"/>
      <c r="D29" s="40"/>
      <c r="E29" s="42"/>
    </row>
    <row r="30" spans="1:5" ht="12.75" customHeight="1">
      <c r="A30" s="1"/>
      <c r="B30" s="22"/>
      <c r="C30" s="49"/>
      <c r="D30" s="40"/>
      <c r="E30" s="42"/>
    </row>
    <row r="31" spans="1:5" ht="12.75" customHeight="1">
      <c r="A31" s="1"/>
      <c r="B31" s="22"/>
      <c r="C31" s="49"/>
      <c r="D31" s="40"/>
      <c r="E31" s="42"/>
    </row>
    <row r="32" spans="1:5" ht="12.75" customHeight="1">
      <c r="A32" s="1"/>
      <c r="B32" s="361" t="s">
        <v>33</v>
      </c>
      <c r="C32" s="362"/>
      <c r="D32" s="362"/>
      <c r="E32" s="50"/>
    </row>
    <row r="33" spans="1:5">
      <c r="A33" s="1"/>
      <c r="C33" s="51" t="s">
        <v>34</v>
      </c>
      <c r="D33" s="52"/>
      <c r="E33" s="53"/>
    </row>
    <row r="34" spans="1:5">
      <c r="A34" s="1"/>
      <c r="B34" s="52"/>
      <c r="C34" s="51" t="s">
        <v>35</v>
      </c>
      <c r="D34" s="52"/>
      <c r="E34" s="53"/>
    </row>
    <row r="35" spans="1:5">
      <c r="A35" s="1"/>
      <c r="B35" s="54"/>
      <c r="C35" s="51" t="s">
        <v>192</v>
      </c>
      <c r="D35" s="54"/>
      <c r="E35" s="54"/>
    </row>
    <row r="36" spans="1:5" ht="12.75" customHeight="1">
      <c r="A36" s="1"/>
      <c r="B36" s="1"/>
      <c r="C36" s="1"/>
      <c r="D36" s="1"/>
      <c r="E36" s="1"/>
    </row>
    <row r="37" spans="1:5" ht="12.75" customHeight="1">
      <c r="A37" s="1"/>
      <c r="B37" s="1"/>
      <c r="C37" s="1"/>
      <c r="D37" s="1"/>
      <c r="E37" s="1"/>
    </row>
    <row r="38" spans="1:5" ht="12.75" customHeight="1">
      <c r="A38" s="1"/>
      <c r="B38" s="1"/>
      <c r="C38" s="1"/>
      <c r="D38" s="1"/>
      <c r="E38" s="1"/>
    </row>
    <row r="39" spans="1:5" ht="12.75" customHeight="1">
      <c r="A39" s="1"/>
      <c r="B39" s="1"/>
      <c r="C39" s="1"/>
      <c r="D39" s="1"/>
      <c r="E39" s="1"/>
    </row>
    <row r="40" spans="1:5" ht="12.75" customHeight="1"/>
    <row r="41" spans="1:5" ht="12.75" customHeight="1"/>
    <row r="42" spans="1:5" ht="12.75" customHeight="1"/>
    <row r="43" spans="1:5" ht="12.75" customHeight="1"/>
    <row r="44" spans="1:5" ht="12.75" customHeight="1"/>
    <row r="45" spans="1:5" ht="12.75" customHeight="1"/>
    <row r="46" spans="1:5" ht="12.75" customHeight="1"/>
    <row r="47" spans="1:5" ht="12.75" customHeight="1"/>
    <row r="48" spans="1:5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mergeCells count="6">
    <mergeCell ref="B32:D32"/>
    <mergeCell ref="B1:D2"/>
    <mergeCell ref="B3:D3"/>
    <mergeCell ref="B4:D4"/>
    <mergeCell ref="B5:D5"/>
    <mergeCell ref="B27:C27"/>
  </mergeCells>
  <printOptions horizontalCentered="1"/>
  <pageMargins left="0.51181102362204722" right="0.51181102362204722" top="0.78740157480314965" bottom="0.7874015748031496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995"/>
  <sheetViews>
    <sheetView showGridLines="0" view="pageBreakPreview" zoomScaleNormal="110" zoomScaleSheetLayoutView="100" workbookViewId="0">
      <selection activeCell="J1" sqref="J1"/>
    </sheetView>
  </sheetViews>
  <sheetFormatPr defaultColWidth="12.7109375" defaultRowHeight="15" customHeight="1"/>
  <cols>
    <col min="1" max="1" width="5.7109375" customWidth="1"/>
    <col min="2" max="3" width="11.7109375" customWidth="1"/>
    <col min="4" max="4" width="67.42578125" customWidth="1"/>
    <col min="5" max="5" width="10.140625" customWidth="1"/>
    <col min="6" max="6" width="11.7109375" customWidth="1"/>
    <col min="7" max="7" width="13.7109375" customWidth="1"/>
    <col min="8" max="8" width="14" customWidth="1"/>
    <col min="9" max="9" width="11.85546875" customWidth="1"/>
    <col min="10" max="10" width="9.140625" customWidth="1"/>
    <col min="11" max="11" width="9.5703125" customWidth="1"/>
    <col min="12" max="26" width="9.140625" customWidth="1"/>
  </cols>
  <sheetData>
    <row r="1" spans="1:26" ht="64.5" customHeight="1">
      <c r="A1" s="379"/>
      <c r="B1" s="380"/>
      <c r="C1" s="380"/>
      <c r="D1" s="381"/>
      <c r="E1" s="380"/>
      <c r="F1" s="380"/>
      <c r="G1" s="380"/>
      <c r="H1" s="380"/>
      <c r="I1" s="382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19.5" customHeight="1">
      <c r="A2" s="383" t="s">
        <v>36</v>
      </c>
      <c r="B2" s="384"/>
      <c r="C2" s="384"/>
      <c r="D2" s="384"/>
      <c r="E2" s="384"/>
      <c r="F2" s="384"/>
      <c r="G2" s="384"/>
      <c r="H2" s="384"/>
      <c r="I2" s="385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</row>
    <row r="3" spans="1:26" ht="19.5" customHeight="1">
      <c r="A3" s="386" t="s">
        <v>109</v>
      </c>
      <c r="B3" s="387"/>
      <c r="C3" s="387"/>
      <c r="D3" s="387"/>
      <c r="E3" s="388"/>
      <c r="F3" s="389" t="s">
        <v>37</v>
      </c>
      <c r="G3" s="390"/>
      <c r="H3" s="391" t="s">
        <v>38</v>
      </c>
      <c r="I3" s="392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</row>
    <row r="4" spans="1:26" ht="19.5" customHeight="1">
      <c r="A4" s="393" t="s">
        <v>236</v>
      </c>
      <c r="B4" s="377"/>
      <c r="C4" s="377"/>
      <c r="D4" s="377"/>
      <c r="E4" s="378"/>
      <c r="F4" s="394" t="s">
        <v>39</v>
      </c>
      <c r="G4" s="384"/>
      <c r="H4" s="395">
        <f ca="1">TODAY()</f>
        <v>46290</v>
      </c>
      <c r="I4" s="385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</row>
    <row r="5" spans="1:26" ht="19.5" customHeight="1">
      <c r="A5" s="393" t="s">
        <v>110</v>
      </c>
      <c r="B5" s="377"/>
      <c r="C5" s="377"/>
      <c r="D5" s="377"/>
      <c r="E5" s="378"/>
      <c r="F5" s="394" t="s">
        <v>40</v>
      </c>
      <c r="G5" s="384"/>
      <c r="H5" s="384"/>
      <c r="I5" s="385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</row>
    <row r="6" spans="1:26" ht="37.5" customHeight="1">
      <c r="A6" s="376" t="s">
        <v>439</v>
      </c>
      <c r="B6" s="377"/>
      <c r="C6" s="377"/>
      <c r="D6" s="377"/>
      <c r="E6" s="378"/>
      <c r="F6" s="154" t="s">
        <v>41</v>
      </c>
      <c r="G6" s="155" t="s">
        <v>42</v>
      </c>
      <c r="H6" s="123" t="s">
        <v>43</v>
      </c>
      <c r="I6" s="211" t="s">
        <v>44</v>
      </c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26" ht="13.5" customHeight="1">
      <c r="A7" s="399" t="s">
        <v>217</v>
      </c>
      <c r="B7" s="400"/>
      <c r="C7" s="400"/>
      <c r="D7" s="400"/>
      <c r="E7" s="400"/>
      <c r="F7" s="403" t="s">
        <v>45</v>
      </c>
      <c r="G7" s="404">
        <v>0.03</v>
      </c>
      <c r="H7" s="151" t="s">
        <v>32</v>
      </c>
      <c r="I7" s="152">
        <f>BDI!D27</f>
        <v>0.22</v>
      </c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</row>
    <row r="8" spans="1:26" ht="15" customHeight="1">
      <c r="A8" s="401"/>
      <c r="B8" s="402"/>
      <c r="C8" s="402"/>
      <c r="D8" s="402"/>
      <c r="E8" s="402"/>
      <c r="F8" s="403"/>
      <c r="G8" s="404"/>
      <c r="H8" s="151" t="s">
        <v>150</v>
      </c>
      <c r="I8" s="153" t="s">
        <v>25</v>
      </c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</row>
    <row r="9" spans="1:26" ht="12.75" customHeight="1">
      <c r="A9" s="405"/>
      <c r="B9" s="406"/>
      <c r="C9" s="406"/>
      <c r="D9" s="406"/>
      <c r="E9" s="406"/>
      <c r="F9" s="406"/>
      <c r="G9" s="406"/>
      <c r="H9" s="406"/>
      <c r="I9" s="40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</row>
    <row r="10" spans="1:26" ht="28.5" customHeight="1">
      <c r="A10" s="117" t="s">
        <v>113</v>
      </c>
      <c r="B10" s="113" t="s">
        <v>114</v>
      </c>
      <c r="C10" s="113" t="s">
        <v>115</v>
      </c>
      <c r="D10" s="113" t="s">
        <v>116</v>
      </c>
      <c r="E10" s="148" t="s">
        <v>117</v>
      </c>
      <c r="F10" s="149" t="s">
        <v>118</v>
      </c>
      <c r="G10" s="114" t="s">
        <v>119</v>
      </c>
      <c r="H10" s="115" t="s">
        <v>120</v>
      </c>
      <c r="I10" s="118" t="s">
        <v>121</v>
      </c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</row>
    <row r="11" spans="1:26" ht="21" customHeight="1">
      <c r="A11" s="408" t="s">
        <v>237</v>
      </c>
      <c r="B11" s="409"/>
      <c r="C11" s="409"/>
      <c r="D11" s="409"/>
      <c r="E11" s="409"/>
      <c r="F11" s="409"/>
      <c r="G11" s="409"/>
      <c r="H11" s="409"/>
      <c r="I11" s="259">
        <f>SUM(I13,I17,I26,I32)</f>
        <v>185175.52</v>
      </c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</row>
    <row r="12" spans="1:26" ht="16.149999999999999" customHeight="1">
      <c r="A12" s="233" t="s">
        <v>111</v>
      </c>
      <c r="B12" s="130"/>
      <c r="C12" s="130"/>
      <c r="D12" s="205" t="s">
        <v>246</v>
      </c>
      <c r="E12" s="130"/>
      <c r="F12" s="131"/>
      <c r="G12" s="132"/>
      <c r="H12" s="133"/>
      <c r="I12" s="212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</row>
    <row r="13" spans="1:26" ht="12.75" customHeight="1">
      <c r="A13" s="234" t="s">
        <v>112</v>
      </c>
      <c r="B13" s="136"/>
      <c r="C13" s="137"/>
      <c r="D13" s="138" t="s">
        <v>54</v>
      </c>
      <c r="E13" s="139"/>
      <c r="F13" s="140"/>
      <c r="G13" s="141"/>
      <c r="H13" s="141"/>
      <c r="I13" s="143">
        <f>SUM(I14:I16)</f>
        <v>3688.2599999999998</v>
      </c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</row>
    <row r="14" spans="1:26" ht="30" customHeight="1">
      <c r="A14" s="227" t="s">
        <v>131</v>
      </c>
      <c r="B14" s="135" t="s">
        <v>63</v>
      </c>
      <c r="C14" s="62">
        <v>103689</v>
      </c>
      <c r="D14" s="63" t="s">
        <v>122</v>
      </c>
      <c r="E14" s="125" t="s">
        <v>123</v>
      </c>
      <c r="F14" s="124">
        <f>'MEMORIAL DE CÁLCULO'!F14</f>
        <v>2.4</v>
      </c>
      <c r="G14" s="175">
        <v>384.33</v>
      </c>
      <c r="H14" s="175">
        <f t="shared" ref="H14:H25" si="0">ROUND(G14+(G14*$I$7),2)</f>
        <v>468.88</v>
      </c>
      <c r="I14" s="217">
        <f>ROUND((F14*H14),2)</f>
        <v>1125.31</v>
      </c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</row>
    <row r="15" spans="1:26" ht="37.9" customHeight="1">
      <c r="A15" s="227" t="s">
        <v>132</v>
      </c>
      <c r="B15" s="135" t="s">
        <v>55</v>
      </c>
      <c r="C15" s="62" t="s">
        <v>57</v>
      </c>
      <c r="D15" s="63" t="s">
        <v>58</v>
      </c>
      <c r="E15" s="125" t="s">
        <v>59</v>
      </c>
      <c r="F15" s="124">
        <f>'MEMORIAL DE CÁLCULO'!F15</f>
        <v>2</v>
      </c>
      <c r="G15" s="175">
        <v>980</v>
      </c>
      <c r="H15" s="175">
        <f t="shared" si="0"/>
        <v>1195.5999999999999</v>
      </c>
      <c r="I15" s="217">
        <f>ROUND((F15*H15),2)</f>
        <v>2391.1999999999998</v>
      </c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</row>
    <row r="16" spans="1:26" ht="30" customHeight="1">
      <c r="A16" s="227" t="s">
        <v>133</v>
      </c>
      <c r="B16" s="135" t="s">
        <v>55</v>
      </c>
      <c r="C16" s="62" t="s">
        <v>60</v>
      </c>
      <c r="D16" s="63" t="s">
        <v>61</v>
      </c>
      <c r="E16" s="125" t="s">
        <v>56</v>
      </c>
      <c r="F16" s="124">
        <f>'MEMORIAL DE CÁLCULO'!F16</f>
        <v>25</v>
      </c>
      <c r="G16" s="355">
        <v>5.63</v>
      </c>
      <c r="H16" s="175">
        <f t="shared" si="0"/>
        <v>6.87</v>
      </c>
      <c r="I16" s="217">
        <f>ROUND((F16*H16),2)</f>
        <v>171.75</v>
      </c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</row>
    <row r="17" spans="1:26" ht="12.75" customHeight="1">
      <c r="A17" s="234" t="s">
        <v>134</v>
      </c>
      <c r="B17" s="136"/>
      <c r="C17" s="137"/>
      <c r="D17" s="138" t="s">
        <v>124</v>
      </c>
      <c r="E17" s="142"/>
      <c r="F17" s="173"/>
      <c r="G17" s="174"/>
      <c r="H17" s="174"/>
      <c r="I17" s="216">
        <f>SUM(I18:I25)</f>
        <v>9776.58</v>
      </c>
      <c r="J17" s="64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 spans="1:26" ht="24" customHeight="1">
      <c r="A18" s="229" t="s">
        <v>135</v>
      </c>
      <c r="B18" s="135" t="s">
        <v>55</v>
      </c>
      <c r="C18" s="150" t="s">
        <v>260</v>
      </c>
      <c r="D18" s="126" t="s">
        <v>259</v>
      </c>
      <c r="E18" s="127" t="s">
        <v>123</v>
      </c>
      <c r="F18" s="93">
        <f>'MEMORIAL DE CÁLCULO'!F18</f>
        <v>934.12099999999998</v>
      </c>
      <c r="G18" s="97">
        <v>1.66</v>
      </c>
      <c r="H18" s="97">
        <f t="shared" si="0"/>
        <v>2.0299999999999998</v>
      </c>
      <c r="I18" s="97">
        <f t="shared" ref="I18:I25" si="1">ROUND((F18*H18),2)</f>
        <v>1896.27</v>
      </c>
      <c r="J18" s="66"/>
      <c r="K18" s="67"/>
      <c r="L18" s="67"/>
      <c r="M18" s="67"/>
      <c r="N18" s="65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</row>
    <row r="19" spans="1:26" ht="24" customHeight="1">
      <c r="A19" s="229" t="s">
        <v>136</v>
      </c>
      <c r="B19" s="135" t="s">
        <v>219</v>
      </c>
      <c r="C19" s="150">
        <v>4011212</v>
      </c>
      <c r="D19" s="126" t="s">
        <v>256</v>
      </c>
      <c r="E19" s="127" t="s">
        <v>123</v>
      </c>
      <c r="F19" s="93">
        <f>'MEMORIAL DE CÁLCULO'!F19</f>
        <v>934.12099999999998</v>
      </c>
      <c r="G19" s="97">
        <v>0.09</v>
      </c>
      <c r="H19" s="97">
        <f t="shared" ref="H19:H20" si="2">ROUND(G19+(G19*$I$7),2)</f>
        <v>0.11</v>
      </c>
      <c r="I19" s="97">
        <f t="shared" si="1"/>
        <v>102.75</v>
      </c>
      <c r="J19" s="66"/>
      <c r="K19" s="67"/>
      <c r="L19" s="67"/>
      <c r="M19" s="67"/>
      <c r="N19" s="65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</row>
    <row r="20" spans="1:26" ht="24" customHeight="1">
      <c r="A20" s="229" t="s">
        <v>195</v>
      </c>
      <c r="B20" s="135" t="s">
        <v>63</v>
      </c>
      <c r="C20" s="150">
        <v>106167</v>
      </c>
      <c r="D20" s="126" t="s">
        <v>294</v>
      </c>
      <c r="E20" s="127" t="s">
        <v>123</v>
      </c>
      <c r="F20" s="93">
        <f>'MEMORIAL DE CÁLCULO'!F20</f>
        <v>934.12099999999998</v>
      </c>
      <c r="G20" s="97">
        <v>0.08</v>
      </c>
      <c r="H20" s="97">
        <f t="shared" si="2"/>
        <v>0.1</v>
      </c>
      <c r="I20" s="97">
        <f t="shared" si="1"/>
        <v>93.41</v>
      </c>
      <c r="J20" s="66"/>
      <c r="K20" s="67"/>
      <c r="L20" s="67"/>
      <c r="M20" s="67"/>
      <c r="N20" s="65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</row>
    <row r="21" spans="1:26" ht="30" customHeight="1">
      <c r="A21" s="229" t="s">
        <v>202</v>
      </c>
      <c r="B21" s="135" t="s">
        <v>55</v>
      </c>
      <c r="C21" s="150" t="s">
        <v>262</v>
      </c>
      <c r="D21" s="126" t="s">
        <v>261</v>
      </c>
      <c r="E21" s="127" t="s">
        <v>125</v>
      </c>
      <c r="F21" s="93">
        <f>'MEMORIAL DE CÁLCULO'!F21</f>
        <v>46.706050000000005</v>
      </c>
      <c r="G21" s="97">
        <v>49.78</v>
      </c>
      <c r="H21" s="97">
        <f t="shared" si="0"/>
        <v>60.73</v>
      </c>
      <c r="I21" s="97">
        <f t="shared" si="1"/>
        <v>2836.46</v>
      </c>
      <c r="J21" s="66"/>
      <c r="K21" s="67"/>
      <c r="L21" s="67"/>
      <c r="M21" s="67"/>
      <c r="N21" s="65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</row>
    <row r="22" spans="1:26" ht="30" customHeight="1">
      <c r="A22" s="229" t="s">
        <v>248</v>
      </c>
      <c r="B22" s="135" t="s">
        <v>63</v>
      </c>
      <c r="C22" s="150">
        <v>104790</v>
      </c>
      <c r="D22" s="126" t="s">
        <v>199</v>
      </c>
      <c r="E22" s="179" t="s">
        <v>125</v>
      </c>
      <c r="F22" s="93">
        <f>'MEMORIAL DE CÁLCULO'!F22</f>
        <v>20.329899999999999</v>
      </c>
      <c r="G22" s="97">
        <v>120.1</v>
      </c>
      <c r="H22" s="97">
        <f t="shared" si="0"/>
        <v>146.52000000000001</v>
      </c>
      <c r="I22" s="97">
        <f t="shared" si="1"/>
        <v>2978.74</v>
      </c>
      <c r="J22" s="66"/>
      <c r="K22" s="67"/>
      <c r="L22" s="67"/>
      <c r="M22" s="67"/>
      <c r="N22" s="65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</row>
    <row r="23" spans="1:26" ht="37.9" customHeight="1">
      <c r="A23" s="229" t="s">
        <v>263</v>
      </c>
      <c r="B23" s="135" t="s">
        <v>55</v>
      </c>
      <c r="C23" s="150" t="s">
        <v>255</v>
      </c>
      <c r="D23" s="126" t="s">
        <v>307</v>
      </c>
      <c r="E23" s="179" t="s">
        <v>123</v>
      </c>
      <c r="F23" s="93">
        <f>'MEMORIAL DE CÁLCULO'!F23</f>
        <v>2.3603999999999998</v>
      </c>
      <c r="G23" s="97">
        <v>11.35</v>
      </c>
      <c r="H23" s="97">
        <f t="shared" ref="H23" si="3">ROUND(G23+(G23*$I$7),2)</f>
        <v>13.85</v>
      </c>
      <c r="I23" s="97">
        <f t="shared" si="1"/>
        <v>32.69</v>
      </c>
      <c r="J23" s="66"/>
      <c r="K23" s="67"/>
      <c r="L23" s="67"/>
      <c r="M23" s="67"/>
      <c r="N23" s="65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</row>
    <row r="24" spans="1:26" ht="30" customHeight="1">
      <c r="A24" s="229" t="s">
        <v>264</v>
      </c>
      <c r="B24" s="135" t="s">
        <v>55</v>
      </c>
      <c r="C24" s="62" t="s">
        <v>258</v>
      </c>
      <c r="D24" s="126" t="s">
        <v>257</v>
      </c>
      <c r="E24" s="128" t="s">
        <v>125</v>
      </c>
      <c r="F24" s="93">
        <f>'MEMORIAL DE CÁLCULO'!F24</f>
        <v>22.690299999999997</v>
      </c>
      <c r="G24" s="97">
        <v>3.54</v>
      </c>
      <c r="H24" s="97">
        <f t="shared" si="0"/>
        <v>4.32</v>
      </c>
      <c r="I24" s="97">
        <f t="shared" si="1"/>
        <v>98.02</v>
      </c>
      <c r="J24" s="66"/>
      <c r="K24" s="57"/>
      <c r="L24" s="67"/>
      <c r="M24" s="57"/>
      <c r="N24" s="65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</row>
    <row r="25" spans="1:26" ht="30" customHeight="1">
      <c r="A25" s="229" t="s">
        <v>269</v>
      </c>
      <c r="B25" s="135" t="s">
        <v>63</v>
      </c>
      <c r="C25" s="62">
        <v>97914</v>
      </c>
      <c r="D25" s="126" t="s">
        <v>203</v>
      </c>
      <c r="E25" s="128" t="s">
        <v>66</v>
      </c>
      <c r="F25" s="93">
        <f>'MEMORIAL DE CÁLCULO'!F25</f>
        <v>430.25736999999998</v>
      </c>
      <c r="G25" s="231">
        <v>3.31</v>
      </c>
      <c r="H25" s="231">
        <f t="shared" si="0"/>
        <v>4.04</v>
      </c>
      <c r="I25" s="218">
        <f t="shared" si="1"/>
        <v>1738.24</v>
      </c>
      <c r="J25" s="66"/>
      <c r="K25" s="57"/>
      <c r="L25" s="67"/>
      <c r="M25" s="57"/>
      <c r="N25" s="65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</row>
    <row r="26" spans="1:26" ht="12.75" customHeight="1">
      <c r="A26" s="234" t="s">
        <v>137</v>
      </c>
      <c r="B26" s="136"/>
      <c r="C26" s="137"/>
      <c r="D26" s="138" t="s">
        <v>126</v>
      </c>
      <c r="E26" s="142"/>
      <c r="F26" s="140"/>
      <c r="G26" s="141"/>
      <c r="H26" s="141"/>
      <c r="I26" s="143">
        <f>SUM(I27:I31)</f>
        <v>140350.26999999999</v>
      </c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ht="24" customHeight="1">
      <c r="A27" s="229" t="s">
        <v>138</v>
      </c>
      <c r="B27" s="135" t="s">
        <v>145</v>
      </c>
      <c r="C27" s="62" t="s">
        <v>146</v>
      </c>
      <c r="D27" s="126" t="s">
        <v>147</v>
      </c>
      <c r="E27" s="128" t="s">
        <v>123</v>
      </c>
      <c r="F27" s="124">
        <f>'MEMORIAL DE CÁLCULO'!F27</f>
        <v>1623.0702000000001</v>
      </c>
      <c r="G27" s="175">
        <v>2.66</v>
      </c>
      <c r="H27" s="175">
        <f t="shared" ref="H27:H31" si="4">ROUND(G27+(G27*$I$7),2)</f>
        <v>3.25</v>
      </c>
      <c r="I27" s="217">
        <f t="shared" ref="I27:I31" si="5">ROUND((F27*H27),2)</f>
        <v>5274.98</v>
      </c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</row>
    <row r="28" spans="1:26" ht="36" customHeight="1">
      <c r="A28" s="229" t="s">
        <v>139</v>
      </c>
      <c r="B28" s="135" t="s">
        <v>63</v>
      </c>
      <c r="C28" s="62">
        <v>102332</v>
      </c>
      <c r="D28" s="134" t="s">
        <v>127</v>
      </c>
      <c r="E28" s="128" t="s">
        <v>69</v>
      </c>
      <c r="F28" s="124">
        <f>'MEMORIAL DE CÁLCULO'!F28</f>
        <v>43.8228954</v>
      </c>
      <c r="G28" s="175">
        <v>2.02</v>
      </c>
      <c r="H28" s="175">
        <f t="shared" si="4"/>
        <v>2.46</v>
      </c>
      <c r="I28" s="217">
        <f>ROUND((F28*H28),2)</f>
        <v>107.8</v>
      </c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ht="37.9" customHeight="1">
      <c r="A29" s="229" t="s">
        <v>140</v>
      </c>
      <c r="B29" s="135" t="s">
        <v>63</v>
      </c>
      <c r="C29" s="62">
        <v>102333</v>
      </c>
      <c r="D29" s="134" t="s">
        <v>128</v>
      </c>
      <c r="E29" s="128" t="s">
        <v>69</v>
      </c>
      <c r="F29" s="124">
        <f>'MEMORIAL DE CÁLCULO'!F29</f>
        <v>28.966933859399997</v>
      </c>
      <c r="G29" s="175">
        <v>0.77</v>
      </c>
      <c r="H29" s="175">
        <f t="shared" si="4"/>
        <v>0.94</v>
      </c>
      <c r="I29" s="217">
        <f t="shared" si="5"/>
        <v>27.23</v>
      </c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</row>
    <row r="30" spans="1:26" ht="30" customHeight="1">
      <c r="A30" s="229" t="s">
        <v>141</v>
      </c>
      <c r="B30" s="135" t="s">
        <v>63</v>
      </c>
      <c r="C30" s="62">
        <v>95995</v>
      </c>
      <c r="D30" s="134" t="s">
        <v>129</v>
      </c>
      <c r="E30" s="128" t="s">
        <v>125</v>
      </c>
      <c r="F30" s="124">
        <f>'MEMORIAL DE CÁLCULO'!F30</f>
        <v>48.692106000000003</v>
      </c>
      <c r="G30" s="175">
        <v>2152.94</v>
      </c>
      <c r="H30" s="175">
        <f t="shared" si="4"/>
        <v>2626.59</v>
      </c>
      <c r="I30" s="217">
        <f t="shared" si="5"/>
        <v>127894.2</v>
      </c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</row>
    <row r="31" spans="1:26" ht="30" customHeight="1">
      <c r="A31" s="229" t="s">
        <v>142</v>
      </c>
      <c r="B31" s="135" t="s">
        <v>219</v>
      </c>
      <c r="C31" s="62">
        <v>5914612</v>
      </c>
      <c r="D31" s="134" t="s">
        <v>220</v>
      </c>
      <c r="E31" s="178" t="s">
        <v>69</v>
      </c>
      <c r="F31" s="124">
        <f>'MEMORIAL DE CÁLCULO'!F31</f>
        <v>5823.1863407519995</v>
      </c>
      <c r="G31" s="355">
        <v>0.99</v>
      </c>
      <c r="H31" s="175">
        <f t="shared" si="4"/>
        <v>1.21</v>
      </c>
      <c r="I31" s="217">
        <f t="shared" si="5"/>
        <v>7046.06</v>
      </c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</row>
    <row r="32" spans="1:26" ht="12.75" customHeight="1">
      <c r="A32" s="234" t="s">
        <v>143</v>
      </c>
      <c r="B32" s="136"/>
      <c r="C32" s="137"/>
      <c r="D32" s="138" t="s">
        <v>130</v>
      </c>
      <c r="E32" s="142"/>
      <c r="F32" s="140"/>
      <c r="G32" s="141"/>
      <c r="H32" s="141"/>
      <c r="I32" s="143">
        <f>SUM(I33:I35)</f>
        <v>31360.41</v>
      </c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ht="42.75" customHeight="1">
      <c r="A33" s="229" t="s">
        <v>144</v>
      </c>
      <c r="B33" s="135" t="s">
        <v>55</v>
      </c>
      <c r="C33" s="62" t="s">
        <v>149</v>
      </c>
      <c r="D33" s="126" t="s">
        <v>188</v>
      </c>
      <c r="E33" s="129" t="s">
        <v>64</v>
      </c>
      <c r="F33" s="124">
        <f>'MEMORIAL DE CÁLCULO'!F33</f>
        <v>80</v>
      </c>
      <c r="G33" s="355">
        <v>147.61000000000001</v>
      </c>
      <c r="H33" s="175">
        <f t="shared" ref="H33:H34" si="6">ROUND(G33+(G33*$I$7),2)</f>
        <v>180.08</v>
      </c>
      <c r="I33" s="217">
        <f>ROUND((F33*H33),2)</f>
        <v>14406.4</v>
      </c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ht="26.45" customHeight="1">
      <c r="A34" s="229" t="s">
        <v>249</v>
      </c>
      <c r="B34" s="135" t="s">
        <v>145</v>
      </c>
      <c r="C34" s="62" t="s">
        <v>252</v>
      </c>
      <c r="D34" s="126" t="s">
        <v>253</v>
      </c>
      <c r="E34" s="129" t="s">
        <v>56</v>
      </c>
      <c r="F34" s="124">
        <f>'MEMORIAL DE CÁLCULO'!F34</f>
        <v>2</v>
      </c>
      <c r="G34" s="355">
        <v>441.06</v>
      </c>
      <c r="H34" s="175">
        <f t="shared" si="6"/>
        <v>538.09</v>
      </c>
      <c r="I34" s="217">
        <f>ROUND((F34*H34),2)</f>
        <v>1076.18</v>
      </c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ht="30" customHeight="1">
      <c r="A35" s="229" t="s">
        <v>254</v>
      </c>
      <c r="B35" s="135" t="s">
        <v>63</v>
      </c>
      <c r="C35" s="62">
        <v>94289</v>
      </c>
      <c r="D35" s="126" t="s">
        <v>148</v>
      </c>
      <c r="E35" s="129" t="s">
        <v>64</v>
      </c>
      <c r="F35" s="124">
        <f>'MEMORIAL DE CÁLCULO'!F35</f>
        <v>275.60899999999998</v>
      </c>
      <c r="G35" s="355">
        <v>47.22</v>
      </c>
      <c r="H35" s="175">
        <f t="shared" ref="H35" si="7">ROUND(G35+(G35*$I$7),2)</f>
        <v>57.61</v>
      </c>
      <c r="I35" s="217">
        <f>ROUND((F35*H35),2)</f>
        <v>15877.83</v>
      </c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</row>
    <row r="36" spans="1:26" ht="9.75" customHeight="1">
      <c r="A36" s="396"/>
      <c r="B36" s="397"/>
      <c r="C36" s="397"/>
      <c r="D36" s="397"/>
      <c r="E36" s="397"/>
      <c r="F36" s="397"/>
      <c r="G36" s="397"/>
      <c r="H36" s="397"/>
      <c r="I36" s="398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</row>
    <row r="37" spans="1:26" ht="22.15" customHeight="1">
      <c r="A37" s="408" t="s">
        <v>238</v>
      </c>
      <c r="B37" s="409"/>
      <c r="C37" s="409"/>
      <c r="D37" s="409"/>
      <c r="E37" s="409"/>
      <c r="F37" s="409"/>
      <c r="G37" s="409"/>
      <c r="H37" s="409"/>
      <c r="I37" s="260">
        <f>SUM(I39,I43,I59,I68)</f>
        <v>156149.13</v>
      </c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</row>
    <row r="38" spans="1:26" ht="16.5" customHeight="1">
      <c r="A38" s="233" t="s">
        <v>111</v>
      </c>
      <c r="B38" s="130"/>
      <c r="C38" s="130"/>
      <c r="D38" s="205" t="s">
        <v>239</v>
      </c>
      <c r="E38" s="130"/>
      <c r="F38" s="131"/>
      <c r="G38" s="132"/>
      <c r="H38" s="133"/>
      <c r="I38" s="212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</row>
    <row r="39" spans="1:26" ht="12.75" customHeight="1">
      <c r="A39" s="234" t="s">
        <v>112</v>
      </c>
      <c r="B39" s="136"/>
      <c r="C39" s="137"/>
      <c r="D39" s="138" t="s">
        <v>54</v>
      </c>
      <c r="E39" s="139"/>
      <c r="F39" s="140"/>
      <c r="G39" s="141"/>
      <c r="H39" s="141"/>
      <c r="I39" s="143">
        <f>SUM(I40:I42)</f>
        <v>4883.8600000000006</v>
      </c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ht="30" customHeight="1">
      <c r="A40" s="227" t="s">
        <v>131</v>
      </c>
      <c r="B40" s="135" t="s">
        <v>63</v>
      </c>
      <c r="C40" s="62">
        <v>103689</v>
      </c>
      <c r="D40" s="63" t="s">
        <v>122</v>
      </c>
      <c r="E40" s="125" t="s">
        <v>123</v>
      </c>
      <c r="F40" s="124">
        <f>'MEMORIAL DE CÁLCULO'!F40</f>
        <v>2.4</v>
      </c>
      <c r="G40" s="175">
        <v>384.33</v>
      </c>
      <c r="H40" s="175">
        <f t="shared" ref="H40:H42" si="8">ROUND(G40+(G40*$I$7),2)</f>
        <v>468.88</v>
      </c>
      <c r="I40" s="217">
        <f>ROUND((F40*H40),2)</f>
        <v>1125.31</v>
      </c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</row>
    <row r="41" spans="1:26" ht="37.9" customHeight="1">
      <c r="A41" s="227" t="s">
        <v>132</v>
      </c>
      <c r="B41" s="135" t="s">
        <v>55</v>
      </c>
      <c r="C41" s="62" t="s">
        <v>57</v>
      </c>
      <c r="D41" s="63" t="s">
        <v>58</v>
      </c>
      <c r="E41" s="125" t="s">
        <v>59</v>
      </c>
      <c r="F41" s="124">
        <f>'MEMORIAL DE CÁLCULO'!F41</f>
        <v>3</v>
      </c>
      <c r="G41" s="175">
        <v>980</v>
      </c>
      <c r="H41" s="175">
        <f t="shared" si="8"/>
        <v>1195.5999999999999</v>
      </c>
      <c r="I41" s="217">
        <f>ROUND((F41*H41),2)</f>
        <v>3586.8</v>
      </c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</row>
    <row r="42" spans="1:26" ht="30" customHeight="1">
      <c r="A42" s="227" t="s">
        <v>133</v>
      </c>
      <c r="B42" s="135" t="s">
        <v>55</v>
      </c>
      <c r="C42" s="62" t="s">
        <v>60</v>
      </c>
      <c r="D42" s="63" t="s">
        <v>61</v>
      </c>
      <c r="E42" s="125" t="s">
        <v>56</v>
      </c>
      <c r="F42" s="124">
        <f>'MEMORIAL DE CÁLCULO'!F42</f>
        <v>25</v>
      </c>
      <c r="G42" s="355">
        <v>5.63</v>
      </c>
      <c r="H42" s="175">
        <f t="shared" si="8"/>
        <v>6.87</v>
      </c>
      <c r="I42" s="217">
        <f>ROUND((F42*H42),2)</f>
        <v>171.75</v>
      </c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</row>
    <row r="43" spans="1:26" ht="12.75" customHeight="1">
      <c r="A43" s="236" t="s">
        <v>134</v>
      </c>
      <c r="B43" s="170"/>
      <c r="C43" s="171"/>
      <c r="D43" s="172" t="s">
        <v>124</v>
      </c>
      <c r="E43" s="142"/>
      <c r="F43" s="173"/>
      <c r="G43" s="174"/>
      <c r="H43" s="174"/>
      <c r="I43" s="216">
        <f>SUM(I44:I58)</f>
        <v>34261.07</v>
      </c>
      <c r="J43" s="64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</row>
    <row r="44" spans="1:26" ht="25.5" customHeight="1">
      <c r="A44" s="229" t="s">
        <v>135</v>
      </c>
      <c r="B44" s="135" t="s">
        <v>55</v>
      </c>
      <c r="C44" s="150" t="s">
        <v>260</v>
      </c>
      <c r="D44" s="126" t="s">
        <v>259</v>
      </c>
      <c r="E44" s="127" t="s">
        <v>123</v>
      </c>
      <c r="F44" s="93">
        <f>'MEMORIAL DE CÁLCULO'!F44</f>
        <v>362.1336</v>
      </c>
      <c r="G44" s="97">
        <v>1.66</v>
      </c>
      <c r="H44" s="97">
        <f t="shared" ref="H44:H48" si="9">ROUND(G44+(G44*$I$7),2)</f>
        <v>2.0299999999999998</v>
      </c>
      <c r="I44" s="97">
        <f>ROUND((F44*H44),2)</f>
        <v>735.13</v>
      </c>
      <c r="J44" s="357"/>
      <c r="K44" s="357"/>
      <c r="L44" s="357"/>
      <c r="M44" s="67"/>
      <c r="N44" s="65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</row>
    <row r="45" spans="1:26" ht="30" customHeight="1">
      <c r="A45" s="229" t="s">
        <v>136</v>
      </c>
      <c r="B45" s="135" t="s">
        <v>219</v>
      </c>
      <c r="C45" s="150">
        <v>4011212</v>
      </c>
      <c r="D45" s="126" t="s">
        <v>256</v>
      </c>
      <c r="E45" s="127" t="s">
        <v>123</v>
      </c>
      <c r="F45" s="93">
        <f>'MEMORIAL DE CÁLCULO'!F45</f>
        <v>362.1336</v>
      </c>
      <c r="G45" s="97">
        <v>0.09</v>
      </c>
      <c r="H45" s="97">
        <f t="shared" si="9"/>
        <v>0.11</v>
      </c>
      <c r="I45" s="97">
        <f>ROUND((F45*H45),2)</f>
        <v>39.83</v>
      </c>
      <c r="J45" s="357"/>
      <c r="K45" s="357"/>
      <c r="L45" s="357"/>
      <c r="M45" s="67"/>
      <c r="N45" s="65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</row>
    <row r="46" spans="1:26" ht="30" customHeight="1">
      <c r="A46" s="229" t="s">
        <v>195</v>
      </c>
      <c r="B46" s="135" t="s">
        <v>63</v>
      </c>
      <c r="C46" s="150">
        <v>106167</v>
      </c>
      <c r="D46" s="126" t="s">
        <v>294</v>
      </c>
      <c r="E46" s="127" t="s">
        <v>123</v>
      </c>
      <c r="F46" s="93">
        <f>'MEMORIAL DE CÁLCULO'!F46</f>
        <v>362.1336</v>
      </c>
      <c r="G46" s="97">
        <v>0.08</v>
      </c>
      <c r="H46" s="97">
        <f t="shared" si="9"/>
        <v>0.1</v>
      </c>
      <c r="I46" s="97">
        <f t="shared" ref="I46" si="10">ROUND((F46*H46),2)</f>
        <v>36.21</v>
      </c>
      <c r="J46" s="357"/>
      <c r="K46" s="357"/>
      <c r="L46" s="357"/>
      <c r="M46" s="67"/>
      <c r="N46" s="65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</row>
    <row r="47" spans="1:26" ht="30" customHeight="1">
      <c r="A47" s="229" t="s">
        <v>202</v>
      </c>
      <c r="B47" s="135" t="s">
        <v>55</v>
      </c>
      <c r="C47" s="150" t="s">
        <v>262</v>
      </c>
      <c r="D47" s="126" t="s">
        <v>261</v>
      </c>
      <c r="E47" s="127" t="s">
        <v>125</v>
      </c>
      <c r="F47" s="93">
        <f>'MEMORIAL DE CÁLCULO'!F47</f>
        <v>21.728016</v>
      </c>
      <c r="G47" s="97">
        <v>49.78</v>
      </c>
      <c r="H47" s="97">
        <f t="shared" si="9"/>
        <v>60.73</v>
      </c>
      <c r="I47" s="97">
        <f>ROUND((F47*H47),2)</f>
        <v>1319.54</v>
      </c>
      <c r="J47" s="357"/>
      <c r="K47" s="357"/>
      <c r="L47" s="357"/>
      <c r="M47" s="67"/>
      <c r="N47" s="65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</row>
    <row r="48" spans="1:26" ht="30" customHeight="1">
      <c r="A48" s="176" t="s">
        <v>248</v>
      </c>
      <c r="B48" s="135" t="s">
        <v>63</v>
      </c>
      <c r="C48" s="150">
        <v>104790</v>
      </c>
      <c r="D48" s="126" t="s">
        <v>199</v>
      </c>
      <c r="E48" s="179" t="s">
        <v>125</v>
      </c>
      <c r="F48" s="93">
        <f>'MEMORIAL DE CÁLCULO'!F48</f>
        <v>5.5851499999999996</v>
      </c>
      <c r="G48" s="97">
        <v>120.1</v>
      </c>
      <c r="H48" s="97">
        <f t="shared" si="9"/>
        <v>146.52000000000001</v>
      </c>
      <c r="I48" s="97">
        <f>ROUND((F48*H48),2)</f>
        <v>818.34</v>
      </c>
      <c r="J48" s="357"/>
      <c r="K48" s="357"/>
      <c r="L48" s="357"/>
      <c r="M48" s="67"/>
      <c r="N48" s="65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</row>
    <row r="49" spans="1:26" ht="30.75" customHeight="1">
      <c r="A49" s="176" t="s">
        <v>263</v>
      </c>
      <c r="B49" s="166" t="s">
        <v>63</v>
      </c>
      <c r="C49" s="226">
        <v>97635</v>
      </c>
      <c r="D49" s="177" t="s">
        <v>240</v>
      </c>
      <c r="E49" s="176" t="s">
        <v>123</v>
      </c>
      <c r="F49" s="93">
        <f>'MEMORIAL DE CÁLCULO'!F49</f>
        <v>211.7834</v>
      </c>
      <c r="G49" s="356">
        <v>17.71</v>
      </c>
      <c r="H49" s="97">
        <f t="shared" ref="H49:H58" si="11">ROUND(G49+(G49*$I$7),2)</f>
        <v>21.61</v>
      </c>
      <c r="I49" s="97">
        <f t="shared" ref="I49:I58" si="12">ROUND((F49*H49),2)</f>
        <v>4576.6400000000003</v>
      </c>
      <c r="J49" s="358"/>
      <c r="K49" s="358"/>
      <c r="L49" s="358"/>
      <c r="M49" s="57"/>
      <c r="N49" s="65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</row>
    <row r="50" spans="1:26" ht="30.75" customHeight="1">
      <c r="A50" s="176" t="s">
        <v>264</v>
      </c>
      <c r="B50" s="135" t="s">
        <v>55</v>
      </c>
      <c r="C50" s="62" t="s">
        <v>258</v>
      </c>
      <c r="D50" s="126" t="s">
        <v>257</v>
      </c>
      <c r="E50" s="128" t="s">
        <v>125</v>
      </c>
      <c r="F50" s="93">
        <f>'MEMORIAL DE CÁLCULO'!F50</f>
        <v>22.527822</v>
      </c>
      <c r="G50" s="97">
        <v>3.54</v>
      </c>
      <c r="H50" s="97">
        <f t="shared" si="11"/>
        <v>4.32</v>
      </c>
      <c r="I50" s="97">
        <f>ROUND((F50*H50),2)</f>
        <v>97.32</v>
      </c>
      <c r="J50" s="358"/>
      <c r="K50" s="358"/>
      <c r="L50" s="358"/>
      <c r="M50" s="57"/>
      <c r="N50" s="65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</row>
    <row r="51" spans="1:26" ht="30.75" customHeight="1">
      <c r="A51" s="176" t="s">
        <v>269</v>
      </c>
      <c r="B51" s="166" t="s">
        <v>63</v>
      </c>
      <c r="C51" s="176">
        <v>101124</v>
      </c>
      <c r="D51" s="177" t="s">
        <v>296</v>
      </c>
      <c r="E51" s="176" t="s">
        <v>125</v>
      </c>
      <c r="F51" s="93">
        <f>'MEMORIAL DE CÁLCULO'!F51</f>
        <v>54.957439999999998</v>
      </c>
      <c r="G51" s="356">
        <v>15.66</v>
      </c>
      <c r="H51" s="97">
        <f t="shared" si="11"/>
        <v>19.11</v>
      </c>
      <c r="I51" s="97">
        <f t="shared" si="12"/>
        <v>1050.24</v>
      </c>
      <c r="J51" s="358"/>
      <c r="K51" s="358"/>
      <c r="L51" s="358"/>
      <c r="M51" s="57"/>
      <c r="N51" s="65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</row>
    <row r="52" spans="1:26" ht="43.5" customHeight="1">
      <c r="A52" s="176" t="s">
        <v>270</v>
      </c>
      <c r="B52" s="166" t="s">
        <v>63</v>
      </c>
      <c r="C52" s="176">
        <v>100973</v>
      </c>
      <c r="D52" s="177" t="s">
        <v>297</v>
      </c>
      <c r="E52" s="238" t="s">
        <v>125</v>
      </c>
      <c r="F52" s="93">
        <f>'MEMORIAL DE CÁLCULO'!F52</f>
        <v>54.957500000000003</v>
      </c>
      <c r="G52" s="97">
        <v>9.09</v>
      </c>
      <c r="H52" s="97">
        <f t="shared" si="11"/>
        <v>11.09</v>
      </c>
      <c r="I52" s="97">
        <f t="shared" si="12"/>
        <v>609.48</v>
      </c>
      <c r="J52" s="358"/>
      <c r="K52" s="358"/>
      <c r="L52" s="358"/>
      <c r="M52" s="57"/>
      <c r="N52" s="65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</row>
    <row r="53" spans="1:26" ht="30.75" customHeight="1">
      <c r="A53" s="176" t="s">
        <v>271</v>
      </c>
      <c r="B53" s="250" t="s">
        <v>63</v>
      </c>
      <c r="C53" s="251">
        <v>97914</v>
      </c>
      <c r="D53" s="311" t="s">
        <v>203</v>
      </c>
      <c r="E53" s="128" t="s">
        <v>66</v>
      </c>
      <c r="F53" s="252">
        <f>'MEMORIAL DE CÁLCULO'!F53</f>
        <v>271.08651120000002</v>
      </c>
      <c r="G53" s="231">
        <v>3.31</v>
      </c>
      <c r="H53" s="253">
        <f t="shared" ref="H53" si="13">ROUND(G53+(G53*$I$7),2)</f>
        <v>4.04</v>
      </c>
      <c r="I53" s="253">
        <f>ROUND((F53*H53),2)</f>
        <v>1095.19</v>
      </c>
      <c r="J53" s="358"/>
      <c r="K53" s="358"/>
      <c r="L53" s="358"/>
      <c r="M53" s="57"/>
      <c r="N53" s="65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</row>
    <row r="54" spans="1:26" ht="30.75" customHeight="1">
      <c r="A54" s="176" t="s">
        <v>272</v>
      </c>
      <c r="B54" s="166" t="s">
        <v>63</v>
      </c>
      <c r="C54" s="176">
        <v>100576</v>
      </c>
      <c r="D54" s="177" t="s">
        <v>241</v>
      </c>
      <c r="E54" s="176" t="s">
        <v>123</v>
      </c>
      <c r="F54" s="93">
        <f>'MEMORIAL DE CÁLCULO'!F54</f>
        <v>274.78719999999998</v>
      </c>
      <c r="G54" s="356">
        <v>2.94</v>
      </c>
      <c r="H54" s="97">
        <f t="shared" si="11"/>
        <v>3.59</v>
      </c>
      <c r="I54" s="97">
        <f t="shared" si="12"/>
        <v>986.49</v>
      </c>
      <c r="J54" s="358"/>
      <c r="K54" s="358"/>
      <c r="L54" s="358"/>
      <c r="M54" s="57"/>
      <c r="N54" s="65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</row>
    <row r="55" spans="1:26" ht="30.75" customHeight="1">
      <c r="A55" s="176" t="s">
        <v>273</v>
      </c>
      <c r="B55" s="166" t="s">
        <v>63</v>
      </c>
      <c r="C55" s="176">
        <v>105731</v>
      </c>
      <c r="D55" s="177" t="s">
        <v>299</v>
      </c>
      <c r="E55" s="176" t="s">
        <v>125</v>
      </c>
      <c r="F55" s="93">
        <f>'MEMORIAL DE CÁLCULO'!F55</f>
        <v>54.957439999999998</v>
      </c>
      <c r="G55" s="356">
        <v>223.44</v>
      </c>
      <c r="H55" s="97">
        <f t="shared" si="11"/>
        <v>272.60000000000002</v>
      </c>
      <c r="I55" s="97">
        <f t="shared" si="12"/>
        <v>14981.4</v>
      </c>
      <c r="J55" s="358"/>
      <c r="K55" s="358"/>
      <c r="L55" s="358"/>
      <c r="M55" s="57"/>
      <c r="N55" s="65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</row>
    <row r="56" spans="1:26" ht="24.75" customHeight="1">
      <c r="A56" s="176" t="s">
        <v>274</v>
      </c>
      <c r="B56" s="166" t="s">
        <v>63</v>
      </c>
      <c r="C56" s="176">
        <v>100575</v>
      </c>
      <c r="D56" s="177" t="s">
        <v>242</v>
      </c>
      <c r="E56" s="176" t="s">
        <v>123</v>
      </c>
      <c r="F56" s="93">
        <f>'MEMORIAL DE CÁLCULO'!F56</f>
        <v>274.78719999999998</v>
      </c>
      <c r="G56" s="356">
        <v>0.56000000000000005</v>
      </c>
      <c r="H56" s="97">
        <f t="shared" si="11"/>
        <v>0.68</v>
      </c>
      <c r="I56" s="97">
        <f t="shared" si="12"/>
        <v>186.86</v>
      </c>
      <c r="J56" s="358"/>
      <c r="K56" s="358"/>
      <c r="L56" s="358"/>
      <c r="M56" s="57"/>
      <c r="N56" s="65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</row>
    <row r="57" spans="1:26" ht="30" customHeight="1">
      <c r="A57" s="176" t="s">
        <v>275</v>
      </c>
      <c r="B57" s="166" t="s">
        <v>63</v>
      </c>
      <c r="C57" s="176">
        <v>97914</v>
      </c>
      <c r="D57" s="177" t="s">
        <v>203</v>
      </c>
      <c r="E57" s="176" t="s">
        <v>66</v>
      </c>
      <c r="F57" s="93">
        <f>'MEMORIAL DE CÁLCULO'!F57</f>
        <v>1846.569984</v>
      </c>
      <c r="G57" s="231">
        <v>3.31</v>
      </c>
      <c r="H57" s="97">
        <f t="shared" si="11"/>
        <v>4.04</v>
      </c>
      <c r="I57" s="97">
        <f t="shared" si="12"/>
        <v>7460.14</v>
      </c>
      <c r="J57" s="358"/>
      <c r="K57" s="358"/>
      <c r="L57" s="358"/>
      <c r="M57" s="57"/>
      <c r="N57" s="65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</row>
    <row r="58" spans="1:26" ht="30" customHeight="1">
      <c r="A58" s="176" t="s">
        <v>295</v>
      </c>
      <c r="B58" s="166" t="s">
        <v>63</v>
      </c>
      <c r="C58" s="176">
        <v>97915</v>
      </c>
      <c r="D58" s="177" t="s">
        <v>348</v>
      </c>
      <c r="E58" s="176" t="s">
        <v>66</v>
      </c>
      <c r="F58" s="93">
        <f>'MEMORIAL DE CÁLCULO'!F58</f>
        <v>174.19310182400002</v>
      </c>
      <c r="G58" s="356">
        <v>1.26</v>
      </c>
      <c r="H58" s="97">
        <f t="shared" si="11"/>
        <v>1.54</v>
      </c>
      <c r="I58" s="97">
        <f t="shared" si="12"/>
        <v>268.26</v>
      </c>
      <c r="J58" s="358"/>
      <c r="K58" s="358"/>
      <c r="L58" s="358"/>
      <c r="M58" s="57"/>
      <c r="N58" s="65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</row>
    <row r="59" spans="1:26" ht="12.75" customHeight="1">
      <c r="A59" s="235" t="s">
        <v>137</v>
      </c>
      <c r="B59" s="161"/>
      <c r="C59" s="162"/>
      <c r="D59" s="163" t="s">
        <v>126</v>
      </c>
      <c r="E59" s="210"/>
      <c r="F59" s="164"/>
      <c r="G59" s="165"/>
      <c r="H59" s="165"/>
      <c r="I59" s="215">
        <f>SUM(I60:I67)</f>
        <v>104158.69</v>
      </c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</row>
    <row r="60" spans="1:26" ht="24" customHeight="1">
      <c r="A60" s="229" t="s">
        <v>138</v>
      </c>
      <c r="B60" s="135" t="s">
        <v>145</v>
      </c>
      <c r="C60" s="62" t="s">
        <v>243</v>
      </c>
      <c r="D60" s="126" t="s">
        <v>244</v>
      </c>
      <c r="E60" s="128" t="s">
        <v>123</v>
      </c>
      <c r="F60" s="124">
        <f>'MEMORIAL DE CÁLCULO'!F60</f>
        <v>253.94720000000001</v>
      </c>
      <c r="G60" s="175">
        <v>9.61</v>
      </c>
      <c r="H60" s="175">
        <f>ROUND(G60+(G60*$I$7),2)</f>
        <v>11.72</v>
      </c>
      <c r="I60" s="217">
        <f t="shared" ref="I60:I62" si="14">ROUND((F60*H60),2)</f>
        <v>2976.26</v>
      </c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</row>
    <row r="61" spans="1:26" ht="36" customHeight="1">
      <c r="A61" s="229" t="s">
        <v>139</v>
      </c>
      <c r="B61" s="135" t="s">
        <v>63</v>
      </c>
      <c r="C61" s="62">
        <v>102332</v>
      </c>
      <c r="D61" s="134" t="s">
        <v>127</v>
      </c>
      <c r="E61" s="128" t="s">
        <v>69</v>
      </c>
      <c r="F61" s="124">
        <f>'MEMORIAL DE CÁLCULO'!F61</f>
        <v>3.8092080000000008</v>
      </c>
      <c r="G61" s="175">
        <v>2.02</v>
      </c>
      <c r="H61" s="175">
        <f t="shared" ref="H61:H62" si="15">ROUND(G61+(G61*$I$7),2)</f>
        <v>2.46</v>
      </c>
      <c r="I61" s="217">
        <f t="shared" si="14"/>
        <v>9.3699999999999992</v>
      </c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</row>
    <row r="62" spans="1:26" ht="36" customHeight="1">
      <c r="A62" s="229" t="s">
        <v>140</v>
      </c>
      <c r="B62" s="135" t="s">
        <v>63</v>
      </c>
      <c r="C62" s="62">
        <v>102333</v>
      </c>
      <c r="D62" s="134" t="s">
        <v>128</v>
      </c>
      <c r="E62" s="128" t="s">
        <v>69</v>
      </c>
      <c r="F62" s="124">
        <f>'MEMORIAL DE CÁLCULO'!F62</f>
        <v>2.5102680720000001</v>
      </c>
      <c r="G62" s="175">
        <v>0.77</v>
      </c>
      <c r="H62" s="175">
        <f t="shared" si="15"/>
        <v>0.94</v>
      </c>
      <c r="I62" s="217">
        <f t="shared" si="14"/>
        <v>2.36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</row>
    <row r="63" spans="1:26" ht="24" customHeight="1">
      <c r="A63" s="229" t="s">
        <v>141</v>
      </c>
      <c r="B63" s="135" t="s">
        <v>145</v>
      </c>
      <c r="C63" s="62" t="s">
        <v>146</v>
      </c>
      <c r="D63" s="126" t="s">
        <v>147</v>
      </c>
      <c r="E63" s="128" t="s">
        <v>123</v>
      </c>
      <c r="F63" s="124">
        <f>'MEMORIAL DE CÁLCULO'!F63</f>
        <v>925.89439999999991</v>
      </c>
      <c r="G63" s="175">
        <v>2.66</v>
      </c>
      <c r="H63" s="175">
        <f>ROUND(G63+(G63*$I$7),2)</f>
        <v>3.25</v>
      </c>
      <c r="I63" s="217">
        <f t="shared" ref="I63" si="16">ROUND((F63*H63),2)</f>
        <v>3009.16</v>
      </c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</row>
    <row r="64" spans="1:26" ht="36" customHeight="1">
      <c r="A64" s="229" t="s">
        <v>142</v>
      </c>
      <c r="B64" s="135" t="s">
        <v>63</v>
      </c>
      <c r="C64" s="62">
        <v>102332</v>
      </c>
      <c r="D64" s="134" t="s">
        <v>127</v>
      </c>
      <c r="E64" s="128" t="s">
        <v>69</v>
      </c>
      <c r="F64" s="124">
        <f>'MEMORIAL DE CÁLCULO'!F64</f>
        <v>24.999148799999997</v>
      </c>
      <c r="G64" s="175">
        <v>2.02</v>
      </c>
      <c r="H64" s="175">
        <f>ROUND(G64+(G64*$I$7),2)</f>
        <v>2.46</v>
      </c>
      <c r="I64" s="217">
        <f>ROUND((F64*H64),2)</f>
        <v>61.5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</row>
    <row r="65" spans="1:26" ht="37.9" customHeight="1">
      <c r="A65" s="229" t="s">
        <v>276</v>
      </c>
      <c r="B65" s="135" t="s">
        <v>63</v>
      </c>
      <c r="C65" s="62">
        <v>102333</v>
      </c>
      <c r="D65" s="134" t="s">
        <v>128</v>
      </c>
      <c r="E65" s="128" t="s">
        <v>69</v>
      </c>
      <c r="F65" s="124">
        <f>'MEMORIAL DE CÁLCULO'!F65</f>
        <v>16.474439059199998</v>
      </c>
      <c r="G65" s="175">
        <v>0.77</v>
      </c>
      <c r="H65" s="175">
        <f>ROUND(G65+(G65*$I$7),2)</f>
        <v>0.94</v>
      </c>
      <c r="I65" s="217">
        <f t="shared" ref="I65:I67" si="17">ROUND((F65*H65),2)</f>
        <v>15.49</v>
      </c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</row>
    <row r="66" spans="1:26" ht="30" customHeight="1">
      <c r="A66" s="229" t="s">
        <v>277</v>
      </c>
      <c r="B66" s="135" t="s">
        <v>63</v>
      </c>
      <c r="C66" s="62">
        <v>95995</v>
      </c>
      <c r="D66" s="134" t="s">
        <v>129</v>
      </c>
      <c r="E66" s="128" t="s">
        <v>125</v>
      </c>
      <c r="F66" s="124">
        <f>'MEMORIAL DE CÁLCULO'!F66</f>
        <v>35.395247999999995</v>
      </c>
      <c r="G66" s="175">
        <v>2152.94</v>
      </c>
      <c r="H66" s="175">
        <f>ROUND(G66+(G66*$I$7),2)</f>
        <v>2626.59</v>
      </c>
      <c r="I66" s="217">
        <f t="shared" si="17"/>
        <v>92968.8</v>
      </c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</row>
    <row r="67" spans="1:26" ht="30" customHeight="1">
      <c r="A67" s="229" t="s">
        <v>278</v>
      </c>
      <c r="B67" s="135" t="s">
        <v>219</v>
      </c>
      <c r="C67" s="62">
        <v>5914612</v>
      </c>
      <c r="D67" s="134" t="s">
        <v>220</v>
      </c>
      <c r="E67" s="178" t="s">
        <v>69</v>
      </c>
      <c r="F67" s="124">
        <f>'MEMORIAL DE CÁLCULO'!F67</f>
        <v>4227.8915831039994</v>
      </c>
      <c r="G67" s="355">
        <v>0.99</v>
      </c>
      <c r="H67" s="175">
        <f t="shared" ref="H67" si="18">ROUND(G67+(G67*$I$7),2)</f>
        <v>1.21</v>
      </c>
      <c r="I67" s="217">
        <f t="shared" si="17"/>
        <v>5115.75</v>
      </c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</row>
    <row r="68" spans="1:26" ht="12.75" customHeight="1">
      <c r="A68" s="234" t="s">
        <v>143</v>
      </c>
      <c r="B68" s="136"/>
      <c r="C68" s="137"/>
      <c r="D68" s="138" t="s">
        <v>130</v>
      </c>
      <c r="E68" s="142"/>
      <c r="F68" s="140"/>
      <c r="G68" s="141"/>
      <c r="H68" s="141"/>
      <c r="I68" s="143">
        <f>SUM(I69:I71)</f>
        <v>12845.51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</row>
    <row r="69" spans="1:26" ht="46.9" customHeight="1">
      <c r="A69" s="229" t="s">
        <v>144</v>
      </c>
      <c r="B69" s="135" t="s">
        <v>55</v>
      </c>
      <c r="C69" s="62" t="s">
        <v>149</v>
      </c>
      <c r="D69" s="126" t="s">
        <v>188</v>
      </c>
      <c r="E69" s="129" t="s">
        <v>64</v>
      </c>
      <c r="F69" s="124">
        <f>'MEMORIAL DE CÁLCULO'!F69</f>
        <v>31.9</v>
      </c>
      <c r="G69" s="355">
        <v>147.61000000000001</v>
      </c>
      <c r="H69" s="175">
        <f t="shared" ref="H69:H71" si="19">ROUND(G69+(G69*$I$7),2)</f>
        <v>180.08</v>
      </c>
      <c r="I69" s="217">
        <f>ROUND((F69*H69),2)</f>
        <v>5744.55</v>
      </c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</row>
    <row r="70" spans="1:26" ht="26.45" customHeight="1">
      <c r="A70" s="229" t="s">
        <v>249</v>
      </c>
      <c r="B70" s="135" t="s">
        <v>145</v>
      </c>
      <c r="C70" s="62" t="s">
        <v>252</v>
      </c>
      <c r="D70" s="126" t="s">
        <v>253</v>
      </c>
      <c r="E70" s="129" t="s">
        <v>56</v>
      </c>
      <c r="F70" s="124">
        <f>'MEMORIAL DE CÁLCULO'!F70</f>
        <v>2</v>
      </c>
      <c r="G70" s="355">
        <v>441.06</v>
      </c>
      <c r="H70" s="175">
        <f t="shared" si="19"/>
        <v>538.09</v>
      </c>
      <c r="I70" s="217">
        <f>ROUND((F70*H70),2)</f>
        <v>1076.18</v>
      </c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</row>
    <row r="71" spans="1:26" ht="30" customHeight="1">
      <c r="A71" s="229" t="s">
        <v>254</v>
      </c>
      <c r="B71" s="135" t="s">
        <v>63</v>
      </c>
      <c r="C71" s="62">
        <v>94289</v>
      </c>
      <c r="D71" s="126" t="s">
        <v>148</v>
      </c>
      <c r="E71" s="129" t="s">
        <v>64</v>
      </c>
      <c r="F71" s="124">
        <f>'MEMORIAL DE CÁLCULO'!F71</f>
        <v>104.5787</v>
      </c>
      <c r="G71" s="355">
        <v>47.22</v>
      </c>
      <c r="H71" s="175">
        <f t="shared" si="19"/>
        <v>57.61</v>
      </c>
      <c r="I71" s="217">
        <f>ROUND((F71*H71),2)</f>
        <v>6024.78</v>
      </c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</row>
    <row r="72" spans="1:26" ht="9.75" customHeight="1">
      <c r="A72" s="396"/>
      <c r="B72" s="397"/>
      <c r="C72" s="397"/>
      <c r="D72" s="397"/>
      <c r="E72" s="397"/>
      <c r="F72" s="397"/>
      <c r="G72" s="397"/>
      <c r="H72" s="397"/>
      <c r="I72" s="398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</row>
    <row r="73" spans="1:26" ht="21" customHeight="1">
      <c r="A73" s="408" t="s">
        <v>431</v>
      </c>
      <c r="B73" s="409"/>
      <c r="C73" s="409"/>
      <c r="D73" s="409"/>
      <c r="E73" s="409"/>
      <c r="F73" s="409"/>
      <c r="G73" s="409"/>
      <c r="H73" s="409"/>
      <c r="I73" s="260">
        <f>SUM(I75,I79,I95,I107)</f>
        <v>546846.17000000004</v>
      </c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</row>
    <row r="74" spans="1:26" ht="16.5" customHeight="1">
      <c r="A74" s="233" t="s">
        <v>111</v>
      </c>
      <c r="B74" s="130"/>
      <c r="C74" s="130"/>
      <c r="D74" s="205" t="s">
        <v>435</v>
      </c>
      <c r="E74" s="130"/>
      <c r="F74" s="131"/>
      <c r="G74" s="132"/>
      <c r="H74" s="133"/>
      <c r="I74" s="212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</row>
    <row r="75" spans="1:26" ht="12.75" customHeight="1">
      <c r="A75" s="234" t="s">
        <v>112</v>
      </c>
      <c r="B75" s="136"/>
      <c r="C75" s="137"/>
      <c r="D75" s="138" t="s">
        <v>54</v>
      </c>
      <c r="E75" s="139"/>
      <c r="F75" s="140"/>
      <c r="G75" s="141"/>
      <c r="H75" s="141"/>
      <c r="I75" s="143">
        <f>SUM(I76:I78)</f>
        <v>6182.5099999999993</v>
      </c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</row>
    <row r="76" spans="1:26" ht="30" customHeight="1">
      <c r="A76" s="227" t="s">
        <v>131</v>
      </c>
      <c r="B76" s="135" t="s">
        <v>63</v>
      </c>
      <c r="C76" s="62">
        <v>103689</v>
      </c>
      <c r="D76" s="63" t="s">
        <v>122</v>
      </c>
      <c r="E76" s="125" t="s">
        <v>123</v>
      </c>
      <c r="F76" s="124">
        <f>'MEMORIAL DE CÁLCULO'!F76</f>
        <v>2.4</v>
      </c>
      <c r="G76" s="175">
        <v>384.33</v>
      </c>
      <c r="H76" s="175">
        <f t="shared" ref="H76:H78" si="20">ROUND(G76+(G76*$I$7),2)</f>
        <v>468.88</v>
      </c>
      <c r="I76" s="217">
        <f>ROUND((F76*H76),2)</f>
        <v>1125.31</v>
      </c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</row>
    <row r="77" spans="1:26" ht="37.9" customHeight="1">
      <c r="A77" s="227" t="s">
        <v>132</v>
      </c>
      <c r="B77" s="135" t="s">
        <v>55</v>
      </c>
      <c r="C77" s="62" t="s">
        <v>57</v>
      </c>
      <c r="D77" s="63" t="s">
        <v>58</v>
      </c>
      <c r="E77" s="125" t="s">
        <v>59</v>
      </c>
      <c r="F77" s="124">
        <f>'MEMORIAL DE CÁLCULO'!F77</f>
        <v>4</v>
      </c>
      <c r="G77" s="175">
        <v>980</v>
      </c>
      <c r="H77" s="175">
        <f t="shared" si="20"/>
        <v>1195.5999999999999</v>
      </c>
      <c r="I77" s="217">
        <f>ROUND((F77*H77),2)</f>
        <v>4782.3999999999996</v>
      </c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</row>
    <row r="78" spans="1:26" ht="30" customHeight="1">
      <c r="A78" s="227" t="s">
        <v>133</v>
      </c>
      <c r="B78" s="135" t="s">
        <v>55</v>
      </c>
      <c r="C78" s="62" t="s">
        <v>60</v>
      </c>
      <c r="D78" s="63" t="s">
        <v>61</v>
      </c>
      <c r="E78" s="125" t="s">
        <v>56</v>
      </c>
      <c r="F78" s="124">
        <f>'MEMORIAL DE CÁLCULO'!F78</f>
        <v>40</v>
      </c>
      <c r="G78" s="355">
        <v>5.63</v>
      </c>
      <c r="H78" s="175">
        <f t="shared" si="20"/>
        <v>6.87</v>
      </c>
      <c r="I78" s="217">
        <f>ROUND((F78*H78),2)</f>
        <v>274.8</v>
      </c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</row>
    <row r="79" spans="1:26" ht="12.75" customHeight="1">
      <c r="A79" s="234" t="s">
        <v>134</v>
      </c>
      <c r="B79" s="136"/>
      <c r="C79" s="137"/>
      <c r="D79" s="138" t="s">
        <v>124</v>
      </c>
      <c r="E79" s="142"/>
      <c r="F79" s="140"/>
      <c r="G79" s="141"/>
      <c r="H79" s="141"/>
      <c r="I79" s="143">
        <f>SUM(I80:I94)</f>
        <v>93016.45</v>
      </c>
      <c r="J79" s="64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</row>
    <row r="80" spans="1:26" ht="27.6" customHeight="1">
      <c r="A80" s="229" t="s">
        <v>135</v>
      </c>
      <c r="B80" s="135" t="s">
        <v>55</v>
      </c>
      <c r="C80" s="150" t="s">
        <v>260</v>
      </c>
      <c r="D80" s="126" t="s">
        <v>259</v>
      </c>
      <c r="E80" s="127" t="s">
        <v>123</v>
      </c>
      <c r="F80" s="93">
        <f>'MEMORIAL DE CÁLCULO'!F80</f>
        <v>1877.3069</v>
      </c>
      <c r="G80" s="97">
        <v>1.66</v>
      </c>
      <c r="H80" s="97">
        <f t="shared" ref="H80:H83" si="21">ROUND(G80+(G80*$I$7),2)</f>
        <v>2.0299999999999998</v>
      </c>
      <c r="I80" s="97">
        <f>ROUND((F80*H80),2)</f>
        <v>3810.93</v>
      </c>
      <c r="J80" s="66"/>
      <c r="K80" s="67"/>
      <c r="L80" s="67"/>
      <c r="M80" s="67"/>
      <c r="N80" s="65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</row>
    <row r="81" spans="1:26" ht="26.45" customHeight="1">
      <c r="A81" s="229" t="s">
        <v>136</v>
      </c>
      <c r="B81" s="135" t="s">
        <v>219</v>
      </c>
      <c r="C81" s="150">
        <v>4011212</v>
      </c>
      <c r="D81" s="126" t="s">
        <v>256</v>
      </c>
      <c r="E81" s="127" t="s">
        <v>123</v>
      </c>
      <c r="F81" s="93">
        <f>'MEMORIAL DE CÁLCULO'!F81</f>
        <v>1877.3069</v>
      </c>
      <c r="G81" s="97">
        <v>0.09</v>
      </c>
      <c r="H81" s="97">
        <f t="shared" si="21"/>
        <v>0.11</v>
      </c>
      <c r="I81" s="97">
        <f>ROUND((F81*H81),2)</f>
        <v>206.5</v>
      </c>
      <c r="J81" s="66"/>
      <c r="K81" s="67"/>
      <c r="L81" s="67"/>
      <c r="M81" s="67"/>
      <c r="N81" s="65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</row>
    <row r="82" spans="1:26" ht="26.45" customHeight="1">
      <c r="A82" s="229" t="s">
        <v>195</v>
      </c>
      <c r="B82" s="135" t="s">
        <v>63</v>
      </c>
      <c r="C82" s="150">
        <v>106167</v>
      </c>
      <c r="D82" s="126" t="s">
        <v>294</v>
      </c>
      <c r="E82" s="127" t="s">
        <v>123</v>
      </c>
      <c r="F82" s="93">
        <f>'MEMORIAL DE CÁLCULO'!F82</f>
        <v>1877.3069</v>
      </c>
      <c r="G82" s="97">
        <v>0.08</v>
      </c>
      <c r="H82" s="97">
        <f t="shared" si="21"/>
        <v>0.1</v>
      </c>
      <c r="I82" s="97">
        <f t="shared" ref="I82" si="22">ROUND((F82*H82),2)</f>
        <v>187.73</v>
      </c>
      <c r="J82" s="66"/>
      <c r="K82" s="67"/>
      <c r="L82" s="67"/>
      <c r="M82" s="67"/>
      <c r="N82" s="65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</row>
    <row r="83" spans="1:26" ht="31.15" customHeight="1">
      <c r="A83" s="229" t="s">
        <v>202</v>
      </c>
      <c r="B83" s="135" t="s">
        <v>55</v>
      </c>
      <c r="C83" s="150" t="s">
        <v>262</v>
      </c>
      <c r="D83" s="126" t="s">
        <v>261</v>
      </c>
      <c r="E83" s="127" t="s">
        <v>125</v>
      </c>
      <c r="F83" s="93">
        <f>'MEMORIAL DE CÁLCULO'!F83</f>
        <v>93.865345000000005</v>
      </c>
      <c r="G83" s="97">
        <v>49.78</v>
      </c>
      <c r="H83" s="97">
        <f t="shared" si="21"/>
        <v>60.73</v>
      </c>
      <c r="I83" s="97">
        <f>ROUND((F83*H83),2)</f>
        <v>5700.44</v>
      </c>
      <c r="J83" s="66"/>
      <c r="K83" s="67"/>
      <c r="L83" s="67"/>
      <c r="M83" s="67"/>
      <c r="N83" s="65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</row>
    <row r="84" spans="1:26" ht="30" customHeight="1">
      <c r="A84" s="229" t="s">
        <v>248</v>
      </c>
      <c r="B84" s="135" t="s">
        <v>63</v>
      </c>
      <c r="C84" s="150">
        <v>104796</v>
      </c>
      <c r="D84" s="126" t="s">
        <v>245</v>
      </c>
      <c r="E84" s="179" t="s">
        <v>64</v>
      </c>
      <c r="F84" s="93">
        <f>'MEMORIAL DE CÁLCULO'!F84</f>
        <v>785.97349999999983</v>
      </c>
      <c r="G84" s="175">
        <v>16.04</v>
      </c>
      <c r="H84" s="180">
        <f t="shared" ref="H84:H94" si="23">ROUND(G84+(G84*$I$7),2)</f>
        <v>19.57</v>
      </c>
      <c r="I84" s="97">
        <f>ROUND((F84*H84),2)</f>
        <v>15381.5</v>
      </c>
      <c r="J84" s="66"/>
      <c r="K84" s="67"/>
      <c r="L84" s="67"/>
      <c r="M84" s="67"/>
      <c r="N84" s="65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</row>
    <row r="85" spans="1:26" ht="42.6" customHeight="1">
      <c r="A85" s="229" t="s">
        <v>263</v>
      </c>
      <c r="B85" s="135" t="s">
        <v>55</v>
      </c>
      <c r="C85" s="226" t="s">
        <v>279</v>
      </c>
      <c r="D85" s="177" t="s">
        <v>280</v>
      </c>
      <c r="E85" s="176" t="s">
        <v>123</v>
      </c>
      <c r="F85" s="93">
        <f>'MEMORIAL DE CÁLCULO'!F85</f>
        <v>501.44130000000001</v>
      </c>
      <c r="G85" s="356">
        <v>17.57</v>
      </c>
      <c r="H85" s="97">
        <f t="shared" si="23"/>
        <v>21.44</v>
      </c>
      <c r="I85" s="97">
        <f t="shared" ref="I85" si="24">ROUND((F85*H85),2)</f>
        <v>10750.9</v>
      </c>
      <c r="J85" s="66"/>
      <c r="K85" s="67"/>
      <c r="L85" s="67"/>
      <c r="M85" s="67"/>
      <c r="N85" s="65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</row>
    <row r="86" spans="1:26" ht="34.15" customHeight="1">
      <c r="A86" s="229" t="s">
        <v>264</v>
      </c>
      <c r="B86" s="135" t="s">
        <v>55</v>
      </c>
      <c r="C86" s="62" t="s">
        <v>258</v>
      </c>
      <c r="D86" s="126" t="s">
        <v>257</v>
      </c>
      <c r="E86" s="128" t="s">
        <v>125</v>
      </c>
      <c r="F86" s="93">
        <f>'MEMORIAL DE CÁLCULO'!F86</f>
        <v>85.512937499999992</v>
      </c>
      <c r="G86" s="97">
        <v>3.54</v>
      </c>
      <c r="H86" s="97">
        <f t="shared" si="23"/>
        <v>4.32</v>
      </c>
      <c r="I86" s="97">
        <f t="shared" ref="I86:I91" si="25">ROUND((F86*H86),2)</f>
        <v>369.42</v>
      </c>
      <c r="J86" s="66"/>
      <c r="K86" s="57"/>
      <c r="L86" s="67"/>
      <c r="M86" s="57"/>
      <c r="N86" s="65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</row>
    <row r="87" spans="1:26" ht="30" customHeight="1">
      <c r="A87" s="229" t="s">
        <v>269</v>
      </c>
      <c r="B87" s="166" t="s">
        <v>63</v>
      </c>
      <c r="C87" s="176">
        <v>101124</v>
      </c>
      <c r="D87" s="177" t="s">
        <v>296</v>
      </c>
      <c r="E87" s="176" t="s">
        <v>125</v>
      </c>
      <c r="F87" s="93">
        <f>'MEMORIAL DE CÁLCULO'!F87</f>
        <v>100.28826000000001</v>
      </c>
      <c r="G87" s="356">
        <v>15.66</v>
      </c>
      <c r="H87" s="97">
        <f t="shared" si="23"/>
        <v>19.11</v>
      </c>
      <c r="I87" s="97">
        <f t="shared" si="25"/>
        <v>1916.51</v>
      </c>
      <c r="J87" s="66"/>
      <c r="K87" s="57"/>
      <c r="L87" s="67"/>
      <c r="M87" s="57"/>
      <c r="N87" s="65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</row>
    <row r="88" spans="1:26" ht="42" customHeight="1">
      <c r="A88" s="229" t="s">
        <v>270</v>
      </c>
      <c r="B88" s="166" t="s">
        <v>63</v>
      </c>
      <c r="C88" s="176">
        <v>100973</v>
      </c>
      <c r="D88" s="177" t="s">
        <v>297</v>
      </c>
      <c r="E88" s="238" t="s">
        <v>125</v>
      </c>
      <c r="F88" s="93">
        <f>'MEMORIAL DE CÁLCULO'!F88</f>
        <v>100.28830000000001</v>
      </c>
      <c r="G88" s="97">
        <v>9.09</v>
      </c>
      <c r="H88" s="97">
        <f t="shared" si="23"/>
        <v>11.09</v>
      </c>
      <c r="I88" s="97">
        <f t="shared" si="25"/>
        <v>1112.2</v>
      </c>
      <c r="J88" s="66"/>
      <c r="K88" s="57"/>
      <c r="L88" s="67"/>
      <c r="M88" s="57"/>
      <c r="N88" s="65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</row>
    <row r="89" spans="1:26" ht="30" customHeight="1">
      <c r="A89" s="229" t="s">
        <v>271</v>
      </c>
      <c r="B89" s="166" t="s">
        <v>63</v>
      </c>
      <c r="C89" s="62">
        <v>97914</v>
      </c>
      <c r="D89" s="126" t="s">
        <v>203</v>
      </c>
      <c r="E89" s="128" t="s">
        <v>66</v>
      </c>
      <c r="F89" s="93">
        <f>'MEMORIAL DE CÁLCULO'!F89</f>
        <v>2224.5921997500004</v>
      </c>
      <c r="G89" s="231">
        <v>3.31</v>
      </c>
      <c r="H89" s="97">
        <f t="shared" ref="H89" si="26">ROUND(G89+(G89*$I$7),2)</f>
        <v>4.04</v>
      </c>
      <c r="I89" s="97">
        <f t="shared" si="25"/>
        <v>8987.35</v>
      </c>
      <c r="J89" s="66"/>
      <c r="K89" s="57"/>
      <c r="L89" s="67"/>
      <c r="M89" s="57"/>
      <c r="N89" s="65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</row>
    <row r="90" spans="1:26" ht="30" customHeight="1">
      <c r="A90" s="229" t="s">
        <v>272</v>
      </c>
      <c r="B90" s="166" t="s">
        <v>63</v>
      </c>
      <c r="C90" s="176">
        <v>100576</v>
      </c>
      <c r="D90" s="177" t="s">
        <v>241</v>
      </c>
      <c r="E90" s="176" t="s">
        <v>123</v>
      </c>
      <c r="F90" s="93">
        <f>'MEMORIAL DE CÁLCULO'!F90</f>
        <v>501.44130000000001</v>
      </c>
      <c r="G90" s="175">
        <v>2.94</v>
      </c>
      <c r="H90" s="180">
        <f t="shared" si="23"/>
        <v>3.59</v>
      </c>
      <c r="I90" s="97">
        <f t="shared" si="25"/>
        <v>1800.17</v>
      </c>
      <c r="J90" s="66"/>
      <c r="K90" s="57"/>
      <c r="L90" s="67"/>
      <c r="M90" s="57"/>
      <c r="N90" s="65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</row>
    <row r="91" spans="1:26" ht="36" customHeight="1">
      <c r="A91" s="229" t="s">
        <v>273</v>
      </c>
      <c r="B91" s="166" t="s">
        <v>63</v>
      </c>
      <c r="C91" s="176">
        <v>105731</v>
      </c>
      <c r="D91" s="177" t="s">
        <v>299</v>
      </c>
      <c r="E91" s="176" t="s">
        <v>125</v>
      </c>
      <c r="F91" s="93">
        <f>'MEMORIAL DE CÁLCULO'!F91</f>
        <v>100.28826000000001</v>
      </c>
      <c r="G91" s="356">
        <v>223.44</v>
      </c>
      <c r="H91" s="175">
        <f t="shared" si="23"/>
        <v>272.60000000000002</v>
      </c>
      <c r="I91" s="97">
        <f t="shared" si="25"/>
        <v>27338.58</v>
      </c>
      <c r="J91" s="66"/>
      <c r="K91" s="57"/>
      <c r="L91" s="67"/>
      <c r="M91" s="57"/>
      <c r="N91" s="65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</row>
    <row r="92" spans="1:26" ht="30" customHeight="1">
      <c r="A92" s="229" t="s">
        <v>274</v>
      </c>
      <c r="B92" s="166" t="s">
        <v>63</v>
      </c>
      <c r="C92" s="176">
        <v>100575</v>
      </c>
      <c r="D92" s="177" t="s">
        <v>242</v>
      </c>
      <c r="E92" s="176" t="s">
        <v>123</v>
      </c>
      <c r="F92" s="93">
        <f>'MEMORIAL DE CÁLCULO'!F92</f>
        <v>501.44130000000001</v>
      </c>
      <c r="G92" s="175">
        <v>0.56000000000000005</v>
      </c>
      <c r="H92" s="180">
        <f t="shared" si="23"/>
        <v>0.68</v>
      </c>
      <c r="I92" s="97">
        <f t="shared" ref="I92" si="27">ROUND((F92*H92),2)</f>
        <v>340.98</v>
      </c>
      <c r="J92" s="66"/>
      <c r="K92" s="57"/>
      <c r="L92" s="67"/>
      <c r="M92" s="57"/>
      <c r="N92" s="65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</row>
    <row r="93" spans="1:26" ht="30" customHeight="1">
      <c r="A93" s="229" t="s">
        <v>275</v>
      </c>
      <c r="B93" s="166" t="s">
        <v>63</v>
      </c>
      <c r="C93" s="176">
        <v>97914</v>
      </c>
      <c r="D93" s="177" t="s">
        <v>203</v>
      </c>
      <c r="E93" s="176" t="s">
        <v>66</v>
      </c>
      <c r="F93" s="93">
        <f>'MEMORIAL DE CÁLCULO'!F93</f>
        <v>3369.6855360000004</v>
      </c>
      <c r="G93" s="231">
        <v>3.31</v>
      </c>
      <c r="H93" s="175">
        <f t="shared" si="23"/>
        <v>4.04</v>
      </c>
      <c r="I93" s="97">
        <f>ROUND((F93*H93),2)</f>
        <v>13613.53</v>
      </c>
      <c r="J93" s="66"/>
      <c r="K93" s="57"/>
      <c r="L93" s="67"/>
      <c r="M93" s="57"/>
      <c r="N93" s="65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</row>
    <row r="94" spans="1:26" ht="30" customHeight="1">
      <c r="A94" s="229" t="s">
        <v>295</v>
      </c>
      <c r="B94" s="166" t="s">
        <v>63</v>
      </c>
      <c r="C94" s="176">
        <v>97915</v>
      </c>
      <c r="D94" s="177" t="s">
        <v>348</v>
      </c>
      <c r="E94" s="176" t="s">
        <v>66</v>
      </c>
      <c r="F94" s="93">
        <f>'MEMORIAL DE CÁLCULO'!F94</f>
        <v>973.83911990400009</v>
      </c>
      <c r="G94" s="175">
        <v>1.26</v>
      </c>
      <c r="H94" s="180">
        <f t="shared" si="23"/>
        <v>1.54</v>
      </c>
      <c r="I94" s="97">
        <f>ROUND((F94*H94),2)</f>
        <v>1499.71</v>
      </c>
      <c r="J94" s="66"/>
      <c r="K94" s="57"/>
      <c r="L94" s="67"/>
      <c r="M94" s="57"/>
      <c r="N94" s="65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</row>
    <row r="95" spans="1:26" ht="12.75" customHeight="1">
      <c r="A95" s="234" t="s">
        <v>137</v>
      </c>
      <c r="B95" s="136"/>
      <c r="C95" s="137"/>
      <c r="D95" s="138" t="s">
        <v>126</v>
      </c>
      <c r="E95" s="142"/>
      <c r="F95" s="140"/>
      <c r="G95" s="141"/>
      <c r="H95" s="141"/>
      <c r="I95" s="143">
        <f>SUM(I96:I106)</f>
        <v>363616.97000000003</v>
      </c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</row>
    <row r="96" spans="1:26" ht="23.45" customHeight="1">
      <c r="A96" s="229" t="s">
        <v>138</v>
      </c>
      <c r="B96" s="135" t="s">
        <v>219</v>
      </c>
      <c r="C96" s="62">
        <v>4915664</v>
      </c>
      <c r="D96" s="126" t="s">
        <v>287</v>
      </c>
      <c r="E96" s="128" t="s">
        <v>125</v>
      </c>
      <c r="F96" s="124">
        <f>'MEMORIAL DE CÁLCULO'!F96</f>
        <v>5.0401559999999996</v>
      </c>
      <c r="G96" s="175">
        <v>96.21</v>
      </c>
      <c r="H96" s="175">
        <f t="shared" ref="H96" si="28">ROUND(G96+(G96*$I$7),2)</f>
        <v>117.38</v>
      </c>
      <c r="I96" s="217">
        <f t="shared" ref="I96" si="29">ROUND((F96*H96),2)</f>
        <v>591.61</v>
      </c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</row>
    <row r="97" spans="1:26" ht="24" customHeight="1">
      <c r="A97" s="229" t="s">
        <v>139</v>
      </c>
      <c r="B97" s="135" t="s">
        <v>145</v>
      </c>
      <c r="C97" s="62" t="s">
        <v>243</v>
      </c>
      <c r="D97" s="126" t="s">
        <v>244</v>
      </c>
      <c r="E97" s="128" t="s">
        <v>123</v>
      </c>
      <c r="F97" s="124">
        <f>'MEMORIAL DE CÁLCULO'!F97</f>
        <v>501.44130000000001</v>
      </c>
      <c r="G97" s="175">
        <v>9.61</v>
      </c>
      <c r="H97" s="175">
        <f t="shared" ref="H97:H99" si="30">ROUND(G97+(G97*$I$7),2)</f>
        <v>11.72</v>
      </c>
      <c r="I97" s="217">
        <f t="shared" ref="I97:I99" si="31">ROUND((F97*H97),2)</f>
        <v>5876.89</v>
      </c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</row>
    <row r="98" spans="1:26" ht="35.25" customHeight="1">
      <c r="A98" s="229" t="s">
        <v>140</v>
      </c>
      <c r="B98" s="135" t="s">
        <v>63</v>
      </c>
      <c r="C98" s="62">
        <v>102332</v>
      </c>
      <c r="D98" s="134" t="s">
        <v>127</v>
      </c>
      <c r="E98" s="128" t="s">
        <v>69</v>
      </c>
      <c r="F98" s="124">
        <f>'MEMORIAL DE CÁLCULO'!F98</f>
        <v>7.5216194999999999</v>
      </c>
      <c r="G98" s="175">
        <v>2.02</v>
      </c>
      <c r="H98" s="175">
        <f t="shared" si="30"/>
        <v>2.46</v>
      </c>
      <c r="I98" s="217">
        <f t="shared" si="31"/>
        <v>18.5</v>
      </c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</row>
    <row r="99" spans="1:26" ht="35.25" customHeight="1">
      <c r="A99" s="229" t="s">
        <v>141</v>
      </c>
      <c r="B99" s="135" t="s">
        <v>63</v>
      </c>
      <c r="C99" s="62">
        <v>102333</v>
      </c>
      <c r="D99" s="134" t="s">
        <v>128</v>
      </c>
      <c r="E99" s="128" t="s">
        <v>69</v>
      </c>
      <c r="F99" s="124">
        <f>'MEMORIAL DE CÁLCULO'!F99</f>
        <v>6.8521953644999991</v>
      </c>
      <c r="G99" s="175">
        <v>0.77</v>
      </c>
      <c r="H99" s="175">
        <f t="shared" si="30"/>
        <v>0.94</v>
      </c>
      <c r="I99" s="217">
        <f t="shared" si="31"/>
        <v>6.44</v>
      </c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</row>
    <row r="100" spans="1:26" ht="24" customHeight="1">
      <c r="A100" s="229" t="s">
        <v>142</v>
      </c>
      <c r="B100" s="135" t="s">
        <v>145</v>
      </c>
      <c r="C100" s="62" t="s">
        <v>146</v>
      </c>
      <c r="D100" s="126" t="s">
        <v>147</v>
      </c>
      <c r="E100" s="128" t="s">
        <v>123</v>
      </c>
      <c r="F100" s="124">
        <f>'MEMORIAL DE CÁLCULO'!F100</f>
        <v>2033.0941</v>
      </c>
      <c r="G100" s="175">
        <v>2.66</v>
      </c>
      <c r="H100" s="175">
        <f t="shared" ref="H100:H104" si="32">ROUND(G100+(G100*$I$7),2)</f>
        <v>3.25</v>
      </c>
      <c r="I100" s="217">
        <f t="shared" ref="I100" si="33">ROUND((F100*H100),2)</f>
        <v>6607.56</v>
      </c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</row>
    <row r="101" spans="1:26" ht="35.450000000000003" customHeight="1">
      <c r="A101" s="229" t="s">
        <v>276</v>
      </c>
      <c r="B101" s="135" t="s">
        <v>63</v>
      </c>
      <c r="C101" s="62">
        <v>102332</v>
      </c>
      <c r="D101" s="134" t="s">
        <v>127</v>
      </c>
      <c r="E101" s="128" t="s">
        <v>69</v>
      </c>
      <c r="F101" s="124">
        <f>'MEMORIAL DE CÁLCULO'!F101</f>
        <v>54.893540699999996</v>
      </c>
      <c r="G101" s="175">
        <v>2.02</v>
      </c>
      <c r="H101" s="175">
        <f t="shared" si="32"/>
        <v>2.46</v>
      </c>
      <c r="I101" s="217">
        <f>ROUND((F101*H101),2)</f>
        <v>135.04</v>
      </c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</row>
    <row r="102" spans="1:26" ht="37.9" customHeight="1">
      <c r="A102" s="229" t="s">
        <v>277</v>
      </c>
      <c r="B102" s="135" t="s">
        <v>63</v>
      </c>
      <c r="C102" s="62">
        <v>102333</v>
      </c>
      <c r="D102" s="134" t="s">
        <v>128</v>
      </c>
      <c r="E102" s="128" t="s">
        <v>69</v>
      </c>
      <c r="F102" s="124">
        <f>'MEMORIAL DE CÁLCULO'!F102</f>
        <v>50.008015577699993</v>
      </c>
      <c r="G102" s="175">
        <v>0.77</v>
      </c>
      <c r="H102" s="175">
        <f t="shared" si="32"/>
        <v>0.94</v>
      </c>
      <c r="I102" s="217">
        <f t="shared" ref="I102:I104" si="34">ROUND((F102*H102),2)</f>
        <v>47.01</v>
      </c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</row>
    <row r="103" spans="1:26" ht="30" customHeight="1">
      <c r="A103" s="229" t="s">
        <v>278</v>
      </c>
      <c r="B103" s="135" t="s">
        <v>63</v>
      </c>
      <c r="C103" s="62">
        <v>95995</v>
      </c>
      <c r="D103" s="134" t="s">
        <v>129</v>
      </c>
      <c r="E103" s="128" t="s">
        <v>125</v>
      </c>
      <c r="F103" s="124">
        <f>'MEMORIAL DE CÁLCULO'!F103</f>
        <v>121.985646</v>
      </c>
      <c r="G103" s="175">
        <v>2152.94</v>
      </c>
      <c r="H103" s="175">
        <f t="shared" si="32"/>
        <v>2626.59</v>
      </c>
      <c r="I103" s="217">
        <f t="shared" si="34"/>
        <v>320406.28000000003</v>
      </c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</row>
    <row r="104" spans="1:26" ht="30" customHeight="1">
      <c r="A104" s="229" t="s">
        <v>432</v>
      </c>
      <c r="B104" s="135" t="s">
        <v>219</v>
      </c>
      <c r="C104" s="62">
        <v>5914612</v>
      </c>
      <c r="D104" s="134" t="s">
        <v>220</v>
      </c>
      <c r="E104" s="178" t="s">
        <v>69</v>
      </c>
      <c r="F104" s="124">
        <f>'MEMORIAL DE CÁLCULO'!F104</f>
        <v>16784.249004432</v>
      </c>
      <c r="G104" s="355">
        <v>0.99</v>
      </c>
      <c r="H104" s="175">
        <f t="shared" si="32"/>
        <v>1.21</v>
      </c>
      <c r="I104" s="217">
        <f t="shared" si="34"/>
        <v>20308.939999999999</v>
      </c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</row>
    <row r="105" spans="1:26" ht="57" customHeight="1">
      <c r="A105" s="229" t="s">
        <v>433</v>
      </c>
      <c r="B105" s="135" t="s">
        <v>63</v>
      </c>
      <c r="C105" s="62">
        <v>5678</v>
      </c>
      <c r="D105" s="134" t="s">
        <v>208</v>
      </c>
      <c r="E105" s="178" t="s">
        <v>93</v>
      </c>
      <c r="F105" s="124">
        <f>'MEMORIAL DE CÁLCULO'!F105</f>
        <v>45</v>
      </c>
      <c r="G105" s="355">
        <v>158.69</v>
      </c>
      <c r="H105" s="175">
        <f t="shared" ref="H105" si="35">ROUND(G105+(G105*$I$7),2)</f>
        <v>193.6</v>
      </c>
      <c r="I105" s="217">
        <f t="shared" ref="I105" si="36">ROUND((F105*H105),2)</f>
        <v>8712</v>
      </c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</row>
    <row r="106" spans="1:26" ht="57" customHeight="1">
      <c r="A106" s="229" t="s">
        <v>434</v>
      </c>
      <c r="B106" s="135" t="s">
        <v>63</v>
      </c>
      <c r="C106" s="62">
        <v>5679</v>
      </c>
      <c r="D106" s="134" t="s">
        <v>286</v>
      </c>
      <c r="E106" s="178" t="s">
        <v>95</v>
      </c>
      <c r="F106" s="124">
        <f>'MEMORIAL DE CÁLCULO'!F106</f>
        <v>10</v>
      </c>
      <c r="G106" s="355">
        <v>74.319999999999993</v>
      </c>
      <c r="H106" s="175">
        <f t="shared" ref="H106" si="37">ROUND(G106+(G106*$I$7),2)</f>
        <v>90.67</v>
      </c>
      <c r="I106" s="217">
        <f t="shared" ref="I106" si="38">ROUND((F106*H106),2)</f>
        <v>906.7</v>
      </c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</row>
    <row r="107" spans="1:26" ht="12.75" customHeight="1">
      <c r="A107" s="236" t="s">
        <v>143</v>
      </c>
      <c r="B107" s="170"/>
      <c r="C107" s="171"/>
      <c r="D107" s="172" t="s">
        <v>130</v>
      </c>
      <c r="E107" s="142"/>
      <c r="F107" s="173"/>
      <c r="G107" s="174"/>
      <c r="H107" s="174"/>
      <c r="I107" s="216">
        <f>SUM(I108:I110)</f>
        <v>84030.239999999991</v>
      </c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</row>
    <row r="108" spans="1:26" ht="46.9" customHeight="1">
      <c r="A108" s="176" t="s">
        <v>144</v>
      </c>
      <c r="B108" s="166" t="s">
        <v>55</v>
      </c>
      <c r="C108" s="176" t="s">
        <v>149</v>
      </c>
      <c r="D108" s="177" t="s">
        <v>188</v>
      </c>
      <c r="E108" s="176" t="s">
        <v>64</v>
      </c>
      <c r="F108" s="93">
        <f>'MEMORIAL DE CÁLCULO'!F108</f>
        <v>150.09</v>
      </c>
      <c r="G108" s="355">
        <v>147.61000000000001</v>
      </c>
      <c r="H108" s="97">
        <f t="shared" ref="H108:H110" si="39">ROUND(G108+(G108*$I$7),2)</f>
        <v>180.08</v>
      </c>
      <c r="I108" s="97">
        <f>ROUND((F108*H108),2)</f>
        <v>27028.21</v>
      </c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</row>
    <row r="109" spans="1:26" ht="28.9" customHeight="1">
      <c r="A109" s="176" t="s">
        <v>249</v>
      </c>
      <c r="B109" s="135" t="s">
        <v>145</v>
      </c>
      <c r="C109" s="62" t="s">
        <v>252</v>
      </c>
      <c r="D109" s="126" t="s">
        <v>253</v>
      </c>
      <c r="E109" s="129" t="s">
        <v>56</v>
      </c>
      <c r="F109" s="93">
        <f>'MEMORIAL DE CÁLCULO'!F109</f>
        <v>10</v>
      </c>
      <c r="G109" s="355">
        <v>441.06</v>
      </c>
      <c r="H109" s="175">
        <f t="shared" si="39"/>
        <v>538.09</v>
      </c>
      <c r="I109" s="217">
        <f>ROUND((F109*H109),2)</f>
        <v>5380.9</v>
      </c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</row>
    <row r="110" spans="1:26" ht="30" customHeight="1">
      <c r="A110" s="176" t="s">
        <v>254</v>
      </c>
      <c r="B110" s="166" t="s">
        <v>63</v>
      </c>
      <c r="C110" s="176">
        <v>94289</v>
      </c>
      <c r="D110" s="177" t="s">
        <v>148</v>
      </c>
      <c r="E110" s="176" t="s">
        <v>64</v>
      </c>
      <c r="F110" s="93">
        <f>'MEMORIAL DE CÁLCULO'!F110</f>
        <v>896.04460000000006</v>
      </c>
      <c r="G110" s="355">
        <v>47.22</v>
      </c>
      <c r="H110" s="97">
        <f t="shared" si="39"/>
        <v>57.61</v>
      </c>
      <c r="I110" s="97">
        <f>ROUND((F110*H110),2)</f>
        <v>51621.13</v>
      </c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</row>
    <row r="111" spans="1:26" ht="9.75" customHeight="1">
      <c r="A111" s="396"/>
      <c r="B111" s="397"/>
      <c r="C111" s="397"/>
      <c r="D111" s="397"/>
      <c r="E111" s="397"/>
      <c r="F111" s="397"/>
      <c r="G111" s="397"/>
      <c r="H111" s="397"/>
      <c r="I111" s="398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</row>
    <row r="112" spans="1:26" ht="12.75" customHeight="1">
      <c r="A112" s="156"/>
      <c r="B112" s="157"/>
      <c r="C112" s="157"/>
      <c r="D112" s="157"/>
      <c r="E112" s="157"/>
      <c r="F112" s="158"/>
      <c r="G112" s="159"/>
      <c r="H112" s="157"/>
      <c r="I112" s="160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2.75" customHeight="1">
      <c r="A113" s="102"/>
      <c r="B113" s="68"/>
      <c r="C113" s="68"/>
      <c r="D113" s="68"/>
      <c r="E113" s="68"/>
      <c r="F113" s="71"/>
      <c r="G113" s="72"/>
      <c r="H113" s="68"/>
      <c r="I113" s="103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2.75" customHeight="1">
      <c r="A114" s="102"/>
      <c r="B114" s="68"/>
      <c r="C114" s="68"/>
      <c r="D114" s="68"/>
      <c r="E114" s="68"/>
      <c r="F114" s="71"/>
      <c r="G114" s="72"/>
      <c r="H114" s="68"/>
      <c r="I114" s="103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2.75" customHeight="1">
      <c r="A115" s="102"/>
      <c r="B115" s="68"/>
      <c r="C115" s="68"/>
      <c r="D115" s="68"/>
      <c r="E115" s="68"/>
      <c r="F115" s="71"/>
      <c r="G115" s="72"/>
      <c r="H115" s="68"/>
      <c r="I115" s="103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2.75" customHeight="1">
      <c r="A116" s="102"/>
      <c r="B116" s="68"/>
      <c r="C116" s="68"/>
      <c r="D116" s="68"/>
      <c r="E116" s="68"/>
      <c r="F116" s="71"/>
      <c r="G116" s="72"/>
      <c r="H116" s="68"/>
      <c r="I116" s="103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2.75" customHeight="1">
      <c r="A117" s="102"/>
      <c r="B117" s="68"/>
      <c r="C117" s="68"/>
      <c r="D117" s="68"/>
      <c r="E117" s="68"/>
      <c r="F117" s="71"/>
      <c r="G117" s="72"/>
      <c r="H117" s="68"/>
      <c r="I117" s="103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2.75" customHeight="1">
      <c r="A118" s="102"/>
      <c r="B118" s="68"/>
      <c r="C118" s="68"/>
      <c r="D118" s="68"/>
      <c r="E118" s="68"/>
      <c r="F118" s="71"/>
      <c r="G118" s="72"/>
      <c r="H118" s="68"/>
      <c r="I118" s="103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2.75" customHeight="1">
      <c r="A119" s="102"/>
      <c r="B119" s="68"/>
      <c r="C119" s="68"/>
      <c r="D119" s="68"/>
      <c r="E119" s="68"/>
      <c r="F119" s="71"/>
      <c r="G119" s="72"/>
      <c r="H119" s="68"/>
      <c r="I119" s="103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2.75" customHeight="1">
      <c r="A120" s="104"/>
      <c r="B120" s="105"/>
      <c r="C120" s="105"/>
      <c r="D120" s="105"/>
      <c r="E120" s="105"/>
      <c r="F120" s="106"/>
      <c r="G120" s="107"/>
      <c r="H120" s="105"/>
      <c r="I120" s="108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2.75" customHeight="1">
      <c r="A121" s="102"/>
      <c r="B121" s="68"/>
      <c r="C121" s="68"/>
      <c r="D121" s="68"/>
      <c r="E121" s="68"/>
      <c r="F121" s="71"/>
      <c r="G121" s="72"/>
      <c r="H121" s="68"/>
      <c r="I121" s="68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2.75" customHeight="1">
      <c r="A122" s="102"/>
      <c r="B122" s="68"/>
      <c r="C122" s="68"/>
      <c r="D122" s="68"/>
      <c r="E122" s="68"/>
      <c r="F122" s="71"/>
      <c r="G122" s="72"/>
      <c r="H122" s="68"/>
      <c r="I122" s="68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2.75" customHeight="1">
      <c r="A123" s="68"/>
      <c r="B123" s="68"/>
      <c r="C123" s="68"/>
      <c r="D123" s="68"/>
      <c r="E123" s="68"/>
      <c r="F123" s="71"/>
      <c r="G123" s="72"/>
      <c r="H123" s="68"/>
      <c r="I123" s="68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2.75" customHeight="1">
      <c r="A124" s="68"/>
      <c r="B124" s="68"/>
      <c r="C124" s="68"/>
      <c r="D124" s="68"/>
      <c r="E124" s="68"/>
      <c r="F124" s="71"/>
      <c r="G124" s="72"/>
      <c r="H124" s="68"/>
      <c r="I124" s="68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2.75" customHeight="1">
      <c r="A125" s="68"/>
      <c r="B125" s="68"/>
      <c r="C125" s="68"/>
      <c r="D125" s="68"/>
      <c r="E125" s="68"/>
      <c r="F125" s="71"/>
      <c r="G125" s="72"/>
      <c r="H125" s="68"/>
      <c r="I125" s="68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2.75" customHeight="1">
      <c r="A126" s="68"/>
      <c r="B126" s="68"/>
      <c r="C126" s="68"/>
      <c r="D126" s="68"/>
      <c r="E126" s="68"/>
      <c r="F126" s="71"/>
      <c r="G126" s="72"/>
      <c r="H126" s="68"/>
      <c r="I126" s="68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2.75" customHeight="1">
      <c r="A127" s="68"/>
      <c r="B127" s="68"/>
      <c r="C127" s="68"/>
      <c r="D127" s="68"/>
      <c r="E127" s="68"/>
      <c r="F127" s="71"/>
      <c r="G127" s="72"/>
      <c r="H127" s="68"/>
      <c r="I127" s="68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2.75" customHeight="1">
      <c r="A128" s="68"/>
      <c r="B128" s="68"/>
      <c r="C128" s="68"/>
      <c r="D128" s="68"/>
      <c r="E128" s="68"/>
      <c r="F128" s="71"/>
      <c r="G128" s="72"/>
      <c r="H128" s="68"/>
      <c r="I128" s="68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2.75" customHeight="1">
      <c r="A129" s="68"/>
      <c r="B129" s="68"/>
      <c r="C129" s="68"/>
      <c r="D129" s="68"/>
      <c r="E129" s="68"/>
      <c r="F129" s="71"/>
      <c r="G129" s="72"/>
      <c r="H129" s="68"/>
      <c r="I129" s="68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2.75" customHeight="1">
      <c r="A130" s="68"/>
      <c r="B130" s="68"/>
      <c r="C130" s="68"/>
      <c r="D130" s="68"/>
      <c r="E130" s="68"/>
      <c r="F130" s="71"/>
      <c r="G130" s="72"/>
      <c r="H130" s="68"/>
      <c r="I130" s="68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2.75" customHeight="1">
      <c r="A131" s="68"/>
      <c r="B131" s="68"/>
      <c r="C131" s="68"/>
      <c r="D131" s="68"/>
      <c r="E131" s="68"/>
      <c r="F131" s="71"/>
      <c r="G131" s="72"/>
      <c r="H131" s="68"/>
      <c r="I131" s="68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2.75" customHeight="1">
      <c r="A132" s="68"/>
      <c r="B132" s="68"/>
      <c r="C132" s="68"/>
      <c r="D132" s="68"/>
      <c r="E132" s="68"/>
      <c r="F132" s="71"/>
      <c r="G132" s="72"/>
      <c r="H132" s="68"/>
      <c r="I132" s="68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2.75" customHeight="1">
      <c r="A133" s="68"/>
      <c r="B133" s="68"/>
      <c r="C133" s="68"/>
      <c r="D133" s="68"/>
      <c r="E133" s="68"/>
      <c r="F133" s="71"/>
      <c r="G133" s="72"/>
      <c r="H133" s="68"/>
      <c r="I133" s="68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2.75" customHeight="1">
      <c r="A134" s="68"/>
      <c r="B134" s="68"/>
      <c r="C134" s="68"/>
      <c r="D134" s="68"/>
      <c r="E134" s="68"/>
      <c r="F134" s="71"/>
      <c r="G134" s="72"/>
      <c r="H134" s="68"/>
      <c r="I134" s="68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2.75" customHeight="1">
      <c r="A135" s="68"/>
      <c r="B135" s="68"/>
      <c r="C135" s="68"/>
      <c r="D135" s="68"/>
      <c r="E135" s="68"/>
      <c r="F135" s="71"/>
      <c r="G135" s="72"/>
      <c r="H135" s="68"/>
      <c r="I135" s="68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2.75" customHeight="1">
      <c r="A136" s="68"/>
      <c r="B136" s="68"/>
      <c r="C136" s="68"/>
      <c r="D136" s="68"/>
      <c r="E136" s="68"/>
      <c r="F136" s="71"/>
      <c r="G136" s="72"/>
      <c r="H136" s="68"/>
      <c r="I136" s="68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2.75" customHeight="1">
      <c r="A137" s="68"/>
      <c r="B137" s="68"/>
      <c r="C137" s="68"/>
      <c r="D137" s="68"/>
      <c r="E137" s="68"/>
      <c r="F137" s="71"/>
      <c r="G137" s="72"/>
      <c r="H137" s="68"/>
      <c r="I137" s="68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2.75" customHeight="1">
      <c r="A138" s="68"/>
      <c r="B138" s="68"/>
      <c r="C138" s="68"/>
      <c r="D138" s="68"/>
      <c r="E138" s="68"/>
      <c r="F138" s="71"/>
      <c r="G138" s="72"/>
      <c r="H138" s="68"/>
      <c r="I138" s="68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2.75" customHeight="1">
      <c r="A139" s="68"/>
      <c r="B139" s="68"/>
      <c r="C139" s="68"/>
      <c r="D139" s="68"/>
      <c r="E139" s="68"/>
      <c r="F139" s="71"/>
      <c r="G139" s="72"/>
      <c r="H139" s="68"/>
      <c r="I139" s="68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2.75" customHeight="1">
      <c r="A140" s="68"/>
      <c r="B140" s="68"/>
      <c r="C140" s="68"/>
      <c r="D140" s="68"/>
      <c r="E140" s="68"/>
      <c r="F140" s="71"/>
      <c r="G140" s="72"/>
      <c r="H140" s="68"/>
      <c r="I140" s="68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2.75" customHeight="1">
      <c r="A141" s="68"/>
      <c r="B141" s="68"/>
      <c r="C141" s="68"/>
      <c r="D141" s="68"/>
      <c r="E141" s="68"/>
      <c r="F141" s="71"/>
      <c r="G141" s="72"/>
      <c r="H141" s="68"/>
      <c r="I141" s="68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2.75" customHeight="1">
      <c r="A142" s="68"/>
      <c r="B142" s="68"/>
      <c r="C142" s="68"/>
      <c r="D142" s="68"/>
      <c r="E142" s="68"/>
      <c r="F142" s="71"/>
      <c r="G142" s="72"/>
      <c r="H142" s="68"/>
      <c r="I142" s="68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2.75" customHeight="1">
      <c r="A143" s="68"/>
      <c r="B143" s="68"/>
      <c r="C143" s="68"/>
      <c r="D143" s="68"/>
      <c r="E143" s="68"/>
      <c r="F143" s="71"/>
      <c r="G143" s="72"/>
      <c r="H143" s="68"/>
      <c r="I143" s="68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2.75" customHeight="1">
      <c r="A144" s="68"/>
      <c r="B144" s="68"/>
      <c r="C144" s="68"/>
      <c r="D144" s="68"/>
      <c r="E144" s="68"/>
      <c r="F144" s="71"/>
      <c r="G144" s="72"/>
      <c r="H144" s="68"/>
      <c r="I144" s="68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2.75" customHeight="1">
      <c r="A145" s="68"/>
      <c r="B145" s="68"/>
      <c r="C145" s="68"/>
      <c r="D145" s="68"/>
      <c r="E145" s="68"/>
      <c r="F145" s="71"/>
      <c r="G145" s="72"/>
      <c r="H145" s="68"/>
      <c r="I145" s="68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2.75" customHeight="1">
      <c r="A146" s="68"/>
      <c r="B146" s="68"/>
      <c r="C146" s="68"/>
      <c r="D146" s="68"/>
      <c r="E146" s="68"/>
      <c r="F146" s="71"/>
      <c r="G146" s="72"/>
      <c r="H146" s="68"/>
      <c r="I146" s="68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2.75" customHeight="1">
      <c r="A147" s="68"/>
      <c r="B147" s="68"/>
      <c r="C147" s="68"/>
      <c r="D147" s="68"/>
      <c r="E147" s="68"/>
      <c r="F147" s="71"/>
      <c r="G147" s="72"/>
      <c r="H147" s="68"/>
      <c r="I147" s="68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2.75" customHeight="1">
      <c r="A148" s="68"/>
      <c r="B148" s="68"/>
      <c r="C148" s="68"/>
      <c r="D148" s="68"/>
      <c r="E148" s="68"/>
      <c r="F148" s="71"/>
      <c r="G148" s="72"/>
      <c r="H148" s="68"/>
      <c r="I148" s="68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2.75" customHeight="1">
      <c r="A149" s="68"/>
      <c r="B149" s="68"/>
      <c r="C149" s="68"/>
      <c r="D149" s="68"/>
      <c r="E149" s="68"/>
      <c r="F149" s="71"/>
      <c r="G149" s="72"/>
      <c r="H149" s="68"/>
      <c r="I149" s="68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2.75" customHeight="1">
      <c r="A150" s="68"/>
      <c r="B150" s="68"/>
      <c r="C150" s="68"/>
      <c r="D150" s="68"/>
      <c r="E150" s="68"/>
      <c r="F150" s="71"/>
      <c r="G150" s="72"/>
      <c r="H150" s="68"/>
      <c r="I150" s="68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2.75" customHeight="1">
      <c r="A151" s="68"/>
      <c r="B151" s="68"/>
      <c r="C151" s="68"/>
      <c r="D151" s="68"/>
      <c r="E151" s="68"/>
      <c r="F151" s="71"/>
      <c r="G151" s="72"/>
      <c r="H151" s="68"/>
      <c r="I151" s="68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2.75" customHeight="1">
      <c r="A152" s="68"/>
      <c r="B152" s="68"/>
      <c r="C152" s="68"/>
      <c r="D152" s="68"/>
      <c r="E152" s="68"/>
      <c r="F152" s="71"/>
      <c r="G152" s="72"/>
      <c r="H152" s="68"/>
      <c r="I152" s="68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2.75" customHeight="1">
      <c r="A153" s="68"/>
      <c r="B153" s="68"/>
      <c r="C153" s="68"/>
      <c r="D153" s="68"/>
      <c r="E153" s="68"/>
      <c r="F153" s="71"/>
      <c r="G153" s="72"/>
      <c r="H153" s="68"/>
      <c r="I153" s="68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2.75" customHeight="1">
      <c r="A154" s="68"/>
      <c r="B154" s="68"/>
      <c r="C154" s="68"/>
      <c r="D154" s="68"/>
      <c r="E154" s="68"/>
      <c r="F154" s="71"/>
      <c r="G154" s="72"/>
      <c r="H154" s="68"/>
      <c r="I154" s="68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2.75" customHeight="1">
      <c r="A155" s="68"/>
      <c r="B155" s="68"/>
      <c r="C155" s="68"/>
      <c r="D155" s="68"/>
      <c r="E155" s="68"/>
      <c r="F155" s="71"/>
      <c r="G155" s="72"/>
      <c r="H155" s="68"/>
      <c r="I155" s="68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2.75" customHeight="1">
      <c r="A156" s="68"/>
      <c r="B156" s="68"/>
      <c r="C156" s="68"/>
      <c r="D156" s="68"/>
      <c r="E156" s="68"/>
      <c r="F156" s="71"/>
      <c r="G156" s="72"/>
      <c r="H156" s="68"/>
      <c r="I156" s="68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2.75" customHeight="1">
      <c r="A157" s="68"/>
      <c r="B157" s="68"/>
      <c r="C157" s="68"/>
      <c r="D157" s="68"/>
      <c r="E157" s="68"/>
      <c r="F157" s="71"/>
      <c r="G157" s="72"/>
      <c r="H157" s="68"/>
      <c r="I157" s="68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2.75" customHeight="1">
      <c r="A158" s="68"/>
      <c r="B158" s="68"/>
      <c r="C158" s="68"/>
      <c r="D158" s="68"/>
      <c r="E158" s="68"/>
      <c r="F158" s="71"/>
      <c r="G158" s="72"/>
      <c r="H158" s="68"/>
      <c r="I158" s="68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2.75" customHeight="1">
      <c r="A159" s="68"/>
      <c r="B159" s="68"/>
      <c r="C159" s="68"/>
      <c r="D159" s="68"/>
      <c r="E159" s="68"/>
      <c r="F159" s="71"/>
      <c r="G159" s="72"/>
      <c r="H159" s="68"/>
      <c r="I159" s="68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2.75" customHeight="1">
      <c r="A160" s="68"/>
      <c r="B160" s="68"/>
      <c r="C160" s="68"/>
      <c r="D160" s="68"/>
      <c r="E160" s="68"/>
      <c r="F160" s="71"/>
      <c r="G160" s="72"/>
      <c r="H160" s="68"/>
      <c r="I160" s="68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2.75" customHeight="1">
      <c r="A161" s="68"/>
      <c r="B161" s="68"/>
      <c r="C161" s="68"/>
      <c r="D161" s="68"/>
      <c r="E161" s="68"/>
      <c r="F161" s="71"/>
      <c r="G161" s="72"/>
      <c r="H161" s="68"/>
      <c r="I161" s="68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2.75" customHeight="1">
      <c r="A162" s="68"/>
      <c r="B162" s="68"/>
      <c r="C162" s="68"/>
      <c r="D162" s="68"/>
      <c r="E162" s="68"/>
      <c r="F162" s="71"/>
      <c r="G162" s="72"/>
      <c r="H162" s="68"/>
      <c r="I162" s="68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2.75" customHeight="1">
      <c r="A163" s="68"/>
      <c r="B163" s="68"/>
      <c r="C163" s="68"/>
      <c r="D163" s="68"/>
      <c r="E163" s="68"/>
      <c r="F163" s="71"/>
      <c r="G163" s="72"/>
      <c r="H163" s="68"/>
      <c r="I163" s="68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2.75" customHeight="1">
      <c r="A164" s="68"/>
      <c r="B164" s="68"/>
      <c r="C164" s="68"/>
      <c r="D164" s="68"/>
      <c r="E164" s="68"/>
      <c r="F164" s="71"/>
      <c r="G164" s="72"/>
      <c r="H164" s="68"/>
      <c r="I164" s="68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2.75" customHeight="1">
      <c r="A165" s="68"/>
      <c r="B165" s="68"/>
      <c r="C165" s="68"/>
      <c r="D165" s="68"/>
      <c r="E165" s="68"/>
      <c r="F165" s="71"/>
      <c r="G165" s="72"/>
      <c r="H165" s="68"/>
      <c r="I165" s="68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2.75" customHeight="1">
      <c r="A166" s="68"/>
      <c r="B166" s="68"/>
      <c r="C166" s="68"/>
      <c r="D166" s="68"/>
      <c r="E166" s="68"/>
      <c r="F166" s="71"/>
      <c r="G166" s="72"/>
      <c r="H166" s="68"/>
      <c r="I166" s="68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2.75" customHeight="1">
      <c r="A167" s="68"/>
      <c r="B167" s="68"/>
      <c r="C167" s="68"/>
      <c r="D167" s="68"/>
      <c r="E167" s="68"/>
      <c r="F167" s="71"/>
      <c r="G167" s="72"/>
      <c r="H167" s="68"/>
      <c r="I167" s="68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2.75" customHeight="1">
      <c r="A168" s="68"/>
      <c r="B168" s="68"/>
      <c r="C168" s="68"/>
      <c r="D168" s="68"/>
      <c r="E168" s="68"/>
      <c r="F168" s="71"/>
      <c r="G168" s="72"/>
      <c r="H168" s="68"/>
      <c r="I168" s="68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2.75" customHeight="1">
      <c r="A169" s="68"/>
      <c r="B169" s="68"/>
      <c r="C169" s="68"/>
      <c r="D169" s="68"/>
      <c r="E169" s="68"/>
      <c r="F169" s="71"/>
      <c r="G169" s="72"/>
      <c r="H169" s="68"/>
      <c r="I169" s="68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2.75" customHeight="1">
      <c r="A170" s="68"/>
      <c r="B170" s="68"/>
      <c r="C170" s="68"/>
      <c r="D170" s="68"/>
      <c r="E170" s="68"/>
      <c r="F170" s="71"/>
      <c r="G170" s="72"/>
      <c r="H170" s="68"/>
      <c r="I170" s="68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2.75" customHeight="1">
      <c r="A171" s="68"/>
      <c r="B171" s="68"/>
      <c r="C171" s="68"/>
      <c r="D171" s="68"/>
      <c r="E171" s="68"/>
      <c r="F171" s="71"/>
      <c r="G171" s="72"/>
      <c r="H171" s="68"/>
      <c r="I171" s="68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2.75" customHeight="1">
      <c r="A172" s="68"/>
      <c r="B172" s="68"/>
      <c r="C172" s="68"/>
      <c r="D172" s="68"/>
      <c r="E172" s="68"/>
      <c r="F172" s="71"/>
      <c r="G172" s="72"/>
      <c r="H172" s="68"/>
      <c r="I172" s="68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2.75" customHeight="1">
      <c r="A173" s="68"/>
      <c r="B173" s="68"/>
      <c r="C173" s="68"/>
      <c r="D173" s="68"/>
      <c r="E173" s="68"/>
      <c r="F173" s="71"/>
      <c r="G173" s="72"/>
      <c r="H173" s="68"/>
      <c r="I173" s="68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2.75" customHeight="1">
      <c r="A174" s="68"/>
      <c r="B174" s="68"/>
      <c r="C174" s="68"/>
      <c r="D174" s="68"/>
      <c r="E174" s="68"/>
      <c r="F174" s="71"/>
      <c r="G174" s="72"/>
      <c r="H174" s="68"/>
      <c r="I174" s="68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2.75" customHeight="1">
      <c r="A175" s="68"/>
      <c r="B175" s="68"/>
      <c r="C175" s="68"/>
      <c r="D175" s="68"/>
      <c r="E175" s="68"/>
      <c r="F175" s="71"/>
      <c r="G175" s="72"/>
      <c r="H175" s="68"/>
      <c r="I175" s="68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2.75" customHeight="1">
      <c r="A176" s="68"/>
      <c r="B176" s="68"/>
      <c r="C176" s="68"/>
      <c r="D176" s="68"/>
      <c r="E176" s="68"/>
      <c r="F176" s="71"/>
      <c r="G176" s="72"/>
      <c r="H176" s="68"/>
      <c r="I176" s="68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2.75" customHeight="1">
      <c r="A177" s="68"/>
      <c r="B177" s="68"/>
      <c r="C177" s="68"/>
      <c r="D177" s="68"/>
      <c r="E177" s="68"/>
      <c r="F177" s="71"/>
      <c r="G177" s="72"/>
      <c r="H177" s="68"/>
      <c r="I177" s="68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2.75" customHeight="1">
      <c r="A178" s="68"/>
      <c r="B178" s="68"/>
      <c r="C178" s="68"/>
      <c r="D178" s="68"/>
      <c r="E178" s="68"/>
      <c r="F178" s="71"/>
      <c r="G178" s="72"/>
      <c r="H178" s="68"/>
      <c r="I178" s="68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2.75" customHeight="1">
      <c r="A179" s="68"/>
      <c r="B179" s="68"/>
      <c r="C179" s="68"/>
      <c r="D179" s="68"/>
      <c r="E179" s="68"/>
      <c r="F179" s="71"/>
      <c r="G179" s="72"/>
      <c r="H179" s="68"/>
      <c r="I179" s="68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2.75" customHeight="1">
      <c r="A180" s="68"/>
      <c r="B180" s="68"/>
      <c r="C180" s="68"/>
      <c r="D180" s="68"/>
      <c r="E180" s="68"/>
      <c r="F180" s="71"/>
      <c r="G180" s="72"/>
      <c r="H180" s="68"/>
      <c r="I180" s="68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2.75" customHeight="1">
      <c r="A181" s="68"/>
      <c r="B181" s="68"/>
      <c r="C181" s="68"/>
      <c r="D181" s="68"/>
      <c r="E181" s="68"/>
      <c r="F181" s="71"/>
      <c r="G181" s="72"/>
      <c r="H181" s="68"/>
      <c r="I181" s="68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2.75" customHeight="1">
      <c r="A182" s="68"/>
      <c r="B182" s="68"/>
      <c r="C182" s="68"/>
      <c r="D182" s="68"/>
      <c r="E182" s="68"/>
      <c r="F182" s="71"/>
      <c r="G182" s="72"/>
      <c r="H182" s="68"/>
      <c r="I182" s="68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2.75" customHeight="1">
      <c r="A183" s="68"/>
      <c r="B183" s="68"/>
      <c r="C183" s="68"/>
      <c r="D183" s="68"/>
      <c r="E183" s="68"/>
      <c r="F183" s="71"/>
      <c r="G183" s="72"/>
      <c r="H183" s="68"/>
      <c r="I183" s="68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2.75" customHeight="1">
      <c r="A184" s="68"/>
      <c r="B184" s="68"/>
      <c r="C184" s="68"/>
      <c r="D184" s="68"/>
      <c r="E184" s="68"/>
      <c r="F184" s="71"/>
      <c r="G184" s="72"/>
      <c r="H184" s="68"/>
      <c r="I184" s="68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2.75" customHeight="1">
      <c r="A185" s="68"/>
      <c r="B185" s="68"/>
      <c r="C185" s="68"/>
      <c r="D185" s="68"/>
      <c r="E185" s="68"/>
      <c r="F185" s="71"/>
      <c r="G185" s="72"/>
      <c r="H185" s="68"/>
      <c r="I185" s="68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2.75" customHeight="1">
      <c r="A186" s="68"/>
      <c r="B186" s="68"/>
      <c r="C186" s="68"/>
      <c r="D186" s="68"/>
      <c r="E186" s="68"/>
      <c r="F186" s="71"/>
      <c r="G186" s="72"/>
      <c r="H186" s="68"/>
      <c r="I186" s="68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2.75" customHeight="1">
      <c r="A187" s="68"/>
      <c r="B187" s="68"/>
      <c r="C187" s="68"/>
      <c r="D187" s="68"/>
      <c r="E187" s="68"/>
      <c r="F187" s="71"/>
      <c r="G187" s="72"/>
      <c r="H187" s="68"/>
      <c r="I187" s="68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2.75" customHeight="1">
      <c r="A188" s="68"/>
      <c r="B188" s="68"/>
      <c r="C188" s="68"/>
      <c r="D188" s="68"/>
      <c r="E188" s="68"/>
      <c r="F188" s="71"/>
      <c r="G188" s="72"/>
      <c r="H188" s="68"/>
      <c r="I188" s="68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2.75" customHeight="1">
      <c r="A189" s="68"/>
      <c r="B189" s="68"/>
      <c r="C189" s="68"/>
      <c r="D189" s="68"/>
      <c r="E189" s="68"/>
      <c r="F189" s="71"/>
      <c r="G189" s="72"/>
      <c r="H189" s="68"/>
      <c r="I189" s="68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2.75" customHeight="1">
      <c r="A190" s="68"/>
      <c r="B190" s="68"/>
      <c r="C190" s="68"/>
      <c r="D190" s="68"/>
      <c r="E190" s="68"/>
      <c r="F190" s="71"/>
      <c r="G190" s="72"/>
      <c r="H190" s="68"/>
      <c r="I190" s="68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2.75" customHeight="1">
      <c r="A191" s="68"/>
      <c r="B191" s="68"/>
      <c r="C191" s="68"/>
      <c r="D191" s="68"/>
      <c r="E191" s="68"/>
      <c r="F191" s="71"/>
      <c r="G191" s="72"/>
      <c r="H191" s="68"/>
      <c r="I191" s="68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2.75" customHeight="1">
      <c r="A192" s="68"/>
      <c r="B192" s="68"/>
      <c r="C192" s="68"/>
      <c r="D192" s="68"/>
      <c r="E192" s="68"/>
      <c r="F192" s="71"/>
      <c r="G192" s="72"/>
      <c r="H192" s="68"/>
      <c r="I192" s="68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2.75" customHeight="1">
      <c r="A193" s="68"/>
      <c r="B193" s="68"/>
      <c r="C193" s="68"/>
      <c r="D193" s="68"/>
      <c r="E193" s="68"/>
      <c r="F193" s="71"/>
      <c r="G193" s="72"/>
      <c r="H193" s="68"/>
      <c r="I193" s="68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2.75" customHeight="1">
      <c r="A194" s="68"/>
      <c r="B194" s="68"/>
      <c r="C194" s="68"/>
      <c r="D194" s="68"/>
      <c r="E194" s="68"/>
      <c r="F194" s="71"/>
      <c r="G194" s="72"/>
      <c r="H194" s="68"/>
      <c r="I194" s="68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2.75" customHeight="1">
      <c r="A195" s="68"/>
      <c r="B195" s="68"/>
      <c r="C195" s="68"/>
      <c r="D195" s="68"/>
      <c r="E195" s="68"/>
      <c r="F195" s="71"/>
      <c r="G195" s="72"/>
      <c r="H195" s="68"/>
      <c r="I195" s="68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2.75" customHeight="1">
      <c r="A196" s="68"/>
      <c r="B196" s="68"/>
      <c r="C196" s="68"/>
      <c r="D196" s="68"/>
      <c r="E196" s="68"/>
      <c r="F196" s="71"/>
      <c r="G196" s="72"/>
      <c r="H196" s="68"/>
      <c r="I196" s="68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2.75" customHeight="1">
      <c r="A197" s="68"/>
      <c r="B197" s="68"/>
      <c r="C197" s="68"/>
      <c r="D197" s="68"/>
      <c r="E197" s="68"/>
      <c r="F197" s="71"/>
      <c r="G197" s="72"/>
      <c r="H197" s="68"/>
      <c r="I197" s="68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2.75" customHeight="1">
      <c r="A198" s="68"/>
      <c r="B198" s="68"/>
      <c r="C198" s="68"/>
      <c r="D198" s="68"/>
      <c r="E198" s="68"/>
      <c r="F198" s="71"/>
      <c r="G198" s="72"/>
      <c r="H198" s="68"/>
      <c r="I198" s="68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2.75" customHeight="1">
      <c r="A199" s="68"/>
      <c r="B199" s="68"/>
      <c r="C199" s="68"/>
      <c r="D199" s="68"/>
      <c r="E199" s="68"/>
      <c r="F199" s="71"/>
      <c r="G199" s="72"/>
      <c r="H199" s="68"/>
      <c r="I199" s="68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2.75" customHeight="1">
      <c r="A200" s="68"/>
      <c r="B200" s="68"/>
      <c r="C200" s="68"/>
      <c r="D200" s="68"/>
      <c r="E200" s="68"/>
      <c r="F200" s="71"/>
      <c r="G200" s="72"/>
      <c r="H200" s="68"/>
      <c r="I200" s="68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2.75" customHeight="1">
      <c r="A201" s="68"/>
      <c r="B201" s="68"/>
      <c r="C201" s="68"/>
      <c r="D201" s="68"/>
      <c r="E201" s="68"/>
      <c r="F201" s="71"/>
      <c r="G201" s="72"/>
      <c r="H201" s="68"/>
      <c r="I201" s="68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2.75" customHeight="1">
      <c r="A202" s="68"/>
      <c r="B202" s="68"/>
      <c r="C202" s="68"/>
      <c r="D202" s="68"/>
      <c r="E202" s="68"/>
      <c r="F202" s="71"/>
      <c r="G202" s="72"/>
      <c r="H202" s="68"/>
      <c r="I202" s="68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2.75" customHeight="1">
      <c r="A203" s="68"/>
      <c r="B203" s="68"/>
      <c r="C203" s="68"/>
      <c r="D203" s="68"/>
      <c r="E203" s="68"/>
      <c r="F203" s="71"/>
      <c r="G203" s="72"/>
      <c r="H203" s="68"/>
      <c r="I203" s="68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2.75" customHeight="1">
      <c r="A204" s="68"/>
      <c r="B204" s="68"/>
      <c r="C204" s="68"/>
      <c r="D204" s="68"/>
      <c r="E204" s="68"/>
      <c r="F204" s="71"/>
      <c r="G204" s="72"/>
      <c r="H204" s="68"/>
      <c r="I204" s="68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2.75" customHeight="1">
      <c r="A205" s="68"/>
      <c r="B205" s="68"/>
      <c r="C205" s="68"/>
      <c r="D205" s="68"/>
      <c r="E205" s="68"/>
      <c r="F205" s="71"/>
      <c r="G205" s="72"/>
      <c r="H205" s="68"/>
      <c r="I205" s="68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2.75" customHeight="1">
      <c r="A206" s="68"/>
      <c r="B206" s="68"/>
      <c r="C206" s="68"/>
      <c r="D206" s="68"/>
      <c r="E206" s="68"/>
      <c r="F206" s="71"/>
      <c r="G206" s="72"/>
      <c r="H206" s="68"/>
      <c r="I206" s="68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2.75" customHeight="1">
      <c r="A207" s="68"/>
      <c r="B207" s="68"/>
      <c r="C207" s="68"/>
      <c r="D207" s="68"/>
      <c r="E207" s="68"/>
      <c r="F207" s="71"/>
      <c r="G207" s="72"/>
      <c r="H207" s="68"/>
      <c r="I207" s="68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2.75" customHeight="1">
      <c r="A208" s="68"/>
      <c r="B208" s="68"/>
      <c r="C208" s="68"/>
      <c r="D208" s="68"/>
      <c r="E208" s="68"/>
      <c r="F208" s="71"/>
      <c r="G208" s="72"/>
      <c r="H208" s="68"/>
      <c r="I208" s="68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2.75" customHeight="1">
      <c r="A209" s="68"/>
      <c r="B209" s="68"/>
      <c r="C209" s="68"/>
      <c r="D209" s="68"/>
      <c r="E209" s="68"/>
      <c r="F209" s="71"/>
      <c r="G209" s="72"/>
      <c r="H209" s="68"/>
      <c r="I209" s="68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2.75" customHeight="1">
      <c r="A210" s="68"/>
      <c r="B210" s="68"/>
      <c r="C210" s="68"/>
      <c r="D210" s="68"/>
      <c r="E210" s="68"/>
      <c r="F210" s="71"/>
      <c r="G210" s="72"/>
      <c r="H210" s="68"/>
      <c r="I210" s="68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2.75" customHeight="1">
      <c r="A211" s="68"/>
      <c r="B211" s="68"/>
      <c r="C211" s="68"/>
      <c r="D211" s="68"/>
      <c r="E211" s="68"/>
      <c r="F211" s="71"/>
      <c r="G211" s="72"/>
      <c r="H211" s="68"/>
      <c r="I211" s="68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2.75" customHeight="1">
      <c r="A212" s="68"/>
      <c r="B212" s="68"/>
      <c r="C212" s="68"/>
      <c r="D212" s="68"/>
      <c r="E212" s="68"/>
      <c r="F212" s="71"/>
      <c r="G212" s="72"/>
      <c r="H212" s="68"/>
      <c r="I212" s="68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2.75" customHeight="1">
      <c r="A213" s="68"/>
      <c r="B213" s="68"/>
      <c r="C213" s="68"/>
      <c r="D213" s="68"/>
      <c r="E213" s="68"/>
      <c r="F213" s="71"/>
      <c r="G213" s="72"/>
      <c r="H213" s="68"/>
      <c r="I213" s="68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2.75" customHeight="1">
      <c r="A214" s="68"/>
      <c r="B214" s="68"/>
      <c r="C214" s="68"/>
      <c r="D214" s="68"/>
      <c r="E214" s="68"/>
      <c r="F214" s="71"/>
      <c r="G214" s="72"/>
      <c r="H214" s="68"/>
      <c r="I214" s="68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2.75" customHeight="1">
      <c r="A215" s="68"/>
      <c r="B215" s="68"/>
      <c r="C215" s="68"/>
      <c r="D215" s="68"/>
      <c r="E215" s="68"/>
      <c r="F215" s="71"/>
      <c r="G215" s="72"/>
      <c r="H215" s="68"/>
      <c r="I215" s="68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2.75" customHeight="1">
      <c r="A216" s="68"/>
      <c r="B216" s="68"/>
      <c r="C216" s="68"/>
      <c r="D216" s="68"/>
      <c r="E216" s="68"/>
      <c r="F216" s="71"/>
      <c r="G216" s="72"/>
      <c r="H216" s="68"/>
      <c r="I216" s="68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2.75" customHeight="1">
      <c r="A217" s="68"/>
      <c r="B217" s="68"/>
      <c r="C217" s="68"/>
      <c r="D217" s="68"/>
      <c r="E217" s="68"/>
      <c r="F217" s="71"/>
      <c r="G217" s="72"/>
      <c r="H217" s="68"/>
      <c r="I217" s="68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2.75" customHeight="1">
      <c r="A218" s="68"/>
      <c r="B218" s="68"/>
      <c r="C218" s="68"/>
      <c r="D218" s="68"/>
      <c r="E218" s="68"/>
      <c r="F218" s="71"/>
      <c r="G218" s="72"/>
      <c r="H218" s="68"/>
      <c r="I218" s="68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2.75" customHeight="1">
      <c r="A219" s="68"/>
      <c r="B219" s="68"/>
      <c r="C219" s="68"/>
      <c r="D219" s="68"/>
      <c r="E219" s="68"/>
      <c r="F219" s="71"/>
      <c r="G219" s="72"/>
      <c r="H219" s="68"/>
      <c r="I219" s="68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2.75" customHeight="1">
      <c r="A220" s="68"/>
      <c r="B220" s="68"/>
      <c r="C220" s="68"/>
      <c r="D220" s="68"/>
      <c r="E220" s="68"/>
      <c r="F220" s="71"/>
      <c r="G220" s="72"/>
      <c r="H220" s="68"/>
      <c r="I220" s="68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2.75" customHeight="1">
      <c r="A221" s="68"/>
      <c r="B221" s="68"/>
      <c r="C221" s="68"/>
      <c r="D221" s="68"/>
      <c r="E221" s="68"/>
      <c r="F221" s="71"/>
      <c r="G221" s="72"/>
      <c r="H221" s="68"/>
      <c r="I221" s="68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2.75" customHeight="1">
      <c r="A222" s="68"/>
      <c r="B222" s="68"/>
      <c r="C222" s="68"/>
      <c r="D222" s="68"/>
      <c r="E222" s="68"/>
      <c r="F222" s="71"/>
      <c r="G222" s="72"/>
      <c r="H222" s="68"/>
      <c r="I222" s="68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2.75" customHeight="1">
      <c r="A223" s="68"/>
      <c r="B223" s="68"/>
      <c r="C223" s="68"/>
      <c r="D223" s="68"/>
      <c r="E223" s="68"/>
      <c r="F223" s="71"/>
      <c r="G223" s="72"/>
      <c r="H223" s="68"/>
      <c r="I223" s="68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2.75" customHeight="1">
      <c r="A224" s="68"/>
      <c r="B224" s="68"/>
      <c r="C224" s="68"/>
      <c r="D224" s="68"/>
      <c r="E224" s="68"/>
      <c r="F224" s="71"/>
      <c r="G224" s="72"/>
      <c r="H224" s="68"/>
      <c r="I224" s="68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2.75" customHeight="1">
      <c r="A225" s="68"/>
      <c r="B225" s="68"/>
      <c r="C225" s="68"/>
      <c r="D225" s="68"/>
      <c r="E225" s="68"/>
      <c r="F225" s="71"/>
      <c r="G225" s="72"/>
      <c r="H225" s="68"/>
      <c r="I225" s="68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2.75" customHeight="1">
      <c r="A226" s="68"/>
      <c r="B226" s="68"/>
      <c r="C226" s="68"/>
      <c r="D226" s="68"/>
      <c r="E226" s="68"/>
      <c r="F226" s="71"/>
      <c r="G226" s="72"/>
      <c r="H226" s="68"/>
      <c r="I226" s="68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2.75" customHeight="1">
      <c r="A227" s="68"/>
      <c r="B227" s="68"/>
      <c r="C227" s="68"/>
      <c r="D227" s="68"/>
      <c r="E227" s="68"/>
      <c r="F227" s="71"/>
      <c r="G227" s="72"/>
      <c r="H227" s="68"/>
      <c r="I227" s="68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2.75" customHeight="1">
      <c r="A228" s="68"/>
      <c r="B228" s="68"/>
      <c r="C228" s="68"/>
      <c r="D228" s="68"/>
      <c r="E228" s="68"/>
      <c r="F228" s="71"/>
      <c r="G228" s="72"/>
      <c r="H228" s="68"/>
      <c r="I228" s="68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2.75" customHeight="1">
      <c r="A229" s="68"/>
      <c r="B229" s="68"/>
      <c r="C229" s="68"/>
      <c r="D229" s="68"/>
      <c r="E229" s="68"/>
      <c r="F229" s="71"/>
      <c r="G229" s="72"/>
      <c r="H229" s="68"/>
      <c r="I229" s="68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2.75" customHeight="1">
      <c r="A230" s="68"/>
      <c r="B230" s="68"/>
      <c r="C230" s="68"/>
      <c r="D230" s="68"/>
      <c r="E230" s="68"/>
      <c r="F230" s="71"/>
      <c r="G230" s="72"/>
      <c r="H230" s="68"/>
      <c r="I230" s="68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2.75" customHeight="1">
      <c r="A231" s="68"/>
      <c r="B231" s="68"/>
      <c r="C231" s="68"/>
      <c r="D231" s="68"/>
      <c r="E231" s="68"/>
      <c r="F231" s="71"/>
      <c r="G231" s="72"/>
      <c r="H231" s="68"/>
      <c r="I231" s="68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2.75" customHeight="1">
      <c r="A232" s="68"/>
      <c r="B232" s="68"/>
      <c r="C232" s="68"/>
      <c r="D232" s="68"/>
      <c r="E232" s="68"/>
      <c r="F232" s="71"/>
      <c r="G232" s="72"/>
      <c r="H232" s="68"/>
      <c r="I232" s="68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2.75" customHeight="1">
      <c r="A233" s="68"/>
      <c r="B233" s="68"/>
      <c r="C233" s="68"/>
      <c r="D233" s="68"/>
      <c r="E233" s="68"/>
      <c r="F233" s="71"/>
      <c r="G233" s="72"/>
      <c r="H233" s="68"/>
      <c r="I233" s="68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2.75" customHeight="1">
      <c r="A234" s="68"/>
      <c r="B234" s="68"/>
      <c r="C234" s="68"/>
      <c r="D234" s="68"/>
      <c r="E234" s="68"/>
      <c r="F234" s="71"/>
      <c r="G234" s="72"/>
      <c r="H234" s="68"/>
      <c r="I234" s="68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2.75" customHeight="1">
      <c r="A235" s="68"/>
      <c r="B235" s="68"/>
      <c r="C235" s="68"/>
      <c r="D235" s="68"/>
      <c r="E235" s="68"/>
      <c r="F235" s="71"/>
      <c r="G235" s="72"/>
      <c r="H235" s="68"/>
      <c r="I235" s="68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2.75" customHeight="1">
      <c r="A236" s="68"/>
      <c r="B236" s="68"/>
      <c r="C236" s="68"/>
      <c r="D236" s="68"/>
      <c r="E236" s="68"/>
      <c r="F236" s="71"/>
      <c r="G236" s="72"/>
      <c r="H236" s="68"/>
      <c r="I236" s="68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2.75" customHeight="1">
      <c r="A237" s="68"/>
      <c r="B237" s="68"/>
      <c r="C237" s="68"/>
      <c r="D237" s="68"/>
      <c r="E237" s="68"/>
      <c r="F237" s="71"/>
      <c r="G237" s="72"/>
      <c r="H237" s="68"/>
      <c r="I237" s="68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2.75" customHeight="1">
      <c r="A238" s="68"/>
      <c r="B238" s="68"/>
      <c r="C238" s="68"/>
      <c r="D238" s="68"/>
      <c r="E238" s="68"/>
      <c r="F238" s="71"/>
      <c r="G238" s="72"/>
      <c r="H238" s="68"/>
      <c r="I238" s="68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2.75" customHeight="1">
      <c r="A239" s="68"/>
      <c r="B239" s="68"/>
      <c r="C239" s="68"/>
      <c r="D239" s="68"/>
      <c r="E239" s="68"/>
      <c r="F239" s="71"/>
      <c r="G239" s="72"/>
      <c r="H239" s="68"/>
      <c r="I239" s="68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2.75" customHeight="1">
      <c r="A240" s="68"/>
      <c r="B240" s="68"/>
      <c r="C240" s="68"/>
      <c r="D240" s="68"/>
      <c r="E240" s="68"/>
      <c r="F240" s="71"/>
      <c r="G240" s="72"/>
      <c r="H240" s="68"/>
      <c r="I240" s="68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2.75" customHeight="1">
      <c r="A241" s="68"/>
      <c r="B241" s="68"/>
      <c r="C241" s="68"/>
      <c r="D241" s="68"/>
      <c r="E241" s="68"/>
      <c r="F241" s="71"/>
      <c r="G241" s="72"/>
      <c r="H241" s="68"/>
      <c r="I241" s="68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2.75" customHeight="1">
      <c r="A242" s="68"/>
      <c r="B242" s="68"/>
      <c r="C242" s="68"/>
      <c r="D242" s="68"/>
      <c r="E242" s="68"/>
      <c r="F242" s="71"/>
      <c r="G242" s="72"/>
      <c r="H242" s="68"/>
      <c r="I242" s="68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2.75" customHeight="1">
      <c r="A243" s="68"/>
      <c r="B243" s="68"/>
      <c r="C243" s="68"/>
      <c r="D243" s="68"/>
      <c r="E243" s="68"/>
      <c r="F243" s="71"/>
      <c r="G243" s="72"/>
      <c r="H243" s="68"/>
      <c r="I243" s="68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2.75" customHeight="1">
      <c r="A244" s="68"/>
      <c r="B244" s="68"/>
      <c r="C244" s="68"/>
      <c r="D244" s="68"/>
      <c r="E244" s="68"/>
      <c r="F244" s="71"/>
      <c r="G244" s="72"/>
      <c r="H244" s="68"/>
      <c r="I244" s="68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2.75" customHeight="1">
      <c r="A245" s="68"/>
      <c r="B245" s="68"/>
      <c r="C245" s="68"/>
      <c r="D245" s="68"/>
      <c r="E245" s="68"/>
      <c r="F245" s="71"/>
      <c r="G245" s="72"/>
      <c r="H245" s="68"/>
      <c r="I245" s="68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2.75" customHeight="1">
      <c r="A246" s="68"/>
      <c r="B246" s="68"/>
      <c r="C246" s="68"/>
      <c r="D246" s="68"/>
      <c r="E246" s="68"/>
      <c r="F246" s="71"/>
      <c r="G246" s="72"/>
      <c r="H246" s="68"/>
      <c r="I246" s="68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2.75" customHeight="1">
      <c r="A247" s="68"/>
      <c r="B247" s="68"/>
      <c r="C247" s="68"/>
      <c r="D247" s="68"/>
      <c r="E247" s="68"/>
      <c r="F247" s="71"/>
      <c r="G247" s="72"/>
      <c r="H247" s="68"/>
      <c r="I247" s="68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2.75" customHeight="1">
      <c r="A248" s="68"/>
      <c r="B248" s="68"/>
      <c r="C248" s="68"/>
      <c r="D248" s="68"/>
      <c r="E248" s="68"/>
      <c r="F248" s="71"/>
      <c r="G248" s="72"/>
      <c r="H248" s="68"/>
      <c r="I248" s="68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2.75" customHeight="1">
      <c r="A249" s="68"/>
      <c r="B249" s="68"/>
      <c r="C249" s="68"/>
      <c r="D249" s="68"/>
      <c r="E249" s="68"/>
      <c r="F249" s="71"/>
      <c r="G249" s="72"/>
      <c r="H249" s="68"/>
      <c r="I249" s="68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2.75" customHeight="1">
      <c r="A250" s="68"/>
      <c r="B250" s="68"/>
      <c r="C250" s="68"/>
      <c r="D250" s="68"/>
      <c r="E250" s="68"/>
      <c r="F250" s="71"/>
      <c r="G250" s="72"/>
      <c r="H250" s="68"/>
      <c r="I250" s="68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2.75" customHeight="1">
      <c r="A251" s="68"/>
      <c r="B251" s="68"/>
      <c r="C251" s="68"/>
      <c r="D251" s="68"/>
      <c r="E251" s="68"/>
      <c r="F251" s="71"/>
      <c r="G251" s="72"/>
      <c r="H251" s="68"/>
      <c r="I251" s="68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2.75" customHeight="1">
      <c r="A252" s="68"/>
      <c r="B252" s="68"/>
      <c r="C252" s="68"/>
      <c r="D252" s="68"/>
      <c r="E252" s="68"/>
      <c r="F252" s="71"/>
      <c r="G252" s="72"/>
      <c r="H252" s="68"/>
      <c r="I252" s="68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2.75" customHeight="1">
      <c r="A253" s="68"/>
      <c r="B253" s="68"/>
      <c r="C253" s="68"/>
      <c r="D253" s="68"/>
      <c r="E253" s="68"/>
      <c r="F253" s="71"/>
      <c r="G253" s="72"/>
      <c r="H253" s="68"/>
      <c r="I253" s="68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2.75" customHeight="1">
      <c r="A254" s="68"/>
      <c r="B254" s="68"/>
      <c r="C254" s="68"/>
      <c r="D254" s="68"/>
      <c r="E254" s="68"/>
      <c r="F254" s="71"/>
      <c r="G254" s="72"/>
      <c r="H254" s="68"/>
      <c r="I254" s="68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2.75" customHeight="1">
      <c r="A255" s="68"/>
      <c r="B255" s="68"/>
      <c r="C255" s="68"/>
      <c r="D255" s="68"/>
      <c r="E255" s="68"/>
      <c r="F255" s="71"/>
      <c r="G255" s="72"/>
      <c r="H255" s="68"/>
      <c r="I255" s="68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2.75" customHeight="1">
      <c r="A256" s="68"/>
      <c r="B256" s="68"/>
      <c r="C256" s="68"/>
      <c r="D256" s="68"/>
      <c r="E256" s="68"/>
      <c r="F256" s="71"/>
      <c r="G256" s="72"/>
      <c r="H256" s="68"/>
      <c r="I256" s="68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2.75" customHeight="1">
      <c r="A257" s="68"/>
      <c r="B257" s="68"/>
      <c r="C257" s="68"/>
      <c r="D257" s="68"/>
      <c r="E257" s="68"/>
      <c r="F257" s="71"/>
      <c r="G257" s="72"/>
      <c r="H257" s="68"/>
      <c r="I257" s="68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2.75" customHeight="1">
      <c r="A258" s="68"/>
      <c r="B258" s="68"/>
      <c r="C258" s="68"/>
      <c r="D258" s="68"/>
      <c r="E258" s="68"/>
      <c r="F258" s="71"/>
      <c r="G258" s="72"/>
      <c r="H258" s="68"/>
      <c r="I258" s="68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2.75" customHeight="1">
      <c r="A259" s="68"/>
      <c r="B259" s="68"/>
      <c r="C259" s="68"/>
      <c r="D259" s="68"/>
      <c r="E259" s="68"/>
      <c r="F259" s="71"/>
      <c r="G259" s="72"/>
      <c r="H259" s="68"/>
      <c r="I259" s="68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2.75" customHeight="1">
      <c r="A260" s="68"/>
      <c r="B260" s="68"/>
      <c r="C260" s="68"/>
      <c r="D260" s="68"/>
      <c r="E260" s="68"/>
      <c r="F260" s="71"/>
      <c r="G260" s="72"/>
      <c r="H260" s="68"/>
      <c r="I260" s="68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2.75" customHeight="1">
      <c r="A261" s="68"/>
      <c r="B261" s="68"/>
      <c r="C261" s="68"/>
      <c r="D261" s="68"/>
      <c r="E261" s="68"/>
      <c r="F261" s="71"/>
      <c r="G261" s="72"/>
      <c r="H261" s="68"/>
      <c r="I261" s="68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2.75" customHeight="1">
      <c r="A262" s="68"/>
      <c r="B262" s="68"/>
      <c r="C262" s="68"/>
      <c r="D262" s="68"/>
      <c r="E262" s="68"/>
      <c r="F262" s="71"/>
      <c r="G262" s="72"/>
      <c r="H262" s="68"/>
      <c r="I262" s="68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2.75" customHeight="1">
      <c r="A263" s="68"/>
      <c r="B263" s="68"/>
      <c r="C263" s="68"/>
      <c r="D263" s="68"/>
      <c r="E263" s="68"/>
      <c r="F263" s="71"/>
      <c r="G263" s="72"/>
      <c r="H263" s="68"/>
      <c r="I263" s="68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2.75" customHeight="1">
      <c r="A264" s="68"/>
      <c r="B264" s="68"/>
      <c r="C264" s="68"/>
      <c r="D264" s="68"/>
      <c r="E264" s="68"/>
      <c r="F264" s="71"/>
      <c r="G264" s="72"/>
      <c r="H264" s="68"/>
      <c r="I264" s="68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2.75" customHeight="1">
      <c r="A265" s="68"/>
      <c r="B265" s="68"/>
      <c r="C265" s="68"/>
      <c r="D265" s="68"/>
      <c r="E265" s="68"/>
      <c r="F265" s="71"/>
      <c r="G265" s="72"/>
      <c r="H265" s="68"/>
      <c r="I265" s="68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2.75" customHeight="1">
      <c r="A266" s="68"/>
      <c r="B266" s="68"/>
      <c r="C266" s="68"/>
      <c r="D266" s="68"/>
      <c r="E266" s="68"/>
      <c r="F266" s="71"/>
      <c r="G266" s="72"/>
      <c r="H266" s="68"/>
      <c r="I266" s="68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2.75" customHeight="1">
      <c r="A267" s="68"/>
      <c r="B267" s="68"/>
      <c r="C267" s="68"/>
      <c r="D267" s="68"/>
      <c r="E267" s="68"/>
      <c r="F267" s="71"/>
      <c r="G267" s="72"/>
      <c r="H267" s="68"/>
      <c r="I267" s="68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2.75" customHeight="1">
      <c r="A268" s="68"/>
      <c r="B268" s="68"/>
      <c r="C268" s="68"/>
      <c r="D268" s="68"/>
      <c r="E268" s="68"/>
      <c r="F268" s="71"/>
      <c r="G268" s="72"/>
      <c r="H268" s="68"/>
      <c r="I268" s="68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2.75" customHeight="1">
      <c r="A269" s="68"/>
      <c r="B269" s="68"/>
      <c r="C269" s="68"/>
      <c r="D269" s="68"/>
      <c r="E269" s="68"/>
      <c r="F269" s="71"/>
      <c r="G269" s="72"/>
      <c r="H269" s="68"/>
      <c r="I269" s="68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2.75" customHeight="1">
      <c r="A270" s="68"/>
      <c r="B270" s="68"/>
      <c r="C270" s="68"/>
      <c r="D270" s="68"/>
      <c r="E270" s="68"/>
      <c r="F270" s="71"/>
      <c r="G270" s="72"/>
      <c r="H270" s="68"/>
      <c r="I270" s="68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2.75" customHeight="1">
      <c r="A271" s="68"/>
      <c r="B271" s="68"/>
      <c r="C271" s="68"/>
      <c r="D271" s="68"/>
      <c r="E271" s="68"/>
      <c r="F271" s="71"/>
      <c r="G271" s="72"/>
      <c r="H271" s="68"/>
      <c r="I271" s="68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2.75" customHeight="1">
      <c r="A272" s="68"/>
      <c r="B272" s="68"/>
      <c r="C272" s="68"/>
      <c r="D272" s="68"/>
      <c r="E272" s="68"/>
      <c r="F272" s="71"/>
      <c r="G272" s="72"/>
      <c r="H272" s="68"/>
      <c r="I272" s="68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2.75" customHeight="1">
      <c r="A273" s="68"/>
      <c r="B273" s="68"/>
      <c r="C273" s="68"/>
      <c r="D273" s="68"/>
      <c r="E273" s="68"/>
      <c r="F273" s="71"/>
      <c r="G273" s="72"/>
      <c r="H273" s="68"/>
      <c r="I273" s="68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2.75" customHeight="1">
      <c r="A274" s="68"/>
      <c r="B274" s="68"/>
      <c r="C274" s="68"/>
      <c r="D274" s="68"/>
      <c r="E274" s="68"/>
      <c r="F274" s="71"/>
      <c r="G274" s="72"/>
      <c r="H274" s="68"/>
      <c r="I274" s="68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2.75" customHeight="1">
      <c r="A275" s="68"/>
      <c r="B275" s="68"/>
      <c r="C275" s="68"/>
      <c r="D275" s="68"/>
      <c r="E275" s="68"/>
      <c r="F275" s="71"/>
      <c r="G275" s="72"/>
      <c r="H275" s="68"/>
      <c r="I275" s="68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2.75" customHeight="1">
      <c r="A276" s="68"/>
      <c r="B276" s="68"/>
      <c r="C276" s="68"/>
      <c r="D276" s="68"/>
      <c r="E276" s="68"/>
      <c r="F276" s="71"/>
      <c r="G276" s="72"/>
      <c r="H276" s="68"/>
      <c r="I276" s="68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2.75" customHeight="1">
      <c r="A277" s="68"/>
      <c r="B277" s="68"/>
      <c r="C277" s="68"/>
      <c r="D277" s="68"/>
      <c r="E277" s="68"/>
      <c r="F277" s="71"/>
      <c r="G277" s="72"/>
      <c r="H277" s="68"/>
      <c r="I277" s="68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2.75" customHeight="1">
      <c r="A278" s="68"/>
      <c r="B278" s="68"/>
      <c r="C278" s="68"/>
      <c r="D278" s="68"/>
      <c r="E278" s="68"/>
      <c r="F278" s="71"/>
      <c r="G278" s="72"/>
      <c r="H278" s="68"/>
      <c r="I278" s="68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2.75" customHeight="1">
      <c r="A279" s="68"/>
      <c r="B279" s="68"/>
      <c r="C279" s="68"/>
      <c r="D279" s="68"/>
      <c r="E279" s="68"/>
      <c r="F279" s="71"/>
      <c r="G279" s="72"/>
      <c r="H279" s="68"/>
      <c r="I279" s="68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2.75" customHeight="1">
      <c r="A280" s="68"/>
      <c r="B280" s="68"/>
      <c r="C280" s="68"/>
      <c r="D280" s="68"/>
      <c r="E280" s="68"/>
      <c r="F280" s="71"/>
      <c r="G280" s="72"/>
      <c r="H280" s="68"/>
      <c r="I280" s="68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2.75" customHeight="1">
      <c r="A281" s="68"/>
      <c r="B281" s="68"/>
      <c r="C281" s="68"/>
      <c r="D281" s="68"/>
      <c r="E281" s="68"/>
      <c r="F281" s="71"/>
      <c r="G281" s="72"/>
      <c r="H281" s="68"/>
      <c r="I281" s="68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2.75" customHeight="1">
      <c r="A282" s="68"/>
      <c r="B282" s="68"/>
      <c r="C282" s="68"/>
      <c r="D282" s="68"/>
      <c r="E282" s="68"/>
      <c r="F282" s="71"/>
      <c r="G282" s="72"/>
      <c r="H282" s="68"/>
      <c r="I282" s="68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2.75" customHeight="1">
      <c r="A283" s="68"/>
      <c r="B283" s="68"/>
      <c r="C283" s="68"/>
      <c r="D283" s="68"/>
      <c r="E283" s="68"/>
      <c r="F283" s="71"/>
      <c r="G283" s="72"/>
      <c r="H283" s="68"/>
      <c r="I283" s="68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2.75" customHeight="1">
      <c r="A284" s="68"/>
      <c r="B284" s="68"/>
      <c r="C284" s="68"/>
      <c r="D284" s="68"/>
      <c r="E284" s="68"/>
      <c r="F284" s="71"/>
      <c r="G284" s="72"/>
      <c r="H284" s="68"/>
      <c r="I284" s="68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2.75" customHeight="1">
      <c r="A285" s="68"/>
      <c r="B285" s="68"/>
      <c r="C285" s="68"/>
      <c r="D285" s="68"/>
      <c r="E285" s="68"/>
      <c r="F285" s="71"/>
      <c r="G285" s="72"/>
      <c r="H285" s="68"/>
      <c r="I285" s="68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2.75" customHeight="1">
      <c r="A286" s="68"/>
      <c r="B286" s="68"/>
      <c r="C286" s="68"/>
      <c r="D286" s="68"/>
      <c r="E286" s="68"/>
      <c r="F286" s="71"/>
      <c r="G286" s="72"/>
      <c r="H286" s="68"/>
      <c r="I286" s="68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2.75" customHeight="1">
      <c r="A287" s="68"/>
      <c r="B287" s="68"/>
      <c r="C287" s="68"/>
      <c r="D287" s="68"/>
      <c r="E287" s="68"/>
      <c r="F287" s="71"/>
      <c r="G287" s="72"/>
      <c r="H287" s="68"/>
      <c r="I287" s="68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2.75" customHeight="1">
      <c r="A288" s="68"/>
      <c r="B288" s="68"/>
      <c r="C288" s="68"/>
      <c r="D288" s="68"/>
      <c r="E288" s="68"/>
      <c r="F288" s="71"/>
      <c r="G288" s="72"/>
      <c r="H288" s="68"/>
      <c r="I288" s="68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2.75" customHeight="1">
      <c r="A289" s="68"/>
      <c r="B289" s="68"/>
      <c r="C289" s="68"/>
      <c r="D289" s="68"/>
      <c r="E289" s="68"/>
      <c r="F289" s="71"/>
      <c r="G289" s="72"/>
      <c r="H289" s="68"/>
      <c r="I289" s="68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2.75" customHeight="1">
      <c r="A290" s="68"/>
      <c r="B290" s="68"/>
      <c r="C290" s="68"/>
      <c r="D290" s="68"/>
      <c r="E290" s="68"/>
      <c r="F290" s="71"/>
      <c r="G290" s="72"/>
      <c r="H290" s="68"/>
      <c r="I290" s="68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2.75" customHeight="1">
      <c r="A291" s="68"/>
      <c r="B291" s="68"/>
      <c r="C291" s="68"/>
      <c r="D291" s="68"/>
      <c r="E291" s="68"/>
      <c r="F291" s="71"/>
      <c r="G291" s="72"/>
      <c r="H291" s="68"/>
      <c r="I291" s="68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2.75" customHeight="1">
      <c r="A292" s="68"/>
      <c r="B292" s="68"/>
      <c r="C292" s="68"/>
      <c r="D292" s="68"/>
      <c r="E292" s="68"/>
      <c r="F292" s="71"/>
      <c r="G292" s="72"/>
      <c r="H292" s="68"/>
      <c r="I292" s="68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2.75" customHeight="1">
      <c r="A293" s="68"/>
      <c r="B293" s="68"/>
      <c r="C293" s="68"/>
      <c r="D293" s="68"/>
      <c r="E293" s="68"/>
      <c r="F293" s="71"/>
      <c r="G293" s="72"/>
      <c r="H293" s="68"/>
      <c r="I293" s="68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2.75" customHeight="1">
      <c r="A294" s="68"/>
      <c r="B294" s="68"/>
      <c r="C294" s="68"/>
      <c r="D294" s="68"/>
      <c r="E294" s="68"/>
      <c r="F294" s="71"/>
      <c r="G294" s="72"/>
      <c r="H294" s="68"/>
      <c r="I294" s="68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2.75" customHeight="1">
      <c r="A295" s="68"/>
      <c r="B295" s="68"/>
      <c r="C295" s="68"/>
      <c r="D295" s="68"/>
      <c r="E295" s="68"/>
      <c r="F295" s="71"/>
      <c r="G295" s="72"/>
      <c r="H295" s="68"/>
      <c r="I295" s="68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2.75" customHeight="1">
      <c r="A296" s="68"/>
      <c r="B296" s="68"/>
      <c r="C296" s="68"/>
      <c r="D296" s="68"/>
      <c r="E296" s="68"/>
      <c r="F296" s="71"/>
      <c r="G296" s="72"/>
      <c r="H296" s="68"/>
      <c r="I296" s="68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2.75" customHeight="1">
      <c r="A297" s="68"/>
      <c r="B297" s="68"/>
      <c r="C297" s="68"/>
      <c r="D297" s="68"/>
      <c r="E297" s="68"/>
      <c r="F297" s="71"/>
      <c r="G297" s="72"/>
      <c r="H297" s="68"/>
      <c r="I297" s="68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2.75" customHeight="1">
      <c r="A298" s="68"/>
      <c r="B298" s="68"/>
      <c r="C298" s="68"/>
      <c r="D298" s="68"/>
      <c r="E298" s="68"/>
      <c r="F298" s="71"/>
      <c r="G298" s="72"/>
      <c r="H298" s="68"/>
      <c r="I298" s="68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2.75" customHeight="1">
      <c r="A299" s="68"/>
      <c r="B299" s="68"/>
      <c r="C299" s="68"/>
      <c r="D299" s="68"/>
      <c r="E299" s="68"/>
      <c r="F299" s="71"/>
      <c r="G299" s="72"/>
      <c r="H299" s="68"/>
      <c r="I299" s="68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2.75" customHeight="1">
      <c r="A300" s="68"/>
      <c r="B300" s="68"/>
      <c r="C300" s="68"/>
      <c r="D300" s="68"/>
      <c r="E300" s="68"/>
      <c r="F300" s="71"/>
      <c r="G300" s="72"/>
      <c r="H300" s="68"/>
      <c r="I300" s="68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2.75" customHeight="1">
      <c r="A301" s="68"/>
      <c r="B301" s="68"/>
      <c r="C301" s="68"/>
      <c r="D301" s="68"/>
      <c r="E301" s="68"/>
      <c r="F301" s="71"/>
      <c r="G301" s="72"/>
      <c r="H301" s="68"/>
      <c r="I301" s="68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2.75" customHeight="1">
      <c r="A302" s="68"/>
      <c r="B302" s="68"/>
      <c r="C302" s="68"/>
      <c r="D302" s="68"/>
      <c r="E302" s="68"/>
      <c r="F302" s="71"/>
      <c r="G302" s="72"/>
      <c r="H302" s="68"/>
      <c r="I302" s="68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2.75" customHeight="1">
      <c r="A303" s="68"/>
      <c r="B303" s="68"/>
      <c r="C303" s="68"/>
      <c r="D303" s="68"/>
      <c r="E303" s="68"/>
      <c r="F303" s="71"/>
      <c r="G303" s="72"/>
      <c r="H303" s="68"/>
      <c r="I303" s="68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2.75" customHeight="1">
      <c r="A304" s="68"/>
      <c r="B304" s="68"/>
      <c r="C304" s="68"/>
      <c r="D304" s="68"/>
      <c r="E304" s="68"/>
      <c r="F304" s="71"/>
      <c r="G304" s="72"/>
      <c r="H304" s="68"/>
      <c r="I304" s="68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2.75" customHeight="1">
      <c r="A305" s="68"/>
      <c r="B305" s="68"/>
      <c r="C305" s="68"/>
      <c r="D305" s="68"/>
      <c r="E305" s="68"/>
      <c r="F305" s="71"/>
      <c r="G305" s="72"/>
      <c r="H305" s="68"/>
      <c r="I305" s="68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2.75" customHeight="1">
      <c r="A306" s="68"/>
      <c r="B306" s="68"/>
      <c r="C306" s="68"/>
      <c r="D306" s="68"/>
      <c r="E306" s="68"/>
      <c r="F306" s="71"/>
      <c r="G306" s="72"/>
      <c r="H306" s="68"/>
      <c r="I306" s="68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2.75" customHeight="1">
      <c r="A307" s="68"/>
      <c r="B307" s="68"/>
      <c r="C307" s="68"/>
      <c r="D307" s="68"/>
      <c r="E307" s="68"/>
      <c r="F307" s="71"/>
      <c r="G307" s="72"/>
      <c r="H307" s="68"/>
      <c r="I307" s="68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2.75" customHeight="1">
      <c r="A308" s="68"/>
      <c r="B308" s="68"/>
      <c r="C308" s="68"/>
      <c r="D308" s="68"/>
      <c r="E308" s="68"/>
      <c r="F308" s="71"/>
      <c r="G308" s="72"/>
      <c r="H308" s="68"/>
      <c r="I308" s="68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2.75" customHeight="1">
      <c r="A309" s="68"/>
      <c r="B309" s="68"/>
      <c r="C309" s="68"/>
      <c r="D309" s="68"/>
      <c r="E309" s="68"/>
      <c r="F309" s="71"/>
      <c r="G309" s="72"/>
      <c r="H309" s="68"/>
      <c r="I309" s="68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2.75" customHeight="1">
      <c r="A310" s="68"/>
      <c r="B310" s="68"/>
      <c r="C310" s="68"/>
      <c r="D310" s="68"/>
      <c r="E310" s="68"/>
      <c r="F310" s="71"/>
      <c r="G310" s="72"/>
      <c r="H310" s="68"/>
      <c r="I310" s="68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2.75" customHeight="1">
      <c r="A311" s="68"/>
      <c r="B311" s="68"/>
      <c r="C311" s="68"/>
      <c r="D311" s="68"/>
      <c r="E311" s="68"/>
      <c r="F311" s="71"/>
      <c r="G311" s="72"/>
      <c r="H311" s="68"/>
      <c r="I311" s="68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2.75" customHeight="1">
      <c r="A312" s="68"/>
      <c r="B312" s="68"/>
      <c r="C312" s="68"/>
      <c r="D312" s="68"/>
      <c r="E312" s="68"/>
      <c r="F312" s="71"/>
      <c r="G312" s="72"/>
      <c r="H312" s="68"/>
      <c r="I312" s="68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2.75" customHeight="1">
      <c r="A313" s="68"/>
      <c r="B313" s="68"/>
      <c r="C313" s="68"/>
      <c r="D313" s="68"/>
      <c r="E313" s="68"/>
      <c r="F313" s="71"/>
      <c r="G313" s="72"/>
      <c r="H313" s="68"/>
      <c r="I313" s="68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2.75" customHeight="1">
      <c r="A314" s="68"/>
      <c r="B314" s="68"/>
      <c r="C314" s="68"/>
      <c r="D314" s="68"/>
      <c r="E314" s="68"/>
      <c r="F314" s="71"/>
      <c r="G314" s="72"/>
      <c r="H314" s="68"/>
      <c r="I314" s="68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2.75" customHeight="1">
      <c r="A315" s="68"/>
      <c r="B315" s="68"/>
      <c r="C315" s="68"/>
      <c r="D315" s="68"/>
      <c r="E315" s="68"/>
      <c r="F315" s="71"/>
      <c r="G315" s="72"/>
      <c r="H315" s="68"/>
      <c r="I315" s="68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2.75" customHeight="1">
      <c r="A316" s="68"/>
      <c r="B316" s="68"/>
      <c r="C316" s="68"/>
      <c r="D316" s="68"/>
      <c r="E316" s="68"/>
      <c r="F316" s="71"/>
      <c r="G316" s="72"/>
      <c r="H316" s="68"/>
      <c r="I316" s="68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2.75" customHeight="1">
      <c r="A317" s="68"/>
      <c r="B317" s="68"/>
      <c r="C317" s="68"/>
      <c r="D317" s="68"/>
      <c r="E317" s="68"/>
      <c r="F317" s="71"/>
      <c r="G317" s="72"/>
      <c r="H317" s="68"/>
      <c r="I317" s="68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2.75" customHeight="1">
      <c r="A318" s="68"/>
      <c r="B318" s="68"/>
      <c r="C318" s="68"/>
      <c r="D318" s="68"/>
      <c r="E318" s="68"/>
      <c r="F318" s="71"/>
      <c r="G318" s="72"/>
      <c r="H318" s="68"/>
      <c r="I318" s="68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2.75" customHeight="1">
      <c r="A319" s="68"/>
      <c r="B319" s="68"/>
      <c r="C319" s="68"/>
      <c r="D319" s="68"/>
      <c r="E319" s="68"/>
      <c r="F319" s="71"/>
      <c r="G319" s="72"/>
      <c r="H319" s="68"/>
      <c r="I319" s="68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2.75" customHeight="1">
      <c r="A320" s="68"/>
      <c r="B320" s="68"/>
      <c r="C320" s="68"/>
      <c r="D320" s="68"/>
      <c r="E320" s="68"/>
      <c r="F320" s="71"/>
      <c r="G320" s="72"/>
      <c r="H320" s="68"/>
      <c r="I320" s="68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2.75" customHeight="1">
      <c r="A321" s="68"/>
      <c r="B321" s="68"/>
      <c r="C321" s="68"/>
      <c r="D321" s="68"/>
      <c r="E321" s="68"/>
      <c r="F321" s="71"/>
      <c r="G321" s="72"/>
      <c r="H321" s="68"/>
      <c r="I321" s="68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2.75" customHeight="1">
      <c r="A322" s="68"/>
      <c r="B322" s="68"/>
      <c r="C322" s="68"/>
      <c r="D322" s="68"/>
      <c r="E322" s="68"/>
      <c r="F322" s="71"/>
      <c r="G322" s="72"/>
      <c r="H322" s="68"/>
      <c r="I322" s="68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2.75" customHeight="1">
      <c r="A323" s="68"/>
      <c r="B323" s="68"/>
      <c r="C323" s="68"/>
      <c r="D323" s="68"/>
      <c r="E323" s="68"/>
      <c r="F323" s="71"/>
      <c r="G323" s="72"/>
      <c r="H323" s="68"/>
      <c r="I323" s="68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2.75" customHeight="1">
      <c r="A324" s="68"/>
      <c r="B324" s="68"/>
      <c r="C324" s="68"/>
      <c r="D324" s="68"/>
      <c r="E324" s="68"/>
      <c r="F324" s="71"/>
      <c r="G324" s="72"/>
      <c r="H324" s="68"/>
      <c r="I324" s="68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2.75" customHeight="1">
      <c r="A325" s="68"/>
      <c r="B325" s="68"/>
      <c r="C325" s="68"/>
      <c r="D325" s="68"/>
      <c r="E325" s="68"/>
      <c r="F325" s="71"/>
      <c r="G325" s="72"/>
      <c r="H325" s="68"/>
      <c r="I325" s="68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2.75" customHeight="1">
      <c r="A326" s="68"/>
      <c r="B326" s="68"/>
      <c r="C326" s="68"/>
      <c r="D326" s="68"/>
      <c r="E326" s="68"/>
      <c r="F326" s="71"/>
      <c r="G326" s="72"/>
      <c r="H326" s="68"/>
      <c r="I326" s="68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2.75" customHeight="1">
      <c r="A327" s="68"/>
      <c r="B327" s="68"/>
      <c r="C327" s="68"/>
      <c r="D327" s="68"/>
      <c r="E327" s="68"/>
      <c r="F327" s="71"/>
      <c r="G327" s="72"/>
      <c r="H327" s="68"/>
      <c r="I327" s="68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2.75" customHeight="1">
      <c r="A328" s="68"/>
      <c r="B328" s="68"/>
      <c r="C328" s="68"/>
      <c r="D328" s="68"/>
      <c r="E328" s="68"/>
      <c r="F328" s="71"/>
      <c r="G328" s="72"/>
      <c r="H328" s="68"/>
      <c r="I328" s="68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2.75" customHeight="1">
      <c r="A329" s="68"/>
      <c r="B329" s="68"/>
      <c r="C329" s="68"/>
      <c r="D329" s="68"/>
      <c r="E329" s="68"/>
      <c r="F329" s="71"/>
      <c r="G329" s="72"/>
      <c r="H329" s="68"/>
      <c r="I329" s="68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2.75" customHeight="1">
      <c r="A330" s="68"/>
      <c r="B330" s="68"/>
      <c r="C330" s="68"/>
      <c r="D330" s="68"/>
      <c r="E330" s="68"/>
      <c r="F330" s="71"/>
      <c r="G330" s="72"/>
      <c r="H330" s="68"/>
      <c r="I330" s="68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2.75" customHeight="1">
      <c r="A331" s="68"/>
      <c r="B331" s="68"/>
      <c r="C331" s="68"/>
      <c r="D331" s="68"/>
      <c r="E331" s="68"/>
      <c r="F331" s="71"/>
      <c r="G331" s="72"/>
      <c r="H331" s="68"/>
      <c r="I331" s="68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2.75" customHeight="1">
      <c r="A332" s="68"/>
      <c r="B332" s="68"/>
      <c r="C332" s="68"/>
      <c r="D332" s="68"/>
      <c r="E332" s="68"/>
      <c r="F332" s="71"/>
      <c r="G332" s="72"/>
      <c r="H332" s="68"/>
      <c r="I332" s="68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2.75" customHeight="1">
      <c r="A333" s="68"/>
      <c r="B333" s="68"/>
      <c r="C333" s="68"/>
      <c r="D333" s="68"/>
      <c r="E333" s="68"/>
      <c r="F333" s="71"/>
      <c r="G333" s="72"/>
      <c r="H333" s="68"/>
      <c r="I333" s="68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2.75" customHeight="1">
      <c r="A334" s="68"/>
      <c r="B334" s="68"/>
      <c r="C334" s="68"/>
      <c r="D334" s="68"/>
      <c r="E334" s="68"/>
      <c r="F334" s="71"/>
      <c r="G334" s="72"/>
      <c r="H334" s="68"/>
      <c r="I334" s="68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2.75" customHeight="1">
      <c r="A335" s="68"/>
      <c r="B335" s="68"/>
      <c r="C335" s="68"/>
      <c r="D335" s="68"/>
      <c r="E335" s="68"/>
      <c r="F335" s="71"/>
      <c r="G335" s="72"/>
      <c r="H335" s="68"/>
      <c r="I335" s="68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2.75" customHeight="1">
      <c r="A336" s="68"/>
      <c r="B336" s="68"/>
      <c r="C336" s="68"/>
      <c r="D336" s="68"/>
      <c r="E336" s="68"/>
      <c r="F336" s="71"/>
      <c r="G336" s="72"/>
      <c r="H336" s="68"/>
      <c r="I336" s="68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2.75" customHeight="1">
      <c r="A337" s="68"/>
      <c r="B337" s="68"/>
      <c r="C337" s="68"/>
      <c r="D337" s="68"/>
      <c r="E337" s="68"/>
      <c r="F337" s="71"/>
      <c r="G337" s="72"/>
      <c r="H337" s="68"/>
      <c r="I337" s="68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2.75" customHeight="1">
      <c r="A338" s="68"/>
      <c r="B338" s="68"/>
      <c r="C338" s="68"/>
      <c r="D338" s="68"/>
      <c r="E338" s="68"/>
      <c r="F338" s="71"/>
      <c r="G338" s="72"/>
      <c r="H338" s="68"/>
      <c r="I338" s="68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2.75" customHeight="1">
      <c r="A339" s="68"/>
      <c r="B339" s="68"/>
      <c r="C339" s="68"/>
      <c r="D339" s="68"/>
      <c r="E339" s="68"/>
      <c r="F339" s="71"/>
      <c r="G339" s="72"/>
      <c r="H339" s="68"/>
      <c r="I339" s="68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2.75" customHeight="1">
      <c r="A340" s="68"/>
      <c r="B340" s="68"/>
      <c r="C340" s="68"/>
      <c r="D340" s="68"/>
      <c r="E340" s="68"/>
      <c r="F340" s="71"/>
      <c r="G340" s="72"/>
      <c r="H340" s="68"/>
      <c r="I340" s="68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2.75" customHeight="1">
      <c r="A341" s="68"/>
      <c r="B341" s="68"/>
      <c r="C341" s="68"/>
      <c r="D341" s="68"/>
      <c r="E341" s="68"/>
      <c r="F341" s="71"/>
      <c r="G341" s="72"/>
      <c r="H341" s="68"/>
      <c r="I341" s="68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2.75" customHeight="1">
      <c r="A342" s="68"/>
      <c r="B342" s="68"/>
      <c r="C342" s="68"/>
      <c r="D342" s="68"/>
      <c r="E342" s="68"/>
      <c r="F342" s="71"/>
      <c r="G342" s="72"/>
      <c r="H342" s="68"/>
      <c r="I342" s="68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2.75" customHeight="1">
      <c r="A343" s="68"/>
      <c r="B343" s="68"/>
      <c r="C343" s="68"/>
      <c r="D343" s="68"/>
      <c r="E343" s="68"/>
      <c r="F343" s="71"/>
      <c r="G343" s="72"/>
      <c r="H343" s="68"/>
      <c r="I343" s="68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2.75" customHeight="1">
      <c r="A344" s="68"/>
      <c r="B344" s="68"/>
      <c r="C344" s="68"/>
      <c r="D344" s="68"/>
      <c r="E344" s="68"/>
      <c r="F344" s="71"/>
      <c r="G344" s="72"/>
      <c r="H344" s="68"/>
      <c r="I344" s="68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2.75" customHeight="1">
      <c r="A345" s="68"/>
      <c r="B345" s="68"/>
      <c r="C345" s="68"/>
      <c r="D345" s="68"/>
      <c r="E345" s="68"/>
      <c r="F345" s="71"/>
      <c r="G345" s="72"/>
      <c r="H345" s="68"/>
      <c r="I345" s="68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2.75" customHeight="1">
      <c r="A346" s="68"/>
      <c r="B346" s="68"/>
      <c r="C346" s="68"/>
      <c r="D346" s="68"/>
      <c r="E346" s="68"/>
      <c r="F346" s="71"/>
      <c r="G346" s="72"/>
      <c r="H346" s="68"/>
      <c r="I346" s="68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2.75" customHeight="1">
      <c r="A347" s="68"/>
      <c r="B347" s="68"/>
      <c r="C347" s="68"/>
      <c r="D347" s="68"/>
      <c r="E347" s="68"/>
      <c r="F347" s="71"/>
      <c r="G347" s="72"/>
      <c r="H347" s="68"/>
      <c r="I347" s="68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2.75" customHeight="1">
      <c r="A348" s="68"/>
      <c r="B348" s="68"/>
      <c r="C348" s="68"/>
      <c r="D348" s="68"/>
      <c r="E348" s="68"/>
      <c r="F348" s="71"/>
      <c r="G348" s="72"/>
      <c r="H348" s="68"/>
      <c r="I348" s="68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2.75" customHeight="1">
      <c r="A349" s="68"/>
      <c r="B349" s="68"/>
      <c r="C349" s="68"/>
      <c r="D349" s="68"/>
      <c r="E349" s="68"/>
      <c r="F349" s="71"/>
      <c r="G349" s="72"/>
      <c r="H349" s="68"/>
      <c r="I349" s="68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2.75" customHeight="1">
      <c r="A350" s="68"/>
      <c r="B350" s="68"/>
      <c r="C350" s="68"/>
      <c r="D350" s="68"/>
      <c r="E350" s="68"/>
      <c r="F350" s="71"/>
      <c r="G350" s="72"/>
      <c r="H350" s="68"/>
      <c r="I350" s="68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2.75" customHeight="1">
      <c r="A351" s="68"/>
      <c r="B351" s="68"/>
      <c r="C351" s="68"/>
      <c r="D351" s="68"/>
      <c r="E351" s="68"/>
      <c r="F351" s="71"/>
      <c r="G351" s="72"/>
      <c r="H351" s="68"/>
      <c r="I351" s="68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2.75" customHeight="1">
      <c r="A352" s="68"/>
      <c r="B352" s="68"/>
      <c r="C352" s="68"/>
      <c r="D352" s="68"/>
      <c r="E352" s="68"/>
      <c r="F352" s="71"/>
      <c r="G352" s="72"/>
      <c r="H352" s="68"/>
      <c r="I352" s="68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2.75" customHeight="1">
      <c r="A353" s="68"/>
      <c r="B353" s="68"/>
      <c r="C353" s="68"/>
      <c r="D353" s="68"/>
      <c r="E353" s="68"/>
      <c r="F353" s="71"/>
      <c r="G353" s="72"/>
      <c r="H353" s="68"/>
      <c r="I353" s="68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2.75" customHeight="1">
      <c r="A354" s="68"/>
      <c r="B354" s="68"/>
      <c r="C354" s="68"/>
      <c r="D354" s="68"/>
      <c r="E354" s="68"/>
      <c r="F354" s="71"/>
      <c r="G354" s="72"/>
      <c r="H354" s="68"/>
      <c r="I354" s="68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2.75" customHeight="1">
      <c r="A355" s="68"/>
      <c r="B355" s="68"/>
      <c r="C355" s="68"/>
      <c r="D355" s="68"/>
      <c r="E355" s="68"/>
      <c r="F355" s="71"/>
      <c r="G355" s="72"/>
      <c r="H355" s="68"/>
      <c r="I355" s="68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2.75" customHeight="1">
      <c r="A356" s="68"/>
      <c r="B356" s="68"/>
      <c r="C356" s="68"/>
      <c r="D356" s="68"/>
      <c r="E356" s="68"/>
      <c r="F356" s="71"/>
      <c r="G356" s="72"/>
      <c r="H356" s="68"/>
      <c r="I356" s="68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2.75" customHeight="1">
      <c r="A357" s="68"/>
      <c r="B357" s="68"/>
      <c r="C357" s="68"/>
      <c r="D357" s="68"/>
      <c r="E357" s="68"/>
      <c r="F357" s="71"/>
      <c r="G357" s="72"/>
      <c r="H357" s="68"/>
      <c r="I357" s="68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2.75" customHeight="1">
      <c r="A358" s="68"/>
      <c r="B358" s="68"/>
      <c r="C358" s="68"/>
      <c r="D358" s="68"/>
      <c r="E358" s="68"/>
      <c r="F358" s="71"/>
      <c r="G358" s="72"/>
      <c r="H358" s="68"/>
      <c r="I358" s="68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2.75" customHeight="1">
      <c r="A359" s="68"/>
      <c r="B359" s="68"/>
      <c r="C359" s="68"/>
      <c r="D359" s="68"/>
      <c r="E359" s="68"/>
      <c r="F359" s="71"/>
      <c r="G359" s="72"/>
      <c r="H359" s="68"/>
      <c r="I359" s="68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2.75" customHeight="1">
      <c r="A360" s="68"/>
      <c r="B360" s="68"/>
      <c r="C360" s="68"/>
      <c r="D360" s="68"/>
      <c r="E360" s="68"/>
      <c r="F360" s="71"/>
      <c r="G360" s="72"/>
      <c r="H360" s="68"/>
      <c r="I360" s="68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2.75" customHeight="1">
      <c r="A361" s="68"/>
      <c r="B361" s="68"/>
      <c r="C361" s="68"/>
      <c r="D361" s="68"/>
      <c r="E361" s="68"/>
      <c r="F361" s="71"/>
      <c r="G361" s="72"/>
      <c r="H361" s="68"/>
      <c r="I361" s="68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2.75" customHeight="1">
      <c r="A362" s="68"/>
      <c r="B362" s="68"/>
      <c r="C362" s="68"/>
      <c r="D362" s="68"/>
      <c r="E362" s="68"/>
      <c r="F362" s="71"/>
      <c r="G362" s="72"/>
      <c r="H362" s="68"/>
      <c r="I362" s="68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2.75" customHeight="1">
      <c r="A363" s="68"/>
      <c r="B363" s="68"/>
      <c r="C363" s="68"/>
      <c r="D363" s="68"/>
      <c r="E363" s="68"/>
      <c r="F363" s="71"/>
      <c r="G363" s="72"/>
      <c r="H363" s="68"/>
      <c r="I363" s="68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2.75" customHeight="1">
      <c r="A364" s="68"/>
      <c r="B364" s="68"/>
      <c r="C364" s="68"/>
      <c r="D364" s="68"/>
      <c r="E364" s="68"/>
      <c r="F364" s="71"/>
      <c r="G364" s="72"/>
      <c r="H364" s="68"/>
      <c r="I364" s="68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2.75" customHeight="1">
      <c r="A365" s="68"/>
      <c r="B365" s="68"/>
      <c r="C365" s="68"/>
      <c r="D365" s="68"/>
      <c r="E365" s="68"/>
      <c r="F365" s="71"/>
      <c r="G365" s="72"/>
      <c r="H365" s="68"/>
      <c r="I365" s="68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2.75" customHeight="1">
      <c r="A366" s="68"/>
      <c r="B366" s="68"/>
      <c r="C366" s="68"/>
      <c r="D366" s="68"/>
      <c r="E366" s="68"/>
      <c r="F366" s="71"/>
      <c r="G366" s="72"/>
      <c r="H366" s="68"/>
      <c r="I366" s="68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2.75" customHeight="1">
      <c r="A367" s="68"/>
      <c r="B367" s="68"/>
      <c r="C367" s="68"/>
      <c r="D367" s="68"/>
      <c r="E367" s="68"/>
      <c r="F367" s="71"/>
      <c r="G367" s="72"/>
      <c r="H367" s="68"/>
      <c r="I367" s="68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2.75" customHeight="1">
      <c r="A368" s="68"/>
      <c r="B368" s="68"/>
      <c r="C368" s="68"/>
      <c r="D368" s="68"/>
      <c r="E368" s="68"/>
      <c r="F368" s="71"/>
      <c r="G368" s="72"/>
      <c r="H368" s="68"/>
      <c r="I368" s="68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2.75" customHeight="1">
      <c r="A369" s="68"/>
      <c r="B369" s="68"/>
      <c r="C369" s="68"/>
      <c r="D369" s="68"/>
      <c r="E369" s="68"/>
      <c r="F369" s="71"/>
      <c r="G369" s="72"/>
      <c r="H369" s="68"/>
      <c r="I369" s="68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2.75" customHeight="1">
      <c r="A370" s="68"/>
      <c r="B370" s="68"/>
      <c r="C370" s="68"/>
      <c r="D370" s="68"/>
      <c r="E370" s="68"/>
      <c r="F370" s="71"/>
      <c r="G370" s="72"/>
      <c r="H370" s="68"/>
      <c r="I370" s="68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2.75" customHeight="1">
      <c r="A371" s="68"/>
      <c r="B371" s="68"/>
      <c r="C371" s="68"/>
      <c r="D371" s="68"/>
      <c r="E371" s="68"/>
      <c r="F371" s="71"/>
      <c r="G371" s="72"/>
      <c r="H371" s="68"/>
      <c r="I371" s="68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2.75" customHeight="1">
      <c r="A372" s="68"/>
      <c r="B372" s="68"/>
      <c r="C372" s="68"/>
      <c r="D372" s="68"/>
      <c r="E372" s="68"/>
      <c r="F372" s="71"/>
      <c r="G372" s="72"/>
      <c r="H372" s="68"/>
      <c r="I372" s="68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2.75" customHeight="1">
      <c r="A373" s="68"/>
      <c r="B373" s="68"/>
      <c r="C373" s="68"/>
      <c r="D373" s="68"/>
      <c r="E373" s="68"/>
      <c r="F373" s="71"/>
      <c r="G373" s="72"/>
      <c r="H373" s="68"/>
      <c r="I373" s="68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2.75" customHeight="1">
      <c r="A374" s="68"/>
      <c r="B374" s="68"/>
      <c r="C374" s="68"/>
      <c r="D374" s="68"/>
      <c r="E374" s="68"/>
      <c r="F374" s="71"/>
      <c r="G374" s="72"/>
      <c r="H374" s="68"/>
      <c r="I374" s="68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2.75" customHeight="1">
      <c r="A375" s="68"/>
      <c r="B375" s="68"/>
      <c r="C375" s="68"/>
      <c r="D375" s="68"/>
      <c r="E375" s="68"/>
      <c r="F375" s="71"/>
      <c r="G375" s="72"/>
      <c r="H375" s="68"/>
      <c r="I375" s="68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2.75" customHeight="1">
      <c r="A376" s="68"/>
      <c r="B376" s="68"/>
      <c r="C376" s="68"/>
      <c r="D376" s="68"/>
      <c r="E376" s="68"/>
      <c r="F376" s="71"/>
      <c r="G376" s="72"/>
      <c r="H376" s="68"/>
      <c r="I376" s="68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2.75" customHeight="1">
      <c r="A377" s="68"/>
      <c r="B377" s="68"/>
      <c r="C377" s="68"/>
      <c r="D377" s="68"/>
      <c r="E377" s="68"/>
      <c r="F377" s="71"/>
      <c r="G377" s="72"/>
      <c r="H377" s="68"/>
      <c r="I377" s="68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2.75" customHeight="1">
      <c r="A378" s="68"/>
      <c r="B378" s="68"/>
      <c r="C378" s="68"/>
      <c r="D378" s="68"/>
      <c r="E378" s="68"/>
      <c r="F378" s="71"/>
      <c r="G378" s="72"/>
      <c r="H378" s="68"/>
      <c r="I378" s="68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2.75" customHeight="1">
      <c r="A379" s="68"/>
      <c r="B379" s="68"/>
      <c r="C379" s="68"/>
      <c r="D379" s="68"/>
      <c r="E379" s="68"/>
      <c r="F379" s="71"/>
      <c r="G379" s="72"/>
      <c r="H379" s="68"/>
      <c r="I379" s="68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2.75" customHeight="1">
      <c r="A380" s="68"/>
      <c r="B380" s="68"/>
      <c r="C380" s="68"/>
      <c r="D380" s="68"/>
      <c r="E380" s="68"/>
      <c r="F380" s="71"/>
      <c r="G380" s="72"/>
      <c r="H380" s="68"/>
      <c r="I380" s="68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2.75" customHeight="1">
      <c r="A381" s="68"/>
      <c r="B381" s="68"/>
      <c r="C381" s="68"/>
      <c r="D381" s="68"/>
      <c r="E381" s="68"/>
      <c r="F381" s="71"/>
      <c r="G381" s="72"/>
      <c r="H381" s="68"/>
      <c r="I381" s="68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2.75" customHeight="1">
      <c r="A382" s="68"/>
      <c r="B382" s="68"/>
      <c r="C382" s="68"/>
      <c r="D382" s="68"/>
      <c r="E382" s="68"/>
      <c r="F382" s="71"/>
      <c r="G382" s="72"/>
      <c r="H382" s="68"/>
      <c r="I382" s="68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2.75" customHeight="1">
      <c r="A383" s="68"/>
      <c r="B383" s="68"/>
      <c r="C383" s="68"/>
      <c r="D383" s="68"/>
      <c r="E383" s="68"/>
      <c r="F383" s="71"/>
      <c r="G383" s="72"/>
      <c r="H383" s="68"/>
      <c r="I383" s="68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2.75" customHeight="1">
      <c r="A384" s="68"/>
      <c r="B384" s="68"/>
      <c r="C384" s="68"/>
      <c r="D384" s="68"/>
      <c r="E384" s="68"/>
      <c r="F384" s="71"/>
      <c r="G384" s="72"/>
      <c r="H384" s="68"/>
      <c r="I384" s="68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2.75" customHeight="1">
      <c r="A385" s="68"/>
      <c r="B385" s="68"/>
      <c r="C385" s="68"/>
      <c r="D385" s="68"/>
      <c r="E385" s="68"/>
      <c r="F385" s="71"/>
      <c r="G385" s="72"/>
      <c r="H385" s="68"/>
      <c r="I385" s="68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2.75" customHeight="1">
      <c r="A386" s="68"/>
      <c r="B386" s="68"/>
      <c r="C386" s="68"/>
      <c r="D386" s="68"/>
      <c r="E386" s="68"/>
      <c r="F386" s="71"/>
      <c r="G386" s="72"/>
      <c r="H386" s="68"/>
      <c r="I386" s="68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2.75" customHeight="1">
      <c r="A387" s="68"/>
      <c r="B387" s="68"/>
      <c r="C387" s="68"/>
      <c r="D387" s="68"/>
      <c r="E387" s="68"/>
      <c r="F387" s="71"/>
      <c r="G387" s="72"/>
      <c r="H387" s="68"/>
      <c r="I387" s="68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2.75" customHeight="1">
      <c r="A388" s="68"/>
      <c r="B388" s="68"/>
      <c r="C388" s="68"/>
      <c r="D388" s="68"/>
      <c r="E388" s="68"/>
      <c r="F388" s="71"/>
      <c r="G388" s="72"/>
      <c r="H388" s="68"/>
      <c r="I388" s="68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2.75" customHeight="1">
      <c r="A389" s="68"/>
      <c r="B389" s="68"/>
      <c r="C389" s="68"/>
      <c r="D389" s="68"/>
      <c r="E389" s="68"/>
      <c r="F389" s="71"/>
      <c r="G389" s="72"/>
      <c r="H389" s="68"/>
      <c r="I389" s="68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2.75" customHeight="1">
      <c r="A390" s="68"/>
      <c r="B390" s="68"/>
      <c r="C390" s="68"/>
      <c r="D390" s="68"/>
      <c r="E390" s="68"/>
      <c r="F390" s="71"/>
      <c r="G390" s="72"/>
      <c r="H390" s="68"/>
      <c r="I390" s="68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2.75" customHeight="1">
      <c r="A391" s="68"/>
      <c r="B391" s="68"/>
      <c r="C391" s="68"/>
      <c r="D391" s="68"/>
      <c r="E391" s="68"/>
      <c r="F391" s="71"/>
      <c r="G391" s="72"/>
      <c r="H391" s="68"/>
      <c r="I391" s="68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2.75" customHeight="1">
      <c r="A392" s="68"/>
      <c r="B392" s="68"/>
      <c r="C392" s="68"/>
      <c r="D392" s="68"/>
      <c r="E392" s="68"/>
      <c r="F392" s="71"/>
      <c r="G392" s="72"/>
      <c r="H392" s="68"/>
      <c r="I392" s="68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2.75" customHeight="1">
      <c r="A393" s="68"/>
      <c r="B393" s="68"/>
      <c r="C393" s="68"/>
      <c r="D393" s="68"/>
      <c r="E393" s="68"/>
      <c r="F393" s="71"/>
      <c r="G393" s="72"/>
      <c r="H393" s="68"/>
      <c r="I393" s="68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2.75" customHeight="1">
      <c r="A394" s="68"/>
      <c r="B394" s="68"/>
      <c r="C394" s="68"/>
      <c r="D394" s="68"/>
      <c r="E394" s="68"/>
      <c r="F394" s="71"/>
      <c r="G394" s="72"/>
      <c r="H394" s="68"/>
      <c r="I394" s="68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2.75" customHeight="1">
      <c r="A395" s="68"/>
      <c r="B395" s="68"/>
      <c r="C395" s="68"/>
      <c r="D395" s="68"/>
      <c r="E395" s="68"/>
      <c r="F395" s="71"/>
      <c r="G395" s="72"/>
      <c r="H395" s="68"/>
      <c r="I395" s="68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2.75" customHeight="1">
      <c r="A396" s="68"/>
      <c r="B396" s="68"/>
      <c r="C396" s="68"/>
      <c r="D396" s="68"/>
      <c r="E396" s="68"/>
      <c r="F396" s="71"/>
      <c r="G396" s="72"/>
      <c r="H396" s="68"/>
      <c r="I396" s="68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2.75" customHeight="1">
      <c r="A397" s="68"/>
      <c r="B397" s="68"/>
      <c r="C397" s="68"/>
      <c r="D397" s="68"/>
      <c r="E397" s="68"/>
      <c r="F397" s="71"/>
      <c r="G397" s="72"/>
      <c r="H397" s="68"/>
      <c r="I397" s="68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2.75" customHeight="1">
      <c r="A398" s="68"/>
      <c r="B398" s="68"/>
      <c r="C398" s="68"/>
      <c r="D398" s="68"/>
      <c r="E398" s="68"/>
      <c r="F398" s="71"/>
      <c r="G398" s="72"/>
      <c r="H398" s="68"/>
      <c r="I398" s="68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2.75" customHeight="1">
      <c r="A399" s="68"/>
      <c r="B399" s="68"/>
      <c r="C399" s="68"/>
      <c r="D399" s="68"/>
      <c r="E399" s="68"/>
      <c r="F399" s="71"/>
      <c r="G399" s="72"/>
      <c r="H399" s="68"/>
      <c r="I399" s="68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2.75" customHeight="1">
      <c r="A400" s="68"/>
      <c r="B400" s="68"/>
      <c r="C400" s="68"/>
      <c r="D400" s="68"/>
      <c r="E400" s="68"/>
      <c r="F400" s="71"/>
      <c r="G400" s="72"/>
      <c r="H400" s="68"/>
      <c r="I400" s="68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2.75" customHeight="1">
      <c r="A401" s="68"/>
      <c r="B401" s="68"/>
      <c r="C401" s="68"/>
      <c r="D401" s="68"/>
      <c r="E401" s="68"/>
      <c r="F401" s="71"/>
      <c r="G401" s="72"/>
      <c r="H401" s="68"/>
      <c r="I401" s="68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2.75" customHeight="1">
      <c r="A402" s="68"/>
      <c r="B402" s="68"/>
      <c r="C402" s="68"/>
      <c r="D402" s="68"/>
      <c r="E402" s="68"/>
      <c r="F402" s="71"/>
      <c r="G402" s="72"/>
      <c r="H402" s="68"/>
      <c r="I402" s="68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2.75" customHeight="1">
      <c r="A403" s="68"/>
      <c r="B403" s="68"/>
      <c r="C403" s="68"/>
      <c r="D403" s="68"/>
      <c r="E403" s="68"/>
      <c r="F403" s="71"/>
      <c r="G403" s="72"/>
      <c r="H403" s="68"/>
      <c r="I403" s="68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2.75" customHeight="1">
      <c r="A404" s="68"/>
      <c r="B404" s="68"/>
      <c r="C404" s="68"/>
      <c r="D404" s="68"/>
      <c r="E404" s="68"/>
      <c r="F404" s="71"/>
      <c r="G404" s="72"/>
      <c r="H404" s="68"/>
      <c r="I404" s="68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2.75" customHeight="1">
      <c r="A405" s="68"/>
      <c r="B405" s="68"/>
      <c r="C405" s="68"/>
      <c r="D405" s="68"/>
      <c r="E405" s="68"/>
      <c r="F405" s="71"/>
      <c r="G405" s="72"/>
      <c r="H405" s="68"/>
      <c r="I405" s="68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2.75" customHeight="1">
      <c r="A406" s="68"/>
      <c r="B406" s="68"/>
      <c r="C406" s="68"/>
      <c r="D406" s="68"/>
      <c r="E406" s="68"/>
      <c r="F406" s="71"/>
      <c r="G406" s="72"/>
      <c r="H406" s="68"/>
      <c r="I406" s="68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2.75" customHeight="1">
      <c r="A407" s="68"/>
      <c r="B407" s="68"/>
      <c r="C407" s="68"/>
      <c r="D407" s="68"/>
      <c r="E407" s="68"/>
      <c r="F407" s="71"/>
      <c r="G407" s="72"/>
      <c r="H407" s="68"/>
      <c r="I407" s="68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2.75" customHeight="1">
      <c r="A408" s="68"/>
      <c r="B408" s="68"/>
      <c r="C408" s="68"/>
      <c r="D408" s="68"/>
      <c r="E408" s="68"/>
      <c r="F408" s="71"/>
      <c r="G408" s="72"/>
      <c r="H408" s="68"/>
      <c r="I408" s="68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2.75" customHeight="1">
      <c r="A409" s="68"/>
      <c r="B409" s="68"/>
      <c r="C409" s="68"/>
      <c r="D409" s="68"/>
      <c r="E409" s="68"/>
      <c r="F409" s="71"/>
      <c r="G409" s="72"/>
      <c r="H409" s="68"/>
      <c r="I409" s="68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2.75" customHeight="1">
      <c r="A410" s="68"/>
      <c r="B410" s="68"/>
      <c r="C410" s="68"/>
      <c r="D410" s="68"/>
      <c r="E410" s="68"/>
      <c r="F410" s="71"/>
      <c r="G410" s="72"/>
      <c r="H410" s="68"/>
      <c r="I410" s="68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2.75" customHeight="1">
      <c r="A411" s="68"/>
      <c r="B411" s="68"/>
      <c r="C411" s="68"/>
      <c r="D411" s="68"/>
      <c r="E411" s="68"/>
      <c r="F411" s="71"/>
      <c r="G411" s="72"/>
      <c r="H411" s="68"/>
      <c r="I411" s="68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2.75" customHeight="1">
      <c r="A412" s="68"/>
      <c r="B412" s="68"/>
      <c r="C412" s="68"/>
      <c r="D412" s="68"/>
      <c r="E412" s="68"/>
      <c r="F412" s="71"/>
      <c r="G412" s="72"/>
      <c r="H412" s="68"/>
      <c r="I412" s="68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2.75" customHeight="1">
      <c r="A413" s="68"/>
      <c r="B413" s="68"/>
      <c r="C413" s="68"/>
      <c r="D413" s="68"/>
      <c r="E413" s="68"/>
      <c r="F413" s="71"/>
      <c r="G413" s="72"/>
      <c r="H413" s="68"/>
      <c r="I413" s="68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2.75" customHeight="1">
      <c r="A414" s="68"/>
      <c r="B414" s="68"/>
      <c r="C414" s="68"/>
      <c r="D414" s="68"/>
      <c r="E414" s="68"/>
      <c r="F414" s="71"/>
      <c r="G414" s="72"/>
      <c r="H414" s="68"/>
      <c r="I414" s="68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2.75" customHeight="1">
      <c r="A415" s="68"/>
      <c r="B415" s="68"/>
      <c r="C415" s="68"/>
      <c r="D415" s="68"/>
      <c r="E415" s="68"/>
      <c r="F415" s="71"/>
      <c r="G415" s="72"/>
      <c r="H415" s="68"/>
      <c r="I415" s="68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2.75" customHeight="1">
      <c r="A416" s="68"/>
      <c r="B416" s="68"/>
      <c r="C416" s="68"/>
      <c r="D416" s="68"/>
      <c r="E416" s="68"/>
      <c r="F416" s="71"/>
      <c r="G416" s="72"/>
      <c r="H416" s="68"/>
      <c r="I416" s="68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2.75" customHeight="1">
      <c r="A417" s="68"/>
      <c r="B417" s="68"/>
      <c r="C417" s="68"/>
      <c r="D417" s="68"/>
      <c r="E417" s="68"/>
      <c r="F417" s="71"/>
      <c r="G417" s="72"/>
      <c r="H417" s="68"/>
      <c r="I417" s="68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2.75" customHeight="1">
      <c r="A418" s="68"/>
      <c r="B418" s="68"/>
      <c r="C418" s="68"/>
      <c r="D418" s="68"/>
      <c r="E418" s="68"/>
      <c r="F418" s="71"/>
      <c r="G418" s="72"/>
      <c r="H418" s="68"/>
      <c r="I418" s="68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2.75" customHeight="1">
      <c r="A419" s="68"/>
      <c r="B419" s="68"/>
      <c r="C419" s="68"/>
      <c r="D419" s="68"/>
      <c r="E419" s="68"/>
      <c r="F419" s="71"/>
      <c r="G419" s="72"/>
      <c r="H419" s="68"/>
      <c r="I419" s="68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2.75" customHeight="1">
      <c r="A420" s="68"/>
      <c r="B420" s="68"/>
      <c r="C420" s="68"/>
      <c r="D420" s="68"/>
      <c r="E420" s="68"/>
      <c r="F420" s="71"/>
      <c r="G420" s="72"/>
      <c r="H420" s="68"/>
      <c r="I420" s="68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2.75" customHeight="1">
      <c r="A421" s="68"/>
      <c r="B421" s="68"/>
      <c r="C421" s="68"/>
      <c r="D421" s="68"/>
      <c r="E421" s="68"/>
      <c r="F421" s="71"/>
      <c r="G421" s="72"/>
      <c r="H421" s="68"/>
      <c r="I421" s="68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2.75" customHeight="1">
      <c r="A422" s="68"/>
      <c r="B422" s="68"/>
      <c r="C422" s="68"/>
      <c r="D422" s="68"/>
      <c r="E422" s="68"/>
      <c r="F422" s="71"/>
      <c r="G422" s="72"/>
      <c r="H422" s="68"/>
      <c r="I422" s="68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2.75" customHeight="1">
      <c r="A423" s="68"/>
      <c r="B423" s="68"/>
      <c r="C423" s="68"/>
      <c r="D423" s="68"/>
      <c r="E423" s="68"/>
      <c r="F423" s="71"/>
      <c r="G423" s="72"/>
      <c r="H423" s="68"/>
      <c r="I423" s="68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2.75" customHeight="1">
      <c r="A424" s="68"/>
      <c r="B424" s="68"/>
      <c r="C424" s="68"/>
      <c r="D424" s="68"/>
      <c r="E424" s="68"/>
      <c r="F424" s="71"/>
      <c r="G424" s="72"/>
      <c r="H424" s="68"/>
      <c r="I424" s="68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2.75" customHeight="1">
      <c r="A425" s="68"/>
      <c r="B425" s="68"/>
      <c r="C425" s="68"/>
      <c r="D425" s="68"/>
      <c r="E425" s="68"/>
      <c r="F425" s="71"/>
      <c r="G425" s="72"/>
      <c r="H425" s="68"/>
      <c r="I425" s="68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2.75" customHeight="1">
      <c r="A426" s="68"/>
      <c r="B426" s="68"/>
      <c r="C426" s="68"/>
      <c r="D426" s="68"/>
      <c r="E426" s="68"/>
      <c r="F426" s="71"/>
      <c r="G426" s="72"/>
      <c r="H426" s="68"/>
      <c r="I426" s="68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2.75" customHeight="1">
      <c r="A427" s="68"/>
      <c r="B427" s="68"/>
      <c r="C427" s="68"/>
      <c r="D427" s="68"/>
      <c r="E427" s="68"/>
      <c r="F427" s="71"/>
      <c r="G427" s="72"/>
      <c r="H427" s="68"/>
      <c r="I427" s="68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2.75" customHeight="1">
      <c r="A428" s="68"/>
      <c r="B428" s="68"/>
      <c r="C428" s="68"/>
      <c r="D428" s="68"/>
      <c r="E428" s="68"/>
      <c r="F428" s="71"/>
      <c r="G428" s="72"/>
      <c r="H428" s="68"/>
      <c r="I428" s="68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2.75" customHeight="1">
      <c r="A429" s="68"/>
      <c r="B429" s="68"/>
      <c r="C429" s="68"/>
      <c r="D429" s="68"/>
      <c r="E429" s="68"/>
      <c r="F429" s="71"/>
      <c r="G429" s="72"/>
      <c r="H429" s="68"/>
      <c r="I429" s="68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2.75" customHeight="1">
      <c r="A430" s="68"/>
      <c r="B430" s="68"/>
      <c r="C430" s="68"/>
      <c r="D430" s="68"/>
      <c r="E430" s="68"/>
      <c r="F430" s="71"/>
      <c r="G430" s="72"/>
      <c r="H430" s="68"/>
      <c r="I430" s="68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2.75" customHeight="1">
      <c r="A431" s="68"/>
      <c r="B431" s="68"/>
      <c r="C431" s="68"/>
      <c r="D431" s="68"/>
      <c r="E431" s="68"/>
      <c r="F431" s="71"/>
      <c r="G431" s="72"/>
      <c r="H431" s="68"/>
      <c r="I431" s="68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2.75" customHeight="1">
      <c r="A432" s="68"/>
      <c r="B432" s="68"/>
      <c r="C432" s="68"/>
      <c r="D432" s="68"/>
      <c r="E432" s="68"/>
      <c r="F432" s="71"/>
      <c r="G432" s="72"/>
      <c r="H432" s="68"/>
      <c r="I432" s="68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2.75" customHeight="1">
      <c r="A433" s="68"/>
      <c r="B433" s="68"/>
      <c r="C433" s="68"/>
      <c r="D433" s="68"/>
      <c r="E433" s="68"/>
      <c r="F433" s="71"/>
      <c r="G433" s="72"/>
      <c r="H433" s="68"/>
      <c r="I433" s="68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2.75" customHeight="1">
      <c r="A434" s="68"/>
      <c r="B434" s="68"/>
      <c r="C434" s="68"/>
      <c r="D434" s="68"/>
      <c r="E434" s="68"/>
      <c r="F434" s="71"/>
      <c r="G434" s="72"/>
      <c r="H434" s="68"/>
      <c r="I434" s="68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2.75" customHeight="1">
      <c r="A435" s="68"/>
      <c r="B435" s="68"/>
      <c r="C435" s="68"/>
      <c r="D435" s="68"/>
      <c r="E435" s="68"/>
      <c r="F435" s="71"/>
      <c r="G435" s="72"/>
      <c r="H435" s="68"/>
      <c r="I435" s="68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2.75" customHeight="1">
      <c r="A436" s="68"/>
      <c r="B436" s="68"/>
      <c r="C436" s="68"/>
      <c r="D436" s="68"/>
      <c r="E436" s="68"/>
      <c r="F436" s="71"/>
      <c r="G436" s="72"/>
      <c r="H436" s="68"/>
      <c r="I436" s="68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2.75" customHeight="1">
      <c r="A437" s="68"/>
      <c r="B437" s="68"/>
      <c r="C437" s="68"/>
      <c r="D437" s="68"/>
      <c r="E437" s="68"/>
      <c r="F437" s="71"/>
      <c r="G437" s="72"/>
      <c r="H437" s="68"/>
      <c r="I437" s="68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2.75" customHeight="1">
      <c r="A438" s="68"/>
      <c r="B438" s="68"/>
      <c r="C438" s="68"/>
      <c r="D438" s="68"/>
      <c r="E438" s="68"/>
      <c r="F438" s="71"/>
      <c r="G438" s="72"/>
      <c r="H438" s="68"/>
      <c r="I438" s="68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2.75" customHeight="1">
      <c r="A439" s="68"/>
      <c r="B439" s="68"/>
      <c r="C439" s="68"/>
      <c r="D439" s="68"/>
      <c r="E439" s="68"/>
      <c r="F439" s="71"/>
      <c r="G439" s="72"/>
      <c r="H439" s="68"/>
      <c r="I439" s="68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2.75" customHeight="1">
      <c r="A440" s="68"/>
      <c r="B440" s="68"/>
      <c r="C440" s="68"/>
      <c r="D440" s="68"/>
      <c r="E440" s="68"/>
      <c r="F440" s="71"/>
      <c r="G440" s="72"/>
      <c r="H440" s="68"/>
      <c r="I440" s="68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2.75" customHeight="1">
      <c r="A441" s="68"/>
      <c r="B441" s="68"/>
      <c r="C441" s="68"/>
      <c r="D441" s="68"/>
      <c r="E441" s="68"/>
      <c r="F441" s="71"/>
      <c r="G441" s="72"/>
      <c r="H441" s="68"/>
      <c r="I441" s="68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2.75" customHeight="1">
      <c r="A442" s="68"/>
      <c r="B442" s="68"/>
      <c r="C442" s="68"/>
      <c r="D442" s="68"/>
      <c r="E442" s="68"/>
      <c r="F442" s="71"/>
      <c r="G442" s="72"/>
      <c r="H442" s="68"/>
      <c r="I442" s="68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2.75" customHeight="1">
      <c r="A443" s="68"/>
      <c r="B443" s="68"/>
      <c r="C443" s="68"/>
      <c r="D443" s="68"/>
      <c r="E443" s="68"/>
      <c r="F443" s="71"/>
      <c r="G443" s="72"/>
      <c r="H443" s="68"/>
      <c r="I443" s="68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2.75" customHeight="1">
      <c r="A444" s="68"/>
      <c r="B444" s="68"/>
      <c r="C444" s="68"/>
      <c r="D444" s="68"/>
      <c r="E444" s="68"/>
      <c r="F444" s="71"/>
      <c r="G444" s="72"/>
      <c r="H444" s="68"/>
      <c r="I444" s="68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2.75" customHeight="1">
      <c r="A445" s="68"/>
      <c r="B445" s="68"/>
      <c r="C445" s="68"/>
      <c r="D445" s="68"/>
      <c r="E445" s="68"/>
      <c r="F445" s="71"/>
      <c r="G445" s="72"/>
      <c r="H445" s="68"/>
      <c r="I445" s="68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2.75" customHeight="1">
      <c r="A446" s="68"/>
      <c r="B446" s="68"/>
      <c r="C446" s="68"/>
      <c r="D446" s="68"/>
      <c r="E446" s="68"/>
      <c r="F446" s="71"/>
      <c r="G446" s="72"/>
      <c r="H446" s="68"/>
      <c r="I446" s="68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2.75" customHeight="1">
      <c r="A447" s="68"/>
      <c r="B447" s="68"/>
      <c r="C447" s="68"/>
      <c r="D447" s="68"/>
      <c r="E447" s="68"/>
      <c r="F447" s="71"/>
      <c r="G447" s="72"/>
      <c r="H447" s="68"/>
      <c r="I447" s="68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2.75" customHeight="1">
      <c r="A448" s="68"/>
      <c r="B448" s="68"/>
      <c r="C448" s="68"/>
      <c r="D448" s="68"/>
      <c r="E448" s="68"/>
      <c r="F448" s="71"/>
      <c r="G448" s="72"/>
      <c r="H448" s="68"/>
      <c r="I448" s="68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2.75" customHeight="1">
      <c r="A449" s="68"/>
      <c r="B449" s="68"/>
      <c r="C449" s="68"/>
      <c r="D449" s="68"/>
      <c r="E449" s="68"/>
      <c r="F449" s="71"/>
      <c r="G449" s="72"/>
      <c r="H449" s="68"/>
      <c r="I449" s="68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2.75" customHeight="1">
      <c r="A450" s="68"/>
      <c r="B450" s="68"/>
      <c r="C450" s="68"/>
      <c r="D450" s="68"/>
      <c r="E450" s="68"/>
      <c r="F450" s="71"/>
      <c r="G450" s="72"/>
      <c r="H450" s="68"/>
      <c r="I450" s="68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2.75" customHeight="1">
      <c r="A451" s="68"/>
      <c r="B451" s="68"/>
      <c r="C451" s="68"/>
      <c r="D451" s="68"/>
      <c r="E451" s="68"/>
      <c r="F451" s="71"/>
      <c r="G451" s="72"/>
      <c r="H451" s="68"/>
      <c r="I451" s="68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2.75" customHeight="1">
      <c r="A452" s="68"/>
      <c r="B452" s="68"/>
      <c r="C452" s="68"/>
      <c r="D452" s="68"/>
      <c r="E452" s="68"/>
      <c r="F452" s="71"/>
      <c r="G452" s="72"/>
      <c r="H452" s="68"/>
      <c r="I452" s="68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2.75" customHeight="1">
      <c r="A453" s="68"/>
      <c r="B453" s="68"/>
      <c r="C453" s="68"/>
      <c r="D453" s="68"/>
      <c r="E453" s="68"/>
      <c r="F453" s="71"/>
      <c r="G453" s="72"/>
      <c r="H453" s="68"/>
      <c r="I453" s="68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2.75" customHeight="1">
      <c r="A454" s="68"/>
      <c r="B454" s="68"/>
      <c r="C454" s="68"/>
      <c r="D454" s="68"/>
      <c r="E454" s="68"/>
      <c r="F454" s="71"/>
      <c r="G454" s="72"/>
      <c r="H454" s="68"/>
      <c r="I454" s="68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2.75" customHeight="1">
      <c r="A455" s="68"/>
      <c r="B455" s="68"/>
      <c r="C455" s="68"/>
      <c r="D455" s="68"/>
      <c r="E455" s="68"/>
      <c r="F455" s="71"/>
      <c r="G455" s="72"/>
      <c r="H455" s="68"/>
      <c r="I455" s="68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2.75" customHeight="1">
      <c r="A456" s="68"/>
      <c r="B456" s="68"/>
      <c r="C456" s="68"/>
      <c r="D456" s="68"/>
      <c r="E456" s="68"/>
      <c r="F456" s="71"/>
      <c r="G456" s="72"/>
      <c r="H456" s="68"/>
      <c r="I456" s="68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2.75" customHeight="1">
      <c r="A457" s="68"/>
      <c r="B457" s="68"/>
      <c r="C457" s="68"/>
      <c r="D457" s="68"/>
      <c r="E457" s="68"/>
      <c r="F457" s="71"/>
      <c r="G457" s="72"/>
      <c r="H457" s="68"/>
      <c r="I457" s="68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2.75" customHeight="1">
      <c r="A458" s="68"/>
      <c r="B458" s="68"/>
      <c r="C458" s="68"/>
      <c r="D458" s="68"/>
      <c r="E458" s="68"/>
      <c r="F458" s="71"/>
      <c r="G458" s="72"/>
      <c r="H458" s="68"/>
      <c r="I458" s="68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2.75" customHeight="1">
      <c r="A459" s="68"/>
      <c r="B459" s="68"/>
      <c r="C459" s="68"/>
      <c r="D459" s="68"/>
      <c r="E459" s="68"/>
      <c r="F459" s="71"/>
      <c r="G459" s="72"/>
      <c r="H459" s="68"/>
      <c r="I459" s="68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2.75" customHeight="1">
      <c r="A460" s="68"/>
      <c r="B460" s="68"/>
      <c r="C460" s="68"/>
      <c r="D460" s="68"/>
      <c r="E460" s="68"/>
      <c r="F460" s="71"/>
      <c r="G460" s="72"/>
      <c r="H460" s="68"/>
      <c r="I460" s="68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2.75" customHeight="1">
      <c r="A461" s="68"/>
      <c r="B461" s="68"/>
      <c r="C461" s="68"/>
      <c r="D461" s="68"/>
      <c r="E461" s="68"/>
      <c r="F461" s="71"/>
      <c r="G461" s="72"/>
      <c r="H461" s="68"/>
      <c r="I461" s="68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2.75" customHeight="1">
      <c r="A462" s="68"/>
      <c r="B462" s="68"/>
      <c r="C462" s="68"/>
      <c r="D462" s="68"/>
      <c r="E462" s="68"/>
      <c r="F462" s="71"/>
      <c r="G462" s="72"/>
      <c r="H462" s="68"/>
      <c r="I462" s="68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2.75" customHeight="1">
      <c r="A463" s="68"/>
      <c r="B463" s="68"/>
      <c r="C463" s="68"/>
      <c r="D463" s="68"/>
      <c r="E463" s="68"/>
      <c r="F463" s="71"/>
      <c r="G463" s="72"/>
      <c r="H463" s="68"/>
      <c r="I463" s="68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2.75" customHeight="1">
      <c r="A464" s="68"/>
      <c r="B464" s="68"/>
      <c r="C464" s="68"/>
      <c r="D464" s="68"/>
      <c r="E464" s="68"/>
      <c r="F464" s="71"/>
      <c r="G464" s="72"/>
      <c r="H464" s="68"/>
      <c r="I464" s="68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2.75" customHeight="1">
      <c r="A465" s="68"/>
      <c r="B465" s="68"/>
      <c r="C465" s="68"/>
      <c r="D465" s="68"/>
      <c r="E465" s="68"/>
      <c r="F465" s="71"/>
      <c r="G465" s="72"/>
      <c r="H465" s="68"/>
      <c r="I465" s="68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2.75" customHeight="1">
      <c r="A466" s="68"/>
      <c r="B466" s="68"/>
      <c r="C466" s="68"/>
      <c r="D466" s="68"/>
      <c r="E466" s="68"/>
      <c r="F466" s="71"/>
      <c r="G466" s="72"/>
      <c r="H466" s="68"/>
      <c r="I466" s="68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2.75" customHeight="1">
      <c r="A467" s="68"/>
      <c r="B467" s="68"/>
      <c r="C467" s="68"/>
      <c r="D467" s="68"/>
      <c r="E467" s="68"/>
      <c r="F467" s="71"/>
      <c r="G467" s="72"/>
      <c r="H467" s="68"/>
      <c r="I467" s="68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2.75" customHeight="1">
      <c r="A468" s="68"/>
      <c r="B468" s="68"/>
      <c r="C468" s="68"/>
      <c r="D468" s="68"/>
      <c r="E468" s="68"/>
      <c r="F468" s="71"/>
      <c r="G468" s="72"/>
      <c r="H468" s="68"/>
      <c r="I468" s="68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2.75" customHeight="1">
      <c r="A469" s="68"/>
      <c r="B469" s="68"/>
      <c r="C469" s="68"/>
      <c r="D469" s="68"/>
      <c r="E469" s="68"/>
      <c r="F469" s="71"/>
      <c r="G469" s="72"/>
      <c r="H469" s="68"/>
      <c r="I469" s="68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2.75" customHeight="1">
      <c r="A470" s="68"/>
      <c r="B470" s="68"/>
      <c r="C470" s="68"/>
      <c r="D470" s="68"/>
      <c r="E470" s="68"/>
      <c r="F470" s="71"/>
      <c r="G470" s="72"/>
      <c r="H470" s="68"/>
      <c r="I470" s="68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2.75" customHeight="1">
      <c r="A471" s="68"/>
      <c r="B471" s="68"/>
      <c r="C471" s="68"/>
      <c r="D471" s="68"/>
      <c r="E471" s="68"/>
      <c r="F471" s="71"/>
      <c r="G471" s="72"/>
      <c r="H471" s="68"/>
      <c r="I471" s="68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2.75" customHeight="1">
      <c r="A472" s="68"/>
      <c r="B472" s="68"/>
      <c r="C472" s="68"/>
      <c r="D472" s="68"/>
      <c r="E472" s="68"/>
      <c r="F472" s="71"/>
      <c r="G472" s="72"/>
      <c r="H472" s="68"/>
      <c r="I472" s="68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2.75" customHeight="1">
      <c r="A473" s="68"/>
      <c r="B473" s="68"/>
      <c r="C473" s="68"/>
      <c r="D473" s="68"/>
      <c r="E473" s="68"/>
      <c r="F473" s="71"/>
      <c r="G473" s="72"/>
      <c r="H473" s="68"/>
      <c r="I473" s="68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2.75" customHeight="1">
      <c r="A474" s="68"/>
      <c r="B474" s="68"/>
      <c r="C474" s="68"/>
      <c r="D474" s="68"/>
      <c r="E474" s="68"/>
      <c r="F474" s="71"/>
      <c r="G474" s="72"/>
      <c r="H474" s="68"/>
      <c r="I474" s="68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2.75" customHeight="1">
      <c r="A475" s="68"/>
      <c r="B475" s="68"/>
      <c r="C475" s="68"/>
      <c r="D475" s="68"/>
      <c r="E475" s="68"/>
      <c r="F475" s="71"/>
      <c r="G475" s="72"/>
      <c r="H475" s="68"/>
      <c r="I475" s="68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2.75" customHeight="1">
      <c r="A476" s="68"/>
      <c r="B476" s="68"/>
      <c r="C476" s="68"/>
      <c r="D476" s="68"/>
      <c r="E476" s="68"/>
      <c r="F476" s="71"/>
      <c r="G476" s="72"/>
      <c r="H476" s="68"/>
      <c r="I476" s="68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2.75" customHeight="1">
      <c r="A477" s="68"/>
      <c r="B477" s="68"/>
      <c r="C477" s="68"/>
      <c r="D477" s="68"/>
      <c r="E477" s="68"/>
      <c r="F477" s="71"/>
      <c r="G477" s="72"/>
      <c r="H477" s="68"/>
      <c r="I477" s="68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2.75" customHeight="1">
      <c r="A478" s="68"/>
      <c r="B478" s="68"/>
      <c r="C478" s="68"/>
      <c r="D478" s="68"/>
      <c r="E478" s="68"/>
      <c r="F478" s="71"/>
      <c r="G478" s="72"/>
      <c r="H478" s="68"/>
      <c r="I478" s="68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2.75" customHeight="1">
      <c r="A479" s="68"/>
      <c r="B479" s="68"/>
      <c r="C479" s="68"/>
      <c r="D479" s="68"/>
      <c r="E479" s="68"/>
      <c r="F479" s="71"/>
      <c r="G479" s="72"/>
      <c r="H479" s="68"/>
      <c r="I479" s="68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2.75" customHeight="1">
      <c r="A480" s="68"/>
      <c r="B480" s="68"/>
      <c r="C480" s="68"/>
      <c r="D480" s="68"/>
      <c r="E480" s="68"/>
      <c r="F480" s="71"/>
      <c r="G480" s="72"/>
      <c r="H480" s="68"/>
      <c r="I480" s="68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2.75" customHeight="1">
      <c r="A481" s="68"/>
      <c r="B481" s="68"/>
      <c r="C481" s="68"/>
      <c r="D481" s="68"/>
      <c r="E481" s="68"/>
      <c r="F481" s="71"/>
      <c r="G481" s="72"/>
      <c r="H481" s="68"/>
      <c r="I481" s="68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2.75" customHeight="1">
      <c r="A482" s="68"/>
      <c r="B482" s="68"/>
      <c r="C482" s="68"/>
      <c r="D482" s="68"/>
      <c r="E482" s="68"/>
      <c r="F482" s="71"/>
      <c r="G482" s="72"/>
      <c r="H482" s="68"/>
      <c r="I482" s="68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2.75" customHeight="1">
      <c r="A483" s="68"/>
      <c r="B483" s="68"/>
      <c r="C483" s="68"/>
      <c r="D483" s="68"/>
      <c r="E483" s="68"/>
      <c r="F483" s="71"/>
      <c r="G483" s="72"/>
      <c r="H483" s="68"/>
      <c r="I483" s="68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2.75" customHeight="1">
      <c r="A484" s="68"/>
      <c r="B484" s="68"/>
      <c r="C484" s="68"/>
      <c r="D484" s="68"/>
      <c r="E484" s="68"/>
      <c r="F484" s="71"/>
      <c r="G484" s="72"/>
      <c r="H484" s="68"/>
      <c r="I484" s="68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2.75" customHeight="1">
      <c r="A485" s="68"/>
      <c r="B485" s="68"/>
      <c r="C485" s="68"/>
      <c r="D485" s="68"/>
      <c r="E485" s="68"/>
      <c r="F485" s="71"/>
      <c r="G485" s="72"/>
      <c r="H485" s="68"/>
      <c r="I485" s="68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2.75" customHeight="1">
      <c r="A486" s="68"/>
      <c r="B486" s="68"/>
      <c r="C486" s="68"/>
      <c r="D486" s="68"/>
      <c r="E486" s="68"/>
      <c r="F486" s="71"/>
      <c r="G486" s="72"/>
      <c r="H486" s="68"/>
      <c r="I486" s="68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2.75" customHeight="1">
      <c r="A487" s="68"/>
      <c r="B487" s="68"/>
      <c r="C487" s="68"/>
      <c r="D487" s="68"/>
      <c r="E487" s="68"/>
      <c r="F487" s="71"/>
      <c r="G487" s="72"/>
      <c r="H487" s="68"/>
      <c r="I487" s="68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2.75" customHeight="1">
      <c r="A488" s="68"/>
      <c r="B488" s="68"/>
      <c r="C488" s="68"/>
      <c r="D488" s="68"/>
      <c r="E488" s="68"/>
      <c r="F488" s="71"/>
      <c r="G488" s="72"/>
      <c r="H488" s="68"/>
      <c r="I488" s="68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2.75" customHeight="1">
      <c r="A489" s="68"/>
      <c r="B489" s="68"/>
      <c r="C489" s="68"/>
      <c r="D489" s="68"/>
      <c r="E489" s="68"/>
      <c r="F489" s="71"/>
      <c r="G489" s="72"/>
      <c r="H489" s="68"/>
      <c r="I489" s="68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2.75" customHeight="1">
      <c r="A490" s="68"/>
      <c r="B490" s="68"/>
      <c r="C490" s="68"/>
      <c r="D490" s="68"/>
      <c r="E490" s="68"/>
      <c r="F490" s="71"/>
      <c r="G490" s="72"/>
      <c r="H490" s="68"/>
      <c r="I490" s="68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2.75" customHeight="1">
      <c r="A491" s="68"/>
      <c r="B491" s="68"/>
      <c r="C491" s="68"/>
      <c r="D491" s="68"/>
      <c r="E491" s="68"/>
      <c r="F491" s="71"/>
      <c r="G491" s="72"/>
      <c r="H491" s="68"/>
      <c r="I491" s="68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2.75" customHeight="1">
      <c r="A492" s="68"/>
      <c r="B492" s="68"/>
      <c r="C492" s="68"/>
      <c r="D492" s="68"/>
      <c r="E492" s="68"/>
      <c r="F492" s="71"/>
      <c r="G492" s="72"/>
      <c r="H492" s="68"/>
      <c r="I492" s="68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2.75" customHeight="1">
      <c r="A493" s="68"/>
      <c r="B493" s="68"/>
      <c r="C493" s="68"/>
      <c r="D493" s="68"/>
      <c r="E493" s="68"/>
      <c r="F493" s="71"/>
      <c r="G493" s="72"/>
      <c r="H493" s="68"/>
      <c r="I493" s="68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2.75" customHeight="1">
      <c r="A494" s="68"/>
      <c r="B494" s="68"/>
      <c r="C494" s="68"/>
      <c r="D494" s="68"/>
      <c r="E494" s="68"/>
      <c r="F494" s="71"/>
      <c r="G494" s="72"/>
      <c r="H494" s="68"/>
      <c r="I494" s="68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2.75" customHeight="1">
      <c r="A495" s="68"/>
      <c r="B495" s="68"/>
      <c r="C495" s="68"/>
      <c r="D495" s="68"/>
      <c r="E495" s="68"/>
      <c r="F495" s="71"/>
      <c r="G495" s="72"/>
      <c r="H495" s="68"/>
      <c r="I495" s="68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2.75" customHeight="1">
      <c r="A496" s="68"/>
      <c r="B496" s="68"/>
      <c r="C496" s="68"/>
      <c r="D496" s="68"/>
      <c r="E496" s="68"/>
      <c r="F496" s="71"/>
      <c r="G496" s="72"/>
      <c r="H496" s="68"/>
      <c r="I496" s="68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2.75" customHeight="1">
      <c r="A497" s="68"/>
      <c r="B497" s="68"/>
      <c r="C497" s="68"/>
      <c r="D497" s="68"/>
      <c r="E497" s="68"/>
      <c r="F497" s="71"/>
      <c r="G497" s="72"/>
      <c r="H497" s="68"/>
      <c r="I497" s="68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2.75" customHeight="1">
      <c r="A498" s="68"/>
      <c r="B498" s="68"/>
      <c r="C498" s="68"/>
      <c r="D498" s="68"/>
      <c r="E498" s="68"/>
      <c r="F498" s="71"/>
      <c r="G498" s="72"/>
      <c r="H498" s="68"/>
      <c r="I498" s="68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2.75" customHeight="1">
      <c r="A499" s="68"/>
      <c r="B499" s="68"/>
      <c r="C499" s="68"/>
      <c r="D499" s="68"/>
      <c r="E499" s="68"/>
      <c r="F499" s="71"/>
      <c r="G499" s="72"/>
      <c r="H499" s="68"/>
      <c r="I499" s="68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2.75" customHeight="1">
      <c r="A500" s="68"/>
      <c r="B500" s="68"/>
      <c r="C500" s="68"/>
      <c r="D500" s="68"/>
      <c r="E500" s="68"/>
      <c r="F500" s="71"/>
      <c r="G500" s="72"/>
      <c r="H500" s="68"/>
      <c r="I500" s="68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2.75" customHeight="1">
      <c r="A501" s="68"/>
      <c r="B501" s="68"/>
      <c r="C501" s="68"/>
      <c r="D501" s="68"/>
      <c r="E501" s="68"/>
      <c r="F501" s="71"/>
      <c r="G501" s="72"/>
      <c r="H501" s="68"/>
      <c r="I501" s="68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2.75" customHeight="1">
      <c r="A502" s="68"/>
      <c r="B502" s="68"/>
      <c r="C502" s="68"/>
      <c r="D502" s="68"/>
      <c r="E502" s="68"/>
      <c r="F502" s="71"/>
      <c r="G502" s="72"/>
      <c r="H502" s="68"/>
      <c r="I502" s="68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2.75" customHeight="1">
      <c r="A503" s="68"/>
      <c r="B503" s="68"/>
      <c r="C503" s="68"/>
      <c r="D503" s="68"/>
      <c r="E503" s="68"/>
      <c r="F503" s="71"/>
      <c r="G503" s="72"/>
      <c r="H503" s="68"/>
      <c r="I503" s="68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2.75" customHeight="1">
      <c r="A504" s="68"/>
      <c r="B504" s="68"/>
      <c r="C504" s="68"/>
      <c r="D504" s="68"/>
      <c r="E504" s="68"/>
      <c r="F504" s="71"/>
      <c r="G504" s="72"/>
      <c r="H504" s="68"/>
      <c r="I504" s="68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2.75" customHeight="1">
      <c r="A505" s="68"/>
      <c r="B505" s="68"/>
      <c r="C505" s="68"/>
      <c r="D505" s="68"/>
      <c r="E505" s="68"/>
      <c r="F505" s="71"/>
      <c r="G505" s="72"/>
      <c r="H505" s="68"/>
      <c r="I505" s="68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2.75" customHeight="1">
      <c r="A506" s="68"/>
      <c r="B506" s="68"/>
      <c r="C506" s="68"/>
      <c r="D506" s="68"/>
      <c r="E506" s="68"/>
      <c r="F506" s="71"/>
      <c r="G506" s="72"/>
      <c r="H506" s="68"/>
      <c r="I506" s="68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2.75" customHeight="1">
      <c r="A507" s="68"/>
      <c r="B507" s="68"/>
      <c r="C507" s="68"/>
      <c r="D507" s="68"/>
      <c r="E507" s="68"/>
      <c r="F507" s="71"/>
      <c r="G507" s="72"/>
      <c r="H507" s="68"/>
      <c r="I507" s="68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2.75" customHeight="1">
      <c r="A508" s="68"/>
      <c r="B508" s="68"/>
      <c r="C508" s="68"/>
      <c r="D508" s="68"/>
      <c r="E508" s="68"/>
      <c r="F508" s="71"/>
      <c r="G508" s="72"/>
      <c r="H508" s="68"/>
      <c r="I508" s="68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2.75" customHeight="1">
      <c r="A509" s="68"/>
      <c r="B509" s="68"/>
      <c r="C509" s="68"/>
      <c r="D509" s="68"/>
      <c r="E509" s="68"/>
      <c r="F509" s="71"/>
      <c r="G509" s="72"/>
      <c r="H509" s="68"/>
      <c r="I509" s="68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2.75" customHeight="1">
      <c r="A510" s="68"/>
      <c r="B510" s="68"/>
      <c r="C510" s="68"/>
      <c r="D510" s="68"/>
      <c r="E510" s="68"/>
      <c r="F510" s="71"/>
      <c r="G510" s="72"/>
      <c r="H510" s="68"/>
      <c r="I510" s="68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2.75" customHeight="1">
      <c r="A511" s="68"/>
      <c r="B511" s="68"/>
      <c r="C511" s="68"/>
      <c r="D511" s="68"/>
      <c r="E511" s="68"/>
      <c r="F511" s="71"/>
      <c r="G511" s="72"/>
      <c r="H511" s="68"/>
      <c r="I511" s="68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2.75" customHeight="1">
      <c r="A512" s="68"/>
      <c r="B512" s="68"/>
      <c r="C512" s="68"/>
      <c r="D512" s="68"/>
      <c r="E512" s="68"/>
      <c r="F512" s="71"/>
      <c r="G512" s="72"/>
      <c r="H512" s="68"/>
      <c r="I512" s="68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2.75" customHeight="1">
      <c r="A513" s="68"/>
      <c r="B513" s="68"/>
      <c r="C513" s="68"/>
      <c r="D513" s="68"/>
      <c r="E513" s="68"/>
      <c r="F513" s="71"/>
      <c r="G513" s="72"/>
      <c r="H513" s="68"/>
      <c r="I513" s="68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2.75" customHeight="1">
      <c r="A514" s="68"/>
      <c r="B514" s="68"/>
      <c r="C514" s="68"/>
      <c r="D514" s="68"/>
      <c r="E514" s="68"/>
      <c r="F514" s="71"/>
      <c r="G514" s="72"/>
      <c r="H514" s="68"/>
      <c r="I514" s="68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2.75" customHeight="1">
      <c r="A515" s="68"/>
      <c r="B515" s="68"/>
      <c r="C515" s="68"/>
      <c r="D515" s="68"/>
      <c r="E515" s="68"/>
      <c r="F515" s="71"/>
      <c r="G515" s="72"/>
      <c r="H515" s="68"/>
      <c r="I515" s="68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2.75" customHeight="1">
      <c r="A516" s="68"/>
      <c r="B516" s="68"/>
      <c r="C516" s="68"/>
      <c r="D516" s="68"/>
      <c r="E516" s="68"/>
      <c r="F516" s="71"/>
      <c r="G516" s="72"/>
      <c r="H516" s="68"/>
      <c r="I516" s="68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2.75" customHeight="1">
      <c r="A517" s="68"/>
      <c r="B517" s="68"/>
      <c r="C517" s="68"/>
      <c r="D517" s="68"/>
      <c r="E517" s="68"/>
      <c r="F517" s="71"/>
      <c r="G517" s="72"/>
      <c r="H517" s="68"/>
      <c r="I517" s="68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2.75" customHeight="1">
      <c r="A518" s="68"/>
      <c r="B518" s="68"/>
      <c r="C518" s="68"/>
      <c r="D518" s="68"/>
      <c r="E518" s="68"/>
      <c r="F518" s="71"/>
      <c r="G518" s="72"/>
      <c r="H518" s="68"/>
      <c r="I518" s="68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2.75" customHeight="1">
      <c r="A519" s="68"/>
      <c r="B519" s="68"/>
      <c r="C519" s="68"/>
      <c r="D519" s="68"/>
      <c r="E519" s="68"/>
      <c r="F519" s="71"/>
      <c r="G519" s="72"/>
      <c r="H519" s="68"/>
      <c r="I519" s="68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2.75" customHeight="1">
      <c r="A520" s="68"/>
      <c r="B520" s="68"/>
      <c r="C520" s="68"/>
      <c r="D520" s="68"/>
      <c r="E520" s="68"/>
      <c r="F520" s="71"/>
      <c r="G520" s="72"/>
      <c r="H520" s="68"/>
      <c r="I520" s="68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2.75" customHeight="1">
      <c r="A521" s="68"/>
      <c r="B521" s="68"/>
      <c r="C521" s="68"/>
      <c r="D521" s="68"/>
      <c r="E521" s="68"/>
      <c r="F521" s="71"/>
      <c r="G521" s="72"/>
      <c r="H521" s="68"/>
      <c r="I521" s="68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2.75" customHeight="1">
      <c r="A522" s="68"/>
      <c r="B522" s="68"/>
      <c r="C522" s="68"/>
      <c r="D522" s="68"/>
      <c r="E522" s="68"/>
      <c r="F522" s="71"/>
      <c r="G522" s="72"/>
      <c r="H522" s="68"/>
      <c r="I522" s="68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2.75" customHeight="1">
      <c r="A523" s="68"/>
      <c r="B523" s="68"/>
      <c r="C523" s="68"/>
      <c r="D523" s="68"/>
      <c r="E523" s="68"/>
      <c r="F523" s="71"/>
      <c r="G523" s="72"/>
      <c r="H523" s="68"/>
      <c r="I523" s="68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2.75" customHeight="1">
      <c r="A524" s="68"/>
      <c r="B524" s="68"/>
      <c r="C524" s="68"/>
      <c r="D524" s="68"/>
      <c r="E524" s="68"/>
      <c r="F524" s="71"/>
      <c r="G524" s="72"/>
      <c r="H524" s="68"/>
      <c r="I524" s="68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2.75" customHeight="1">
      <c r="A525" s="68"/>
      <c r="B525" s="68"/>
      <c r="C525" s="68"/>
      <c r="D525" s="68"/>
      <c r="E525" s="68"/>
      <c r="F525" s="71"/>
      <c r="G525" s="72"/>
      <c r="H525" s="68"/>
      <c r="I525" s="68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2.75" customHeight="1">
      <c r="A526" s="68"/>
      <c r="B526" s="68"/>
      <c r="C526" s="68"/>
      <c r="D526" s="68"/>
      <c r="E526" s="68"/>
      <c r="F526" s="71"/>
      <c r="G526" s="72"/>
      <c r="H526" s="68"/>
      <c r="I526" s="68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2.75" customHeight="1">
      <c r="A527" s="68"/>
      <c r="B527" s="68"/>
      <c r="C527" s="68"/>
      <c r="D527" s="68"/>
      <c r="E527" s="68"/>
      <c r="F527" s="71"/>
      <c r="G527" s="72"/>
      <c r="H527" s="68"/>
      <c r="I527" s="68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2.75" customHeight="1">
      <c r="A528" s="68"/>
      <c r="B528" s="68"/>
      <c r="C528" s="68"/>
      <c r="D528" s="68"/>
      <c r="E528" s="68"/>
      <c r="F528" s="71"/>
      <c r="G528" s="72"/>
      <c r="H528" s="68"/>
      <c r="I528" s="68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2.75" customHeight="1">
      <c r="A529" s="68"/>
      <c r="B529" s="68"/>
      <c r="C529" s="68"/>
      <c r="D529" s="68"/>
      <c r="E529" s="68"/>
      <c r="F529" s="71"/>
      <c r="G529" s="72"/>
      <c r="H529" s="68"/>
      <c r="I529" s="68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2.75" customHeight="1">
      <c r="A530" s="68"/>
      <c r="B530" s="68"/>
      <c r="C530" s="68"/>
      <c r="D530" s="68"/>
      <c r="E530" s="68"/>
      <c r="F530" s="71"/>
      <c r="G530" s="72"/>
      <c r="H530" s="68"/>
      <c r="I530" s="68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2.75" customHeight="1">
      <c r="A531" s="68"/>
      <c r="B531" s="68"/>
      <c r="C531" s="68"/>
      <c r="D531" s="68"/>
      <c r="E531" s="68"/>
      <c r="F531" s="71"/>
      <c r="G531" s="72"/>
      <c r="H531" s="68"/>
      <c r="I531" s="68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2.75" customHeight="1">
      <c r="A532" s="68"/>
      <c r="B532" s="68"/>
      <c r="C532" s="68"/>
      <c r="D532" s="68"/>
      <c r="E532" s="68"/>
      <c r="F532" s="71"/>
      <c r="G532" s="72"/>
      <c r="H532" s="68"/>
      <c r="I532" s="68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2.75" customHeight="1">
      <c r="A533" s="68"/>
      <c r="B533" s="68"/>
      <c r="C533" s="68"/>
      <c r="D533" s="68"/>
      <c r="E533" s="68"/>
      <c r="F533" s="71"/>
      <c r="G533" s="72"/>
      <c r="H533" s="68"/>
      <c r="I533" s="68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2.75" customHeight="1">
      <c r="A534" s="68"/>
      <c r="B534" s="68"/>
      <c r="C534" s="68"/>
      <c r="D534" s="68"/>
      <c r="E534" s="68"/>
      <c r="F534" s="71"/>
      <c r="G534" s="72"/>
      <c r="H534" s="68"/>
      <c r="I534" s="68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2.75" customHeight="1">
      <c r="A535" s="68"/>
      <c r="B535" s="68"/>
      <c r="C535" s="68"/>
      <c r="D535" s="68"/>
      <c r="E535" s="68"/>
      <c r="F535" s="71"/>
      <c r="G535" s="72"/>
      <c r="H535" s="68"/>
      <c r="I535" s="68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2.75" customHeight="1">
      <c r="A536" s="68"/>
      <c r="B536" s="68"/>
      <c r="C536" s="68"/>
      <c r="D536" s="68"/>
      <c r="E536" s="68"/>
      <c r="F536" s="71"/>
      <c r="G536" s="72"/>
      <c r="H536" s="68"/>
      <c r="I536" s="68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2.75" customHeight="1">
      <c r="A537" s="68"/>
      <c r="B537" s="68"/>
      <c r="C537" s="68"/>
      <c r="D537" s="68"/>
      <c r="E537" s="68"/>
      <c r="F537" s="71"/>
      <c r="G537" s="72"/>
      <c r="H537" s="68"/>
      <c r="I537" s="68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2.75" customHeight="1">
      <c r="A538" s="68"/>
      <c r="B538" s="68"/>
      <c r="C538" s="68"/>
      <c r="D538" s="68"/>
      <c r="E538" s="68"/>
      <c r="F538" s="71"/>
      <c r="G538" s="72"/>
      <c r="H538" s="68"/>
      <c r="I538" s="68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2.75" customHeight="1">
      <c r="A539" s="68"/>
      <c r="B539" s="68"/>
      <c r="C539" s="68"/>
      <c r="D539" s="68"/>
      <c r="E539" s="68"/>
      <c r="F539" s="71"/>
      <c r="G539" s="72"/>
      <c r="H539" s="68"/>
      <c r="I539" s="68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2.75" customHeight="1">
      <c r="A540" s="68"/>
      <c r="B540" s="68"/>
      <c r="C540" s="68"/>
      <c r="D540" s="68"/>
      <c r="E540" s="68"/>
      <c r="F540" s="71"/>
      <c r="G540" s="72"/>
      <c r="H540" s="68"/>
      <c r="I540" s="68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2.75" customHeight="1">
      <c r="A541" s="68"/>
      <c r="B541" s="68"/>
      <c r="C541" s="68"/>
      <c r="D541" s="68"/>
      <c r="E541" s="68"/>
      <c r="F541" s="71"/>
      <c r="G541" s="72"/>
      <c r="H541" s="68"/>
      <c r="I541" s="68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2.75" customHeight="1">
      <c r="A542" s="68"/>
      <c r="B542" s="68"/>
      <c r="C542" s="68"/>
      <c r="D542" s="68"/>
      <c r="E542" s="68"/>
      <c r="F542" s="71"/>
      <c r="G542" s="72"/>
      <c r="H542" s="68"/>
      <c r="I542" s="68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2.75" customHeight="1">
      <c r="A543" s="68"/>
      <c r="B543" s="68"/>
      <c r="C543" s="68"/>
      <c r="D543" s="68"/>
      <c r="E543" s="68"/>
      <c r="F543" s="71"/>
      <c r="G543" s="72"/>
      <c r="H543" s="68"/>
      <c r="I543" s="68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2.75" customHeight="1">
      <c r="A544" s="68"/>
      <c r="B544" s="68"/>
      <c r="C544" s="68"/>
      <c r="D544" s="68"/>
      <c r="E544" s="68"/>
      <c r="F544" s="71"/>
      <c r="G544" s="72"/>
      <c r="H544" s="68"/>
      <c r="I544" s="68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2.75" customHeight="1">
      <c r="A545" s="68"/>
      <c r="B545" s="68"/>
      <c r="C545" s="68"/>
      <c r="D545" s="68"/>
      <c r="E545" s="68"/>
      <c r="F545" s="71"/>
      <c r="G545" s="72"/>
      <c r="H545" s="68"/>
      <c r="I545" s="68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2.75" customHeight="1">
      <c r="A546" s="68"/>
      <c r="B546" s="68"/>
      <c r="C546" s="68"/>
      <c r="D546" s="68"/>
      <c r="E546" s="68"/>
      <c r="F546" s="71"/>
      <c r="G546" s="72"/>
      <c r="H546" s="68"/>
      <c r="I546" s="68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2.75" customHeight="1">
      <c r="A547" s="68"/>
      <c r="B547" s="68"/>
      <c r="C547" s="68"/>
      <c r="D547" s="68"/>
      <c r="E547" s="68"/>
      <c r="F547" s="71"/>
      <c r="G547" s="72"/>
      <c r="H547" s="68"/>
      <c r="I547" s="68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2.75" customHeight="1">
      <c r="A548" s="68"/>
      <c r="B548" s="68"/>
      <c r="C548" s="68"/>
      <c r="D548" s="68"/>
      <c r="E548" s="68"/>
      <c r="F548" s="71"/>
      <c r="G548" s="72"/>
      <c r="H548" s="68"/>
      <c r="I548" s="68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2.75" customHeight="1">
      <c r="A549" s="68"/>
      <c r="B549" s="68"/>
      <c r="C549" s="68"/>
      <c r="D549" s="68"/>
      <c r="E549" s="68"/>
      <c r="F549" s="71"/>
      <c r="G549" s="72"/>
      <c r="H549" s="68"/>
      <c r="I549" s="68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2.75" customHeight="1">
      <c r="A550" s="68"/>
      <c r="B550" s="68"/>
      <c r="C550" s="68"/>
      <c r="D550" s="68"/>
      <c r="E550" s="68"/>
      <c r="F550" s="71"/>
      <c r="G550" s="72"/>
      <c r="H550" s="68"/>
      <c r="I550" s="68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2.75" customHeight="1">
      <c r="A551" s="68"/>
      <c r="B551" s="68"/>
      <c r="C551" s="68"/>
      <c r="D551" s="68"/>
      <c r="E551" s="68"/>
      <c r="F551" s="71"/>
      <c r="G551" s="72"/>
      <c r="H551" s="68"/>
      <c r="I551" s="68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2.75" customHeight="1">
      <c r="A552" s="68"/>
      <c r="B552" s="68"/>
      <c r="C552" s="68"/>
      <c r="D552" s="68"/>
      <c r="E552" s="68"/>
      <c r="F552" s="71"/>
      <c r="G552" s="72"/>
      <c r="H552" s="68"/>
      <c r="I552" s="68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2.75" customHeight="1">
      <c r="A553" s="68"/>
      <c r="B553" s="68"/>
      <c r="C553" s="68"/>
      <c r="D553" s="68"/>
      <c r="E553" s="68"/>
      <c r="F553" s="71"/>
      <c r="G553" s="72"/>
      <c r="H553" s="68"/>
      <c r="I553" s="68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2.75" customHeight="1">
      <c r="A554" s="68"/>
      <c r="B554" s="68"/>
      <c r="C554" s="68"/>
      <c r="D554" s="68"/>
      <c r="E554" s="68"/>
      <c r="F554" s="71"/>
      <c r="G554" s="72"/>
      <c r="H554" s="68"/>
      <c r="I554" s="68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2.75" customHeight="1">
      <c r="A555" s="68"/>
      <c r="B555" s="68"/>
      <c r="C555" s="68"/>
      <c r="D555" s="68"/>
      <c r="E555" s="68"/>
      <c r="F555" s="71"/>
      <c r="G555" s="72"/>
      <c r="H555" s="68"/>
      <c r="I555" s="68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2.75" customHeight="1">
      <c r="A556" s="68"/>
      <c r="B556" s="68"/>
      <c r="C556" s="68"/>
      <c r="D556" s="68"/>
      <c r="E556" s="68"/>
      <c r="F556" s="71"/>
      <c r="G556" s="72"/>
      <c r="H556" s="68"/>
      <c r="I556" s="68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2.75" customHeight="1">
      <c r="A557" s="68"/>
      <c r="B557" s="68"/>
      <c r="C557" s="68"/>
      <c r="D557" s="68"/>
      <c r="E557" s="68"/>
      <c r="F557" s="71"/>
      <c r="G557" s="72"/>
      <c r="H557" s="68"/>
      <c r="I557" s="68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2.75" customHeight="1">
      <c r="A558" s="68"/>
      <c r="B558" s="68"/>
      <c r="C558" s="68"/>
      <c r="D558" s="68"/>
      <c r="E558" s="68"/>
      <c r="F558" s="71"/>
      <c r="G558" s="72"/>
      <c r="H558" s="68"/>
      <c r="I558" s="68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2.75" customHeight="1">
      <c r="A559" s="68"/>
      <c r="B559" s="68"/>
      <c r="C559" s="68"/>
      <c r="D559" s="68"/>
      <c r="E559" s="68"/>
      <c r="F559" s="71"/>
      <c r="G559" s="72"/>
      <c r="H559" s="68"/>
      <c r="I559" s="68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2.75" customHeight="1">
      <c r="A560" s="68"/>
      <c r="B560" s="68"/>
      <c r="C560" s="68"/>
      <c r="D560" s="68"/>
      <c r="E560" s="68"/>
      <c r="F560" s="71"/>
      <c r="G560" s="72"/>
      <c r="H560" s="68"/>
      <c r="I560" s="68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2.75" customHeight="1">
      <c r="A561" s="68"/>
      <c r="B561" s="68"/>
      <c r="C561" s="68"/>
      <c r="D561" s="68"/>
      <c r="E561" s="68"/>
      <c r="F561" s="71"/>
      <c r="G561" s="72"/>
      <c r="H561" s="68"/>
      <c r="I561" s="68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2.75" customHeight="1">
      <c r="A562" s="68"/>
      <c r="B562" s="68"/>
      <c r="C562" s="68"/>
      <c r="D562" s="68"/>
      <c r="E562" s="68"/>
      <c r="F562" s="71"/>
      <c r="G562" s="72"/>
      <c r="H562" s="68"/>
      <c r="I562" s="68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2.75" customHeight="1">
      <c r="A563" s="68"/>
      <c r="B563" s="68"/>
      <c r="C563" s="68"/>
      <c r="D563" s="68"/>
      <c r="E563" s="68"/>
      <c r="F563" s="71"/>
      <c r="G563" s="72"/>
      <c r="H563" s="68"/>
      <c r="I563" s="68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2.75" customHeight="1">
      <c r="A564" s="68"/>
      <c r="B564" s="68"/>
      <c r="C564" s="68"/>
      <c r="D564" s="68"/>
      <c r="E564" s="68"/>
      <c r="F564" s="71"/>
      <c r="G564" s="72"/>
      <c r="H564" s="68"/>
      <c r="I564" s="68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2.75" customHeight="1">
      <c r="A565" s="68"/>
      <c r="B565" s="68"/>
      <c r="C565" s="68"/>
      <c r="D565" s="68"/>
      <c r="E565" s="68"/>
      <c r="F565" s="71"/>
      <c r="G565" s="72"/>
      <c r="H565" s="68"/>
      <c r="I565" s="68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2.75" customHeight="1">
      <c r="A566" s="68"/>
      <c r="B566" s="68"/>
      <c r="C566" s="68"/>
      <c r="D566" s="68"/>
      <c r="E566" s="68"/>
      <c r="F566" s="71"/>
      <c r="G566" s="72"/>
      <c r="H566" s="68"/>
      <c r="I566" s="68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2.75" customHeight="1">
      <c r="A567" s="68"/>
      <c r="B567" s="68"/>
      <c r="C567" s="68"/>
      <c r="D567" s="68"/>
      <c r="E567" s="68"/>
      <c r="F567" s="71"/>
      <c r="G567" s="72"/>
      <c r="H567" s="68"/>
      <c r="I567" s="68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2.75" customHeight="1">
      <c r="A568" s="68"/>
      <c r="B568" s="68"/>
      <c r="C568" s="68"/>
      <c r="D568" s="68"/>
      <c r="E568" s="68"/>
      <c r="F568" s="71"/>
      <c r="G568" s="72"/>
      <c r="H568" s="68"/>
      <c r="I568" s="68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2.75" customHeight="1">
      <c r="A569" s="68"/>
      <c r="B569" s="68"/>
      <c r="C569" s="68"/>
      <c r="D569" s="68"/>
      <c r="E569" s="68"/>
      <c r="F569" s="71"/>
      <c r="G569" s="72"/>
      <c r="H569" s="68"/>
      <c r="I569" s="68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2.75" customHeight="1">
      <c r="A570" s="68"/>
      <c r="B570" s="68"/>
      <c r="C570" s="68"/>
      <c r="D570" s="68"/>
      <c r="E570" s="68"/>
      <c r="F570" s="71"/>
      <c r="G570" s="72"/>
      <c r="H570" s="68"/>
      <c r="I570" s="68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2.75" customHeight="1">
      <c r="A571" s="68"/>
      <c r="B571" s="68"/>
      <c r="C571" s="68"/>
      <c r="D571" s="68"/>
      <c r="E571" s="68"/>
      <c r="F571" s="71"/>
      <c r="G571" s="72"/>
      <c r="H571" s="68"/>
      <c r="I571" s="68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2.75" customHeight="1">
      <c r="A572" s="68"/>
      <c r="B572" s="68"/>
      <c r="C572" s="68"/>
      <c r="D572" s="68"/>
      <c r="E572" s="68"/>
      <c r="F572" s="71"/>
      <c r="G572" s="72"/>
      <c r="H572" s="68"/>
      <c r="I572" s="68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2.75" customHeight="1">
      <c r="A573" s="68"/>
      <c r="B573" s="68"/>
      <c r="C573" s="68"/>
      <c r="D573" s="68"/>
      <c r="E573" s="68"/>
      <c r="F573" s="71"/>
      <c r="G573" s="72"/>
      <c r="H573" s="68"/>
      <c r="I573" s="68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2.75" customHeight="1">
      <c r="A574" s="68"/>
      <c r="B574" s="68"/>
      <c r="C574" s="68"/>
      <c r="D574" s="68"/>
      <c r="E574" s="68"/>
      <c r="F574" s="71"/>
      <c r="G574" s="72"/>
      <c r="H574" s="68"/>
      <c r="I574" s="68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2.75" customHeight="1">
      <c r="A575" s="68"/>
      <c r="B575" s="68"/>
      <c r="C575" s="68"/>
      <c r="D575" s="68"/>
      <c r="E575" s="68"/>
      <c r="F575" s="71"/>
      <c r="G575" s="72"/>
      <c r="H575" s="68"/>
      <c r="I575" s="68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2.75" customHeight="1">
      <c r="A576" s="68"/>
      <c r="B576" s="68"/>
      <c r="C576" s="68"/>
      <c r="D576" s="68"/>
      <c r="E576" s="68"/>
      <c r="F576" s="71"/>
      <c r="G576" s="72"/>
      <c r="H576" s="68"/>
      <c r="I576" s="68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2.75" customHeight="1">
      <c r="A577" s="68"/>
      <c r="B577" s="68"/>
      <c r="C577" s="68"/>
      <c r="D577" s="68"/>
      <c r="E577" s="68"/>
      <c r="F577" s="71"/>
      <c r="G577" s="72"/>
      <c r="H577" s="68"/>
      <c r="I577" s="68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2.75" customHeight="1">
      <c r="A578" s="68"/>
      <c r="B578" s="68"/>
      <c r="C578" s="68"/>
      <c r="D578" s="68"/>
      <c r="E578" s="68"/>
      <c r="F578" s="71"/>
      <c r="G578" s="72"/>
      <c r="H578" s="68"/>
      <c r="I578" s="68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2.75" customHeight="1">
      <c r="A579" s="68"/>
      <c r="B579" s="68"/>
      <c r="C579" s="68"/>
      <c r="D579" s="68"/>
      <c r="E579" s="68"/>
      <c r="F579" s="71"/>
      <c r="G579" s="72"/>
      <c r="H579" s="68"/>
      <c r="I579" s="68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2.75" customHeight="1">
      <c r="A580" s="68"/>
      <c r="B580" s="68"/>
      <c r="C580" s="68"/>
      <c r="D580" s="68"/>
      <c r="E580" s="68"/>
      <c r="F580" s="71"/>
      <c r="G580" s="72"/>
      <c r="H580" s="68"/>
      <c r="I580" s="68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2.75" customHeight="1">
      <c r="A581" s="68"/>
      <c r="B581" s="68"/>
      <c r="C581" s="68"/>
      <c r="D581" s="68"/>
      <c r="E581" s="68"/>
      <c r="F581" s="71"/>
      <c r="G581" s="72"/>
      <c r="H581" s="68"/>
      <c r="I581" s="68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2.75" customHeight="1">
      <c r="A582" s="68"/>
      <c r="B582" s="68"/>
      <c r="C582" s="68"/>
      <c r="D582" s="68"/>
      <c r="E582" s="68"/>
      <c r="F582" s="71"/>
      <c r="G582" s="72"/>
      <c r="H582" s="68"/>
      <c r="I582" s="68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2.75" customHeight="1">
      <c r="A583" s="68"/>
      <c r="B583" s="68"/>
      <c r="C583" s="68"/>
      <c r="D583" s="68"/>
      <c r="E583" s="68"/>
      <c r="F583" s="71"/>
      <c r="G583" s="72"/>
      <c r="H583" s="68"/>
      <c r="I583" s="68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2.75" customHeight="1">
      <c r="A584" s="68"/>
      <c r="B584" s="68"/>
      <c r="C584" s="68"/>
      <c r="D584" s="68"/>
      <c r="E584" s="68"/>
      <c r="F584" s="71"/>
      <c r="G584" s="72"/>
      <c r="H584" s="68"/>
      <c r="I584" s="68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2.75" customHeight="1">
      <c r="A585" s="68"/>
      <c r="B585" s="68"/>
      <c r="C585" s="68"/>
      <c r="D585" s="68"/>
      <c r="E585" s="68"/>
      <c r="F585" s="71"/>
      <c r="G585" s="72"/>
      <c r="H585" s="68"/>
      <c r="I585" s="68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2.75" customHeight="1">
      <c r="A586" s="68"/>
      <c r="B586" s="68"/>
      <c r="C586" s="68"/>
      <c r="D586" s="68"/>
      <c r="E586" s="68"/>
      <c r="F586" s="71"/>
      <c r="G586" s="72"/>
      <c r="H586" s="68"/>
      <c r="I586" s="68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2.75" customHeight="1">
      <c r="A587" s="68"/>
      <c r="B587" s="68"/>
      <c r="C587" s="68"/>
      <c r="D587" s="68"/>
      <c r="E587" s="68"/>
      <c r="F587" s="71"/>
      <c r="G587" s="72"/>
      <c r="H587" s="68"/>
      <c r="I587" s="68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2.75" customHeight="1">
      <c r="A588" s="68"/>
      <c r="B588" s="68"/>
      <c r="C588" s="68"/>
      <c r="D588" s="68"/>
      <c r="E588" s="68"/>
      <c r="F588" s="71"/>
      <c r="G588" s="72"/>
      <c r="H588" s="68"/>
      <c r="I588" s="68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2.75" customHeight="1">
      <c r="A589" s="68"/>
      <c r="B589" s="68"/>
      <c r="C589" s="68"/>
      <c r="D589" s="68"/>
      <c r="E589" s="68"/>
      <c r="F589" s="71"/>
      <c r="G589" s="72"/>
      <c r="H589" s="68"/>
      <c r="I589" s="68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2.75" customHeight="1">
      <c r="A590" s="68"/>
      <c r="B590" s="68"/>
      <c r="C590" s="68"/>
      <c r="D590" s="68"/>
      <c r="E590" s="68"/>
      <c r="F590" s="71"/>
      <c r="G590" s="72"/>
      <c r="H590" s="68"/>
      <c r="I590" s="68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2.75" customHeight="1">
      <c r="A591" s="68"/>
      <c r="B591" s="68"/>
      <c r="C591" s="68"/>
      <c r="D591" s="68"/>
      <c r="E591" s="68"/>
      <c r="F591" s="71"/>
      <c r="G591" s="72"/>
      <c r="H591" s="68"/>
      <c r="I591" s="68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2.75" customHeight="1">
      <c r="A592" s="68"/>
      <c r="B592" s="68"/>
      <c r="C592" s="68"/>
      <c r="D592" s="68"/>
      <c r="E592" s="68"/>
      <c r="F592" s="71"/>
      <c r="G592" s="72"/>
      <c r="H592" s="68"/>
      <c r="I592" s="68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2.75" customHeight="1">
      <c r="A593" s="68"/>
      <c r="B593" s="68"/>
      <c r="C593" s="68"/>
      <c r="D593" s="68"/>
      <c r="E593" s="68"/>
      <c r="F593" s="71"/>
      <c r="G593" s="72"/>
      <c r="H593" s="68"/>
      <c r="I593" s="68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2.75" customHeight="1">
      <c r="A594" s="68"/>
      <c r="B594" s="68"/>
      <c r="C594" s="68"/>
      <c r="D594" s="68"/>
      <c r="E594" s="68"/>
      <c r="F594" s="71"/>
      <c r="G594" s="72"/>
      <c r="H594" s="68"/>
      <c r="I594" s="68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2.75" customHeight="1">
      <c r="A595" s="68"/>
      <c r="B595" s="68"/>
      <c r="C595" s="68"/>
      <c r="D595" s="68"/>
      <c r="E595" s="68"/>
      <c r="F595" s="71"/>
      <c r="G595" s="72"/>
      <c r="H595" s="68"/>
      <c r="I595" s="68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2.75" customHeight="1">
      <c r="A596" s="68"/>
      <c r="B596" s="68"/>
      <c r="C596" s="68"/>
      <c r="D596" s="68"/>
      <c r="E596" s="68"/>
      <c r="F596" s="71"/>
      <c r="G596" s="72"/>
      <c r="H596" s="68"/>
      <c r="I596" s="68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2.75" customHeight="1">
      <c r="A597" s="68"/>
      <c r="B597" s="68"/>
      <c r="C597" s="68"/>
      <c r="D597" s="68"/>
      <c r="E597" s="68"/>
      <c r="F597" s="71"/>
      <c r="G597" s="72"/>
      <c r="H597" s="68"/>
      <c r="I597" s="68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2.75" customHeight="1">
      <c r="A598" s="68"/>
      <c r="B598" s="68"/>
      <c r="C598" s="68"/>
      <c r="D598" s="68"/>
      <c r="E598" s="68"/>
      <c r="F598" s="71"/>
      <c r="G598" s="72"/>
      <c r="H598" s="68"/>
      <c r="I598" s="68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2.75" customHeight="1">
      <c r="A599" s="68"/>
      <c r="B599" s="68"/>
      <c r="C599" s="68"/>
      <c r="D599" s="68"/>
      <c r="E599" s="68"/>
      <c r="F599" s="71"/>
      <c r="G599" s="72"/>
      <c r="H599" s="68"/>
      <c r="I599" s="68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2.75" customHeight="1">
      <c r="A600" s="68"/>
      <c r="B600" s="68"/>
      <c r="C600" s="68"/>
      <c r="D600" s="68"/>
      <c r="E600" s="68"/>
      <c r="F600" s="71"/>
      <c r="G600" s="72"/>
      <c r="H600" s="68"/>
      <c r="I600" s="68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2.75" customHeight="1">
      <c r="A601" s="68"/>
      <c r="B601" s="68"/>
      <c r="C601" s="68"/>
      <c r="D601" s="68"/>
      <c r="E601" s="68"/>
      <c r="F601" s="71"/>
      <c r="G601" s="72"/>
      <c r="H601" s="68"/>
      <c r="I601" s="68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2.75" customHeight="1">
      <c r="A602" s="68"/>
      <c r="B602" s="68"/>
      <c r="C602" s="68"/>
      <c r="D602" s="68"/>
      <c r="E602" s="68"/>
      <c r="F602" s="71"/>
      <c r="G602" s="72"/>
      <c r="H602" s="68"/>
      <c r="I602" s="68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2.75" customHeight="1">
      <c r="A603" s="68"/>
      <c r="B603" s="68"/>
      <c r="C603" s="68"/>
      <c r="D603" s="68"/>
      <c r="E603" s="68"/>
      <c r="F603" s="71"/>
      <c r="G603" s="72"/>
      <c r="H603" s="68"/>
      <c r="I603" s="68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2.75" customHeight="1">
      <c r="A604" s="68"/>
      <c r="B604" s="68"/>
      <c r="C604" s="68"/>
      <c r="D604" s="68"/>
      <c r="E604" s="68"/>
      <c r="F604" s="71"/>
      <c r="G604" s="72"/>
      <c r="H604" s="68"/>
      <c r="I604" s="68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2.75" customHeight="1">
      <c r="A605" s="68"/>
      <c r="B605" s="68"/>
      <c r="C605" s="68"/>
      <c r="D605" s="68"/>
      <c r="E605" s="68"/>
      <c r="F605" s="71"/>
      <c r="G605" s="72"/>
      <c r="H605" s="68"/>
      <c r="I605" s="68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2.75" customHeight="1">
      <c r="A606" s="68"/>
      <c r="B606" s="68"/>
      <c r="C606" s="68"/>
      <c r="D606" s="68"/>
      <c r="E606" s="68"/>
      <c r="F606" s="71"/>
      <c r="G606" s="72"/>
      <c r="H606" s="68"/>
      <c r="I606" s="68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2.75" customHeight="1">
      <c r="A607" s="68"/>
      <c r="B607" s="68"/>
      <c r="C607" s="68"/>
      <c r="D607" s="68"/>
      <c r="E607" s="68"/>
      <c r="F607" s="71"/>
      <c r="G607" s="72"/>
      <c r="H607" s="68"/>
      <c r="I607" s="68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2.75" customHeight="1">
      <c r="A608" s="68"/>
      <c r="B608" s="68"/>
      <c r="C608" s="68"/>
      <c r="D608" s="68"/>
      <c r="E608" s="68"/>
      <c r="F608" s="71"/>
      <c r="G608" s="72"/>
      <c r="H608" s="68"/>
      <c r="I608" s="68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2.75" customHeight="1">
      <c r="A609" s="68"/>
      <c r="B609" s="68"/>
      <c r="C609" s="68"/>
      <c r="D609" s="68"/>
      <c r="E609" s="68"/>
      <c r="F609" s="71"/>
      <c r="G609" s="72"/>
      <c r="H609" s="68"/>
      <c r="I609" s="68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2.75" customHeight="1">
      <c r="A610" s="68"/>
      <c r="B610" s="68"/>
      <c r="C610" s="68"/>
      <c r="D610" s="68"/>
      <c r="E610" s="68"/>
      <c r="F610" s="71"/>
      <c r="G610" s="72"/>
      <c r="H610" s="68"/>
      <c r="I610" s="68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2.75" customHeight="1">
      <c r="A611" s="68"/>
      <c r="B611" s="68"/>
      <c r="C611" s="68"/>
      <c r="D611" s="68"/>
      <c r="E611" s="68"/>
      <c r="F611" s="71"/>
      <c r="G611" s="72"/>
      <c r="H611" s="68"/>
      <c r="I611" s="68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2.75" customHeight="1">
      <c r="A612" s="68"/>
      <c r="B612" s="68"/>
      <c r="C612" s="68"/>
      <c r="D612" s="68"/>
      <c r="E612" s="68"/>
      <c r="F612" s="71"/>
      <c r="G612" s="72"/>
      <c r="H612" s="68"/>
      <c r="I612" s="68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2.75" customHeight="1">
      <c r="A613" s="68"/>
      <c r="B613" s="68"/>
      <c r="C613" s="68"/>
      <c r="D613" s="68"/>
      <c r="E613" s="68"/>
      <c r="F613" s="71"/>
      <c r="G613" s="72"/>
      <c r="H613" s="68"/>
      <c r="I613" s="68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2.75" customHeight="1">
      <c r="A614" s="68"/>
      <c r="B614" s="68"/>
      <c r="C614" s="68"/>
      <c r="D614" s="68"/>
      <c r="E614" s="68"/>
      <c r="F614" s="71"/>
      <c r="G614" s="72"/>
      <c r="H614" s="68"/>
      <c r="I614" s="68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2.75" customHeight="1">
      <c r="A615" s="68"/>
      <c r="B615" s="68"/>
      <c r="C615" s="68"/>
      <c r="D615" s="68"/>
      <c r="E615" s="68"/>
      <c r="F615" s="71"/>
      <c r="G615" s="72"/>
      <c r="H615" s="68"/>
      <c r="I615" s="68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2.75" customHeight="1">
      <c r="A616" s="68"/>
      <c r="B616" s="68"/>
      <c r="C616" s="68"/>
      <c r="D616" s="68"/>
      <c r="E616" s="68"/>
      <c r="F616" s="71"/>
      <c r="G616" s="72"/>
      <c r="H616" s="68"/>
      <c r="I616" s="68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2.75" customHeight="1">
      <c r="A617" s="68"/>
      <c r="B617" s="68"/>
      <c r="C617" s="68"/>
      <c r="D617" s="68"/>
      <c r="E617" s="68"/>
      <c r="F617" s="71"/>
      <c r="G617" s="72"/>
      <c r="H617" s="68"/>
      <c r="I617" s="68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2.75" customHeight="1">
      <c r="A618" s="68"/>
      <c r="B618" s="68"/>
      <c r="C618" s="68"/>
      <c r="D618" s="68"/>
      <c r="E618" s="68"/>
      <c r="F618" s="71"/>
      <c r="G618" s="72"/>
      <c r="H618" s="68"/>
      <c r="I618" s="68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2.75" customHeight="1">
      <c r="A619" s="68"/>
      <c r="B619" s="68"/>
      <c r="C619" s="68"/>
      <c r="D619" s="68"/>
      <c r="E619" s="68"/>
      <c r="F619" s="71"/>
      <c r="G619" s="72"/>
      <c r="H619" s="68"/>
      <c r="I619" s="68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2.75" customHeight="1">
      <c r="A620" s="68"/>
      <c r="B620" s="68"/>
      <c r="C620" s="68"/>
      <c r="D620" s="68"/>
      <c r="E620" s="68"/>
      <c r="F620" s="71"/>
      <c r="G620" s="72"/>
      <c r="H620" s="68"/>
      <c r="I620" s="68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2.75" customHeight="1">
      <c r="A621" s="68"/>
      <c r="B621" s="68"/>
      <c r="C621" s="68"/>
      <c r="D621" s="68"/>
      <c r="E621" s="68"/>
      <c r="F621" s="71"/>
      <c r="G621" s="72"/>
      <c r="H621" s="68"/>
      <c r="I621" s="68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2.75" customHeight="1">
      <c r="A622" s="68"/>
      <c r="B622" s="68"/>
      <c r="C622" s="68"/>
      <c r="D622" s="68"/>
      <c r="E622" s="68"/>
      <c r="F622" s="71"/>
      <c r="G622" s="72"/>
      <c r="H622" s="68"/>
      <c r="I622" s="68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2.75" customHeight="1">
      <c r="A623" s="68"/>
      <c r="B623" s="68"/>
      <c r="C623" s="68"/>
      <c r="D623" s="68"/>
      <c r="E623" s="68"/>
      <c r="F623" s="71"/>
      <c r="G623" s="72"/>
      <c r="H623" s="68"/>
      <c r="I623" s="68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2.75" customHeight="1">
      <c r="A624" s="68"/>
      <c r="B624" s="68"/>
      <c r="C624" s="68"/>
      <c r="D624" s="68"/>
      <c r="E624" s="68"/>
      <c r="F624" s="71"/>
      <c r="G624" s="72"/>
      <c r="H624" s="68"/>
      <c r="I624" s="68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2.75" customHeight="1">
      <c r="A625" s="68"/>
      <c r="B625" s="68"/>
      <c r="C625" s="68"/>
      <c r="D625" s="68"/>
      <c r="E625" s="68"/>
      <c r="F625" s="71"/>
      <c r="G625" s="72"/>
      <c r="H625" s="68"/>
      <c r="I625" s="68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2.75" customHeight="1">
      <c r="A626" s="68"/>
      <c r="B626" s="68"/>
      <c r="C626" s="68"/>
      <c r="D626" s="68"/>
      <c r="E626" s="68"/>
      <c r="F626" s="71"/>
      <c r="G626" s="72"/>
      <c r="H626" s="68"/>
      <c r="I626" s="68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2.75" customHeight="1">
      <c r="A627" s="68"/>
      <c r="B627" s="68"/>
      <c r="C627" s="68"/>
      <c r="D627" s="68"/>
      <c r="E627" s="68"/>
      <c r="F627" s="71"/>
      <c r="G627" s="72"/>
      <c r="H627" s="68"/>
      <c r="I627" s="68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2.75" customHeight="1">
      <c r="A628" s="68"/>
      <c r="B628" s="68"/>
      <c r="C628" s="68"/>
      <c r="D628" s="68"/>
      <c r="E628" s="68"/>
      <c r="F628" s="71"/>
      <c r="G628" s="72"/>
      <c r="H628" s="68"/>
      <c r="I628" s="68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2.75" customHeight="1">
      <c r="A629" s="68"/>
      <c r="B629" s="68"/>
      <c r="C629" s="68"/>
      <c r="D629" s="68"/>
      <c r="E629" s="68"/>
      <c r="F629" s="71"/>
      <c r="G629" s="72"/>
      <c r="H629" s="68"/>
      <c r="I629" s="68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2.75" customHeight="1">
      <c r="A630" s="68"/>
      <c r="B630" s="68"/>
      <c r="C630" s="68"/>
      <c r="D630" s="68"/>
      <c r="E630" s="68"/>
      <c r="F630" s="71"/>
      <c r="G630" s="72"/>
      <c r="H630" s="68"/>
      <c r="I630" s="68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2.75" customHeight="1">
      <c r="A631" s="68"/>
      <c r="B631" s="68"/>
      <c r="C631" s="68"/>
      <c r="D631" s="68"/>
      <c r="E631" s="68"/>
      <c r="F631" s="71"/>
      <c r="G631" s="72"/>
      <c r="H631" s="68"/>
      <c r="I631" s="68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2.75" customHeight="1">
      <c r="A632" s="68"/>
      <c r="B632" s="68"/>
      <c r="C632" s="68"/>
      <c r="D632" s="68"/>
      <c r="E632" s="68"/>
      <c r="F632" s="71"/>
      <c r="G632" s="72"/>
      <c r="H632" s="68"/>
      <c r="I632" s="68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2.75" customHeight="1">
      <c r="A633" s="68"/>
      <c r="B633" s="68"/>
      <c r="C633" s="68"/>
      <c r="D633" s="68"/>
      <c r="E633" s="68"/>
      <c r="F633" s="71"/>
      <c r="G633" s="72"/>
      <c r="H633" s="68"/>
      <c r="I633" s="68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2.75" customHeight="1">
      <c r="A634" s="68"/>
      <c r="B634" s="68"/>
      <c r="C634" s="68"/>
      <c r="D634" s="68"/>
      <c r="E634" s="68"/>
      <c r="F634" s="71"/>
      <c r="G634" s="72"/>
      <c r="H634" s="68"/>
      <c r="I634" s="68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2.75" customHeight="1">
      <c r="A635" s="68"/>
      <c r="B635" s="68"/>
      <c r="C635" s="68"/>
      <c r="D635" s="68"/>
      <c r="E635" s="68"/>
      <c r="F635" s="71"/>
      <c r="G635" s="72"/>
      <c r="H635" s="68"/>
      <c r="I635" s="68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2.75" customHeight="1">
      <c r="A636" s="68"/>
      <c r="B636" s="68"/>
      <c r="C636" s="68"/>
      <c r="D636" s="68"/>
      <c r="E636" s="68"/>
      <c r="F636" s="71"/>
      <c r="G636" s="72"/>
      <c r="H636" s="68"/>
      <c r="I636" s="68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2.75" customHeight="1">
      <c r="A637" s="68"/>
      <c r="B637" s="68"/>
      <c r="C637" s="68"/>
      <c r="D637" s="68"/>
      <c r="E637" s="68"/>
      <c r="F637" s="71"/>
      <c r="G637" s="72"/>
      <c r="H637" s="68"/>
      <c r="I637" s="68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2.75" customHeight="1">
      <c r="A638" s="68"/>
      <c r="B638" s="68"/>
      <c r="C638" s="68"/>
      <c r="D638" s="68"/>
      <c r="E638" s="68"/>
      <c r="F638" s="71"/>
      <c r="G638" s="72"/>
      <c r="H638" s="68"/>
      <c r="I638" s="68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2.75" customHeight="1">
      <c r="A639" s="68"/>
      <c r="B639" s="68"/>
      <c r="C639" s="68"/>
      <c r="D639" s="68"/>
      <c r="E639" s="68"/>
      <c r="F639" s="71"/>
      <c r="G639" s="72"/>
      <c r="H639" s="68"/>
      <c r="I639" s="68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2.75" customHeight="1">
      <c r="A640" s="68"/>
      <c r="B640" s="68"/>
      <c r="C640" s="68"/>
      <c r="D640" s="68"/>
      <c r="E640" s="68"/>
      <c r="F640" s="71"/>
      <c r="G640" s="72"/>
      <c r="H640" s="68"/>
      <c r="I640" s="68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2.75" customHeight="1">
      <c r="A641" s="68"/>
      <c r="B641" s="68"/>
      <c r="C641" s="68"/>
      <c r="D641" s="68"/>
      <c r="E641" s="68"/>
      <c r="F641" s="71"/>
      <c r="G641" s="72"/>
      <c r="H641" s="68"/>
      <c r="I641" s="68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2.75" customHeight="1">
      <c r="A642" s="68"/>
      <c r="B642" s="68"/>
      <c r="C642" s="68"/>
      <c r="D642" s="68"/>
      <c r="E642" s="68"/>
      <c r="F642" s="71"/>
      <c r="G642" s="72"/>
      <c r="H642" s="68"/>
      <c r="I642" s="68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2.75" customHeight="1">
      <c r="A643" s="68"/>
      <c r="B643" s="68"/>
      <c r="C643" s="68"/>
      <c r="D643" s="68"/>
      <c r="E643" s="68"/>
      <c r="F643" s="71"/>
      <c r="G643" s="72"/>
      <c r="H643" s="68"/>
      <c r="I643" s="68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2.75" customHeight="1">
      <c r="A644" s="68"/>
      <c r="B644" s="68"/>
      <c r="C644" s="68"/>
      <c r="D644" s="68"/>
      <c r="E644" s="68"/>
      <c r="F644" s="71"/>
      <c r="G644" s="72"/>
      <c r="H644" s="68"/>
      <c r="I644" s="68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2.75" customHeight="1">
      <c r="A645" s="68"/>
      <c r="B645" s="68"/>
      <c r="C645" s="68"/>
      <c r="D645" s="68"/>
      <c r="E645" s="68"/>
      <c r="F645" s="71"/>
      <c r="G645" s="72"/>
      <c r="H645" s="68"/>
      <c r="I645" s="68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2.75" customHeight="1">
      <c r="A646" s="68"/>
      <c r="B646" s="68"/>
      <c r="C646" s="68"/>
      <c r="D646" s="68"/>
      <c r="E646" s="68"/>
      <c r="F646" s="71"/>
      <c r="G646" s="72"/>
      <c r="H646" s="68"/>
      <c r="I646" s="68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2.75" customHeight="1">
      <c r="A647" s="68"/>
      <c r="B647" s="68"/>
      <c r="C647" s="68"/>
      <c r="D647" s="68"/>
      <c r="E647" s="68"/>
      <c r="F647" s="71"/>
      <c r="G647" s="72"/>
      <c r="H647" s="68"/>
      <c r="I647" s="68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2.75" customHeight="1">
      <c r="A648" s="68"/>
      <c r="B648" s="68"/>
      <c r="C648" s="68"/>
      <c r="D648" s="68"/>
      <c r="E648" s="68"/>
      <c r="F648" s="71"/>
      <c r="G648" s="72"/>
      <c r="H648" s="68"/>
      <c r="I648" s="68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2.75" customHeight="1">
      <c r="A649" s="68"/>
      <c r="B649" s="68"/>
      <c r="C649" s="68"/>
      <c r="D649" s="68"/>
      <c r="E649" s="68"/>
      <c r="F649" s="71"/>
      <c r="G649" s="72"/>
      <c r="H649" s="68"/>
      <c r="I649" s="68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2.75" customHeight="1">
      <c r="A650" s="68"/>
      <c r="B650" s="68"/>
      <c r="C650" s="68"/>
      <c r="D650" s="68"/>
      <c r="E650" s="68"/>
      <c r="F650" s="71"/>
      <c r="G650" s="72"/>
      <c r="H650" s="68"/>
      <c r="I650" s="68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2.75" customHeight="1">
      <c r="A651" s="68"/>
      <c r="B651" s="68"/>
      <c r="C651" s="68"/>
      <c r="D651" s="68"/>
      <c r="E651" s="68"/>
      <c r="F651" s="71"/>
      <c r="G651" s="72"/>
      <c r="H651" s="68"/>
      <c r="I651" s="68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2.75" customHeight="1">
      <c r="A652" s="68"/>
      <c r="B652" s="68"/>
      <c r="C652" s="68"/>
      <c r="D652" s="68"/>
      <c r="E652" s="68"/>
      <c r="F652" s="71"/>
      <c r="G652" s="72"/>
      <c r="H652" s="68"/>
      <c r="I652" s="68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2.75" customHeight="1">
      <c r="A653" s="68"/>
      <c r="B653" s="68"/>
      <c r="C653" s="68"/>
      <c r="D653" s="68"/>
      <c r="E653" s="68"/>
      <c r="F653" s="71"/>
      <c r="G653" s="72"/>
      <c r="H653" s="68"/>
      <c r="I653" s="68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2.75" customHeight="1">
      <c r="A654" s="68"/>
      <c r="B654" s="68"/>
      <c r="C654" s="68"/>
      <c r="D654" s="68"/>
      <c r="E654" s="68"/>
      <c r="F654" s="71"/>
      <c r="G654" s="72"/>
      <c r="H654" s="68"/>
      <c r="I654" s="68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2.75" customHeight="1">
      <c r="A655" s="68"/>
      <c r="B655" s="68"/>
      <c r="C655" s="68"/>
      <c r="D655" s="68"/>
      <c r="E655" s="68"/>
      <c r="F655" s="71"/>
      <c r="G655" s="72"/>
      <c r="H655" s="68"/>
      <c r="I655" s="68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2.75" customHeight="1">
      <c r="A656" s="68"/>
      <c r="B656" s="68"/>
      <c r="C656" s="68"/>
      <c r="D656" s="68"/>
      <c r="E656" s="68"/>
      <c r="F656" s="71"/>
      <c r="G656" s="72"/>
      <c r="H656" s="68"/>
      <c r="I656" s="68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2.75" customHeight="1">
      <c r="A657" s="68"/>
      <c r="B657" s="68"/>
      <c r="C657" s="68"/>
      <c r="D657" s="68"/>
      <c r="E657" s="68"/>
      <c r="F657" s="71"/>
      <c r="G657" s="72"/>
      <c r="H657" s="68"/>
      <c r="I657" s="68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2.75" customHeight="1">
      <c r="A658" s="68"/>
      <c r="B658" s="68"/>
      <c r="C658" s="68"/>
      <c r="D658" s="68"/>
      <c r="E658" s="68"/>
      <c r="F658" s="71"/>
      <c r="G658" s="72"/>
      <c r="H658" s="68"/>
      <c r="I658" s="68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2.75" customHeight="1">
      <c r="A659" s="68"/>
      <c r="B659" s="68"/>
      <c r="C659" s="68"/>
      <c r="D659" s="68"/>
      <c r="E659" s="68"/>
      <c r="F659" s="71"/>
      <c r="G659" s="72"/>
      <c r="H659" s="68"/>
      <c r="I659" s="68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2.75" customHeight="1">
      <c r="A660" s="68"/>
      <c r="B660" s="68"/>
      <c r="C660" s="68"/>
      <c r="D660" s="68"/>
      <c r="E660" s="68"/>
      <c r="F660" s="71"/>
      <c r="G660" s="72"/>
      <c r="H660" s="68"/>
      <c r="I660" s="68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2.75" customHeight="1">
      <c r="A661" s="68"/>
      <c r="B661" s="68"/>
      <c r="C661" s="68"/>
      <c r="D661" s="68"/>
      <c r="E661" s="68"/>
      <c r="F661" s="71"/>
      <c r="G661" s="72"/>
      <c r="H661" s="68"/>
      <c r="I661" s="68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2.75" customHeight="1">
      <c r="A662" s="68"/>
      <c r="B662" s="68"/>
      <c r="C662" s="68"/>
      <c r="D662" s="68"/>
      <c r="E662" s="68"/>
      <c r="F662" s="71"/>
      <c r="G662" s="72"/>
      <c r="H662" s="68"/>
      <c r="I662" s="68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2.75" customHeight="1">
      <c r="A663" s="68"/>
      <c r="B663" s="68"/>
      <c r="C663" s="68"/>
      <c r="D663" s="68"/>
      <c r="E663" s="68"/>
      <c r="F663" s="71"/>
      <c r="G663" s="72"/>
      <c r="H663" s="68"/>
      <c r="I663" s="68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2.75" customHeight="1">
      <c r="A664" s="68"/>
      <c r="B664" s="68"/>
      <c r="C664" s="68"/>
      <c r="D664" s="68"/>
      <c r="E664" s="68"/>
      <c r="F664" s="71"/>
      <c r="G664" s="72"/>
      <c r="H664" s="68"/>
      <c r="I664" s="68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2.75" customHeight="1">
      <c r="A665" s="68"/>
      <c r="B665" s="68"/>
      <c r="C665" s="68"/>
      <c r="D665" s="68"/>
      <c r="E665" s="68"/>
      <c r="F665" s="71"/>
      <c r="G665" s="72"/>
      <c r="H665" s="68"/>
      <c r="I665" s="68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2.75" customHeight="1">
      <c r="A666" s="68"/>
      <c r="B666" s="68"/>
      <c r="C666" s="68"/>
      <c r="D666" s="68"/>
      <c r="E666" s="68"/>
      <c r="F666" s="71"/>
      <c r="G666" s="72"/>
      <c r="H666" s="68"/>
      <c r="I666" s="68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2.75" customHeight="1">
      <c r="A667" s="68"/>
      <c r="B667" s="68"/>
      <c r="C667" s="68"/>
      <c r="D667" s="68"/>
      <c r="E667" s="68"/>
      <c r="F667" s="71"/>
      <c r="G667" s="72"/>
      <c r="H667" s="68"/>
      <c r="I667" s="68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2.75" customHeight="1">
      <c r="A668" s="68"/>
      <c r="B668" s="68"/>
      <c r="C668" s="68"/>
      <c r="D668" s="68"/>
      <c r="E668" s="68"/>
      <c r="F668" s="71"/>
      <c r="G668" s="72"/>
      <c r="H668" s="68"/>
      <c r="I668" s="68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2.75" customHeight="1">
      <c r="A669" s="68"/>
      <c r="B669" s="68"/>
      <c r="C669" s="68"/>
      <c r="D669" s="68"/>
      <c r="E669" s="68"/>
      <c r="F669" s="71"/>
      <c r="G669" s="72"/>
      <c r="H669" s="68"/>
      <c r="I669" s="68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2.75" customHeight="1">
      <c r="A670" s="68"/>
      <c r="B670" s="68"/>
      <c r="C670" s="68"/>
      <c r="D670" s="68"/>
      <c r="E670" s="68"/>
      <c r="F670" s="71"/>
      <c r="G670" s="72"/>
      <c r="H670" s="68"/>
      <c r="I670" s="68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2.75" customHeight="1">
      <c r="A671" s="68"/>
      <c r="B671" s="68"/>
      <c r="C671" s="68"/>
      <c r="D671" s="68"/>
      <c r="E671" s="68"/>
      <c r="F671" s="71"/>
      <c r="G671" s="72"/>
      <c r="H671" s="68"/>
      <c r="I671" s="68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2.75" customHeight="1">
      <c r="A672" s="68"/>
      <c r="B672" s="68"/>
      <c r="C672" s="68"/>
      <c r="D672" s="68"/>
      <c r="E672" s="68"/>
      <c r="F672" s="71"/>
      <c r="G672" s="72"/>
      <c r="H672" s="68"/>
      <c r="I672" s="68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2.75" customHeight="1">
      <c r="A673" s="68"/>
      <c r="B673" s="68"/>
      <c r="C673" s="68"/>
      <c r="D673" s="68"/>
      <c r="E673" s="68"/>
      <c r="F673" s="71"/>
      <c r="G673" s="72"/>
      <c r="H673" s="68"/>
      <c r="I673" s="68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2.75" customHeight="1">
      <c r="A674" s="68"/>
      <c r="B674" s="68"/>
      <c r="C674" s="68"/>
      <c r="D674" s="68"/>
      <c r="E674" s="68"/>
      <c r="F674" s="71"/>
      <c r="G674" s="72"/>
      <c r="H674" s="68"/>
      <c r="I674" s="68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2.75" customHeight="1">
      <c r="A675" s="68"/>
      <c r="B675" s="68"/>
      <c r="C675" s="68"/>
      <c r="D675" s="68"/>
      <c r="E675" s="68"/>
      <c r="F675" s="71"/>
      <c r="G675" s="72"/>
      <c r="H675" s="68"/>
      <c r="I675" s="68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2.75" customHeight="1">
      <c r="A676" s="68"/>
      <c r="B676" s="68"/>
      <c r="C676" s="68"/>
      <c r="D676" s="68"/>
      <c r="E676" s="68"/>
      <c r="F676" s="71"/>
      <c r="G676" s="72"/>
      <c r="H676" s="68"/>
      <c r="I676" s="68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2.75" customHeight="1">
      <c r="A677" s="68"/>
      <c r="B677" s="68"/>
      <c r="C677" s="68"/>
      <c r="D677" s="68"/>
      <c r="E677" s="68"/>
      <c r="F677" s="71"/>
      <c r="G677" s="72"/>
      <c r="H677" s="68"/>
      <c r="I677" s="68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2.75" customHeight="1">
      <c r="A678" s="68"/>
      <c r="B678" s="68"/>
      <c r="C678" s="68"/>
      <c r="D678" s="68"/>
      <c r="E678" s="68"/>
      <c r="F678" s="71"/>
      <c r="G678" s="72"/>
      <c r="H678" s="68"/>
      <c r="I678" s="68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2.75" customHeight="1">
      <c r="A679" s="68"/>
      <c r="B679" s="68"/>
      <c r="C679" s="68"/>
      <c r="D679" s="68"/>
      <c r="E679" s="68"/>
      <c r="F679" s="71"/>
      <c r="G679" s="72"/>
      <c r="H679" s="68"/>
      <c r="I679" s="68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2.75" customHeight="1">
      <c r="A680" s="68"/>
      <c r="B680" s="68"/>
      <c r="C680" s="68"/>
      <c r="D680" s="68"/>
      <c r="E680" s="68"/>
      <c r="F680" s="71"/>
      <c r="G680" s="72"/>
      <c r="H680" s="68"/>
      <c r="I680" s="68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2.75" customHeight="1">
      <c r="A681" s="68"/>
      <c r="B681" s="68"/>
      <c r="C681" s="68"/>
      <c r="D681" s="68"/>
      <c r="E681" s="68"/>
      <c r="F681" s="71"/>
      <c r="G681" s="72"/>
      <c r="H681" s="68"/>
      <c r="I681" s="68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2.75" customHeight="1">
      <c r="A682" s="68"/>
      <c r="B682" s="68"/>
      <c r="C682" s="68"/>
      <c r="D682" s="68"/>
      <c r="E682" s="68"/>
      <c r="F682" s="71"/>
      <c r="G682" s="72"/>
      <c r="H682" s="68"/>
      <c r="I682" s="68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2.75" customHeight="1">
      <c r="A683" s="68"/>
      <c r="B683" s="68"/>
      <c r="C683" s="68"/>
      <c r="D683" s="68"/>
      <c r="E683" s="68"/>
      <c r="F683" s="71"/>
      <c r="G683" s="72"/>
      <c r="H683" s="68"/>
      <c r="I683" s="68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2.75" customHeight="1">
      <c r="A684" s="68"/>
      <c r="B684" s="68"/>
      <c r="C684" s="68"/>
      <c r="D684" s="68"/>
      <c r="E684" s="68"/>
      <c r="F684" s="71"/>
      <c r="G684" s="72"/>
      <c r="H684" s="68"/>
      <c r="I684" s="68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2.75" customHeight="1">
      <c r="A685" s="68"/>
      <c r="B685" s="68"/>
      <c r="C685" s="68"/>
      <c r="D685" s="68"/>
      <c r="E685" s="68"/>
      <c r="F685" s="71"/>
      <c r="G685" s="72"/>
      <c r="H685" s="68"/>
      <c r="I685" s="68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2.75" customHeight="1">
      <c r="A686" s="68"/>
      <c r="B686" s="68"/>
      <c r="C686" s="68"/>
      <c r="D686" s="68"/>
      <c r="E686" s="68"/>
      <c r="F686" s="71"/>
      <c r="G686" s="72"/>
      <c r="H686" s="68"/>
      <c r="I686" s="68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2.75" customHeight="1">
      <c r="A687" s="68"/>
      <c r="B687" s="68"/>
      <c r="C687" s="68"/>
      <c r="D687" s="68"/>
      <c r="E687" s="68"/>
      <c r="F687" s="71"/>
      <c r="G687" s="72"/>
      <c r="H687" s="68"/>
      <c r="I687" s="68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2.75" customHeight="1">
      <c r="A688" s="68"/>
      <c r="B688" s="68"/>
      <c r="C688" s="68"/>
      <c r="D688" s="68"/>
      <c r="E688" s="68"/>
      <c r="F688" s="71"/>
      <c r="G688" s="72"/>
      <c r="H688" s="68"/>
      <c r="I688" s="68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2.75" customHeight="1">
      <c r="A689" s="68"/>
      <c r="B689" s="68"/>
      <c r="C689" s="68"/>
      <c r="D689" s="68"/>
      <c r="E689" s="68"/>
      <c r="F689" s="71"/>
      <c r="G689" s="72"/>
      <c r="H689" s="68"/>
      <c r="I689" s="68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2.75" customHeight="1">
      <c r="A690" s="68"/>
      <c r="B690" s="68"/>
      <c r="C690" s="68"/>
      <c r="D690" s="68"/>
      <c r="E690" s="68"/>
      <c r="F690" s="71"/>
      <c r="G690" s="72"/>
      <c r="H690" s="68"/>
      <c r="I690" s="68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2.75" customHeight="1">
      <c r="A691" s="68"/>
      <c r="B691" s="68"/>
      <c r="C691" s="68"/>
      <c r="D691" s="68"/>
      <c r="E691" s="68"/>
      <c r="F691" s="71"/>
      <c r="G691" s="72"/>
      <c r="H691" s="68"/>
      <c r="I691" s="68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2.75" customHeight="1">
      <c r="A692" s="68"/>
      <c r="B692" s="68"/>
      <c r="C692" s="68"/>
      <c r="D692" s="68"/>
      <c r="E692" s="68"/>
      <c r="F692" s="71"/>
      <c r="G692" s="72"/>
      <c r="H692" s="68"/>
      <c r="I692" s="68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2.75" customHeight="1">
      <c r="A693" s="68"/>
      <c r="B693" s="68"/>
      <c r="C693" s="68"/>
      <c r="D693" s="68"/>
      <c r="E693" s="68"/>
      <c r="F693" s="71"/>
      <c r="G693" s="72"/>
      <c r="H693" s="68"/>
      <c r="I693" s="68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2.75" customHeight="1">
      <c r="A694" s="68"/>
      <c r="B694" s="68"/>
      <c r="C694" s="68"/>
      <c r="D694" s="68"/>
      <c r="E694" s="68"/>
      <c r="F694" s="71"/>
      <c r="G694" s="72"/>
      <c r="H694" s="68"/>
      <c r="I694" s="68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2.75" customHeight="1">
      <c r="A695" s="68"/>
      <c r="B695" s="68"/>
      <c r="C695" s="68"/>
      <c r="D695" s="68"/>
      <c r="E695" s="68"/>
      <c r="F695" s="71"/>
      <c r="G695" s="72"/>
      <c r="H695" s="68"/>
      <c r="I695" s="68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2.75" customHeight="1">
      <c r="A696" s="68"/>
      <c r="B696" s="68"/>
      <c r="C696" s="68"/>
      <c r="D696" s="68"/>
      <c r="E696" s="68"/>
      <c r="F696" s="71"/>
      <c r="G696" s="72"/>
      <c r="H696" s="68"/>
      <c r="I696" s="68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2.75" customHeight="1">
      <c r="A697" s="68"/>
      <c r="B697" s="68"/>
      <c r="C697" s="68"/>
      <c r="D697" s="68"/>
      <c r="E697" s="68"/>
      <c r="F697" s="71"/>
      <c r="G697" s="72"/>
      <c r="H697" s="68"/>
      <c r="I697" s="68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2.75" customHeight="1">
      <c r="A698" s="68"/>
      <c r="B698" s="68"/>
      <c r="C698" s="68"/>
      <c r="D698" s="68"/>
      <c r="E698" s="68"/>
      <c r="F698" s="71"/>
      <c r="G698" s="72"/>
      <c r="H698" s="68"/>
      <c r="I698" s="68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2.75" customHeight="1">
      <c r="A699" s="68"/>
      <c r="B699" s="68"/>
      <c r="C699" s="68"/>
      <c r="D699" s="68"/>
      <c r="E699" s="68"/>
      <c r="F699" s="71"/>
      <c r="G699" s="72"/>
      <c r="H699" s="68"/>
      <c r="I699" s="68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2.75" customHeight="1">
      <c r="A700" s="68"/>
      <c r="B700" s="68"/>
      <c r="C700" s="68"/>
      <c r="D700" s="68"/>
      <c r="E700" s="68"/>
      <c r="F700" s="71"/>
      <c r="G700" s="72"/>
      <c r="H700" s="68"/>
      <c r="I700" s="68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2.75" customHeight="1">
      <c r="A701" s="68"/>
      <c r="B701" s="68"/>
      <c r="C701" s="68"/>
      <c r="D701" s="68"/>
      <c r="E701" s="68"/>
      <c r="F701" s="71"/>
      <c r="G701" s="72"/>
      <c r="H701" s="68"/>
      <c r="I701" s="68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2.75" customHeight="1">
      <c r="A702" s="68"/>
      <c r="B702" s="68"/>
      <c r="C702" s="68"/>
      <c r="D702" s="68"/>
      <c r="E702" s="68"/>
      <c r="F702" s="71"/>
      <c r="G702" s="72"/>
      <c r="H702" s="68"/>
      <c r="I702" s="68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2.75" customHeight="1">
      <c r="A703" s="68"/>
      <c r="B703" s="68"/>
      <c r="C703" s="68"/>
      <c r="D703" s="68"/>
      <c r="E703" s="68"/>
      <c r="F703" s="71"/>
      <c r="G703" s="72"/>
      <c r="H703" s="68"/>
      <c r="I703" s="68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2.75" customHeight="1">
      <c r="A704" s="68"/>
      <c r="B704" s="68"/>
      <c r="C704" s="68"/>
      <c r="D704" s="68"/>
      <c r="E704" s="68"/>
      <c r="F704" s="71"/>
      <c r="G704" s="72"/>
      <c r="H704" s="68"/>
      <c r="I704" s="68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2.75" customHeight="1">
      <c r="A705" s="68"/>
      <c r="B705" s="68"/>
      <c r="C705" s="68"/>
      <c r="D705" s="68"/>
      <c r="E705" s="68"/>
      <c r="F705" s="71"/>
      <c r="G705" s="72"/>
      <c r="H705" s="68"/>
      <c r="I705" s="68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2.75" customHeight="1">
      <c r="A706" s="68"/>
      <c r="B706" s="68"/>
      <c r="C706" s="68"/>
      <c r="D706" s="68"/>
      <c r="E706" s="68"/>
      <c r="F706" s="71"/>
      <c r="G706" s="72"/>
      <c r="H706" s="68"/>
      <c r="I706" s="68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2.75" customHeight="1">
      <c r="A707" s="68"/>
      <c r="B707" s="68"/>
      <c r="C707" s="68"/>
      <c r="D707" s="68"/>
      <c r="E707" s="68"/>
      <c r="F707" s="71"/>
      <c r="G707" s="72"/>
      <c r="H707" s="68"/>
      <c r="I707" s="68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2.75" customHeight="1">
      <c r="A708" s="68"/>
      <c r="B708" s="68"/>
      <c r="C708" s="68"/>
      <c r="D708" s="68"/>
      <c r="E708" s="68"/>
      <c r="F708" s="71"/>
      <c r="G708" s="72"/>
      <c r="H708" s="68"/>
      <c r="I708" s="68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2.75" customHeight="1">
      <c r="A709" s="68"/>
      <c r="B709" s="68"/>
      <c r="C709" s="68"/>
      <c r="D709" s="68"/>
      <c r="E709" s="68"/>
      <c r="F709" s="71"/>
      <c r="G709" s="72"/>
      <c r="H709" s="68"/>
      <c r="I709" s="68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2.75" customHeight="1">
      <c r="A710" s="68"/>
      <c r="B710" s="68"/>
      <c r="C710" s="68"/>
      <c r="D710" s="68"/>
      <c r="E710" s="68"/>
      <c r="F710" s="71"/>
      <c r="G710" s="72"/>
      <c r="H710" s="68"/>
      <c r="I710" s="68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2.75" customHeight="1">
      <c r="A711" s="68"/>
      <c r="B711" s="68"/>
      <c r="C711" s="68"/>
      <c r="D711" s="68"/>
      <c r="E711" s="68"/>
      <c r="F711" s="71"/>
      <c r="G711" s="72"/>
      <c r="H711" s="68"/>
      <c r="I711" s="68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2.75" customHeight="1">
      <c r="A712" s="68"/>
      <c r="B712" s="68"/>
      <c r="C712" s="68"/>
      <c r="D712" s="68"/>
      <c r="E712" s="68"/>
      <c r="F712" s="71"/>
      <c r="G712" s="72"/>
      <c r="H712" s="68"/>
      <c r="I712" s="68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2.75" customHeight="1">
      <c r="A713" s="68"/>
      <c r="B713" s="68"/>
      <c r="C713" s="68"/>
      <c r="D713" s="68"/>
      <c r="E713" s="68"/>
      <c r="F713" s="71"/>
      <c r="G713" s="72"/>
      <c r="H713" s="68"/>
      <c r="I713" s="68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2.75" customHeight="1">
      <c r="A714" s="68"/>
      <c r="B714" s="68"/>
      <c r="C714" s="68"/>
      <c r="D714" s="68"/>
      <c r="E714" s="68"/>
      <c r="F714" s="71"/>
      <c r="G714" s="72"/>
      <c r="H714" s="68"/>
      <c r="I714" s="68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2.75" customHeight="1">
      <c r="A715" s="68"/>
      <c r="B715" s="68"/>
      <c r="C715" s="68"/>
      <c r="D715" s="68"/>
      <c r="E715" s="68"/>
      <c r="F715" s="71"/>
      <c r="G715" s="72"/>
      <c r="H715" s="68"/>
      <c r="I715" s="68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2.75" customHeight="1">
      <c r="A716" s="68"/>
      <c r="B716" s="68"/>
      <c r="C716" s="68"/>
      <c r="D716" s="68"/>
      <c r="E716" s="68"/>
      <c r="F716" s="71"/>
      <c r="G716" s="72"/>
      <c r="H716" s="68"/>
      <c r="I716" s="68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2.75" customHeight="1">
      <c r="A717" s="68"/>
      <c r="B717" s="68"/>
      <c r="C717" s="68"/>
      <c r="D717" s="68"/>
      <c r="E717" s="68"/>
      <c r="F717" s="71"/>
      <c r="G717" s="72"/>
      <c r="H717" s="68"/>
      <c r="I717" s="68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2.75" customHeight="1">
      <c r="A718" s="68"/>
      <c r="B718" s="68"/>
      <c r="C718" s="68"/>
      <c r="D718" s="68"/>
      <c r="E718" s="68"/>
      <c r="F718" s="71"/>
      <c r="G718" s="72"/>
      <c r="H718" s="68"/>
      <c r="I718" s="68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2.75" customHeight="1">
      <c r="A719" s="68"/>
      <c r="B719" s="68"/>
      <c r="C719" s="68"/>
      <c r="D719" s="68"/>
      <c r="E719" s="68"/>
      <c r="F719" s="71"/>
      <c r="G719" s="72"/>
      <c r="H719" s="68"/>
      <c r="I719" s="68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2.75" customHeight="1">
      <c r="A720" s="68"/>
      <c r="B720" s="68"/>
      <c r="C720" s="68"/>
      <c r="D720" s="68"/>
      <c r="E720" s="68"/>
      <c r="F720" s="71"/>
      <c r="G720" s="72"/>
      <c r="H720" s="68"/>
      <c r="I720" s="68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2.75" customHeight="1">
      <c r="A721" s="68"/>
      <c r="B721" s="68"/>
      <c r="C721" s="68"/>
      <c r="D721" s="68"/>
      <c r="E721" s="68"/>
      <c r="F721" s="71"/>
      <c r="G721" s="72"/>
      <c r="H721" s="68"/>
      <c r="I721" s="68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2.75" customHeight="1">
      <c r="A722" s="68"/>
      <c r="B722" s="68"/>
      <c r="C722" s="68"/>
      <c r="D722" s="68"/>
      <c r="E722" s="68"/>
      <c r="F722" s="71"/>
      <c r="G722" s="72"/>
      <c r="H722" s="68"/>
      <c r="I722" s="68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2.75" customHeight="1">
      <c r="A723" s="68"/>
      <c r="B723" s="68"/>
      <c r="C723" s="68"/>
      <c r="D723" s="68"/>
      <c r="E723" s="68"/>
      <c r="F723" s="71"/>
      <c r="G723" s="72"/>
      <c r="H723" s="68"/>
      <c r="I723" s="68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2.75" customHeight="1">
      <c r="A724" s="68"/>
      <c r="B724" s="68"/>
      <c r="C724" s="68"/>
      <c r="D724" s="68"/>
      <c r="E724" s="68"/>
      <c r="F724" s="71"/>
      <c r="G724" s="72"/>
      <c r="H724" s="68"/>
      <c r="I724" s="68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2.75" customHeight="1">
      <c r="A725" s="68"/>
      <c r="B725" s="68"/>
      <c r="C725" s="68"/>
      <c r="D725" s="68"/>
      <c r="E725" s="68"/>
      <c r="F725" s="71"/>
      <c r="G725" s="72"/>
      <c r="H725" s="68"/>
      <c r="I725" s="68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2.75" customHeight="1">
      <c r="A726" s="68"/>
      <c r="B726" s="68"/>
      <c r="C726" s="68"/>
      <c r="D726" s="68"/>
      <c r="E726" s="68"/>
      <c r="F726" s="71"/>
      <c r="G726" s="72"/>
      <c r="H726" s="68"/>
      <c r="I726" s="68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2.75" customHeight="1">
      <c r="A727" s="68"/>
      <c r="B727" s="68"/>
      <c r="C727" s="68"/>
      <c r="D727" s="68"/>
      <c r="E727" s="68"/>
      <c r="F727" s="71"/>
      <c r="G727" s="72"/>
      <c r="H727" s="68"/>
      <c r="I727" s="68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2.75" customHeight="1">
      <c r="A728" s="68"/>
      <c r="B728" s="68"/>
      <c r="C728" s="68"/>
      <c r="D728" s="68"/>
      <c r="E728" s="68"/>
      <c r="F728" s="71"/>
      <c r="G728" s="72"/>
      <c r="H728" s="68"/>
      <c r="I728" s="68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2.75" customHeight="1">
      <c r="A729" s="68"/>
      <c r="B729" s="68"/>
      <c r="C729" s="68"/>
      <c r="D729" s="68"/>
      <c r="E729" s="68"/>
      <c r="F729" s="71"/>
      <c r="G729" s="72"/>
      <c r="H729" s="68"/>
      <c r="I729" s="68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2.75" customHeight="1">
      <c r="A730" s="68"/>
      <c r="B730" s="68"/>
      <c r="C730" s="68"/>
      <c r="D730" s="68"/>
      <c r="E730" s="68"/>
      <c r="F730" s="71"/>
      <c r="G730" s="72"/>
      <c r="H730" s="68"/>
      <c r="I730" s="68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2.75" customHeight="1">
      <c r="A731" s="68"/>
      <c r="B731" s="68"/>
      <c r="C731" s="68"/>
      <c r="D731" s="68"/>
      <c r="E731" s="68"/>
      <c r="F731" s="71"/>
      <c r="G731" s="72"/>
      <c r="H731" s="68"/>
      <c r="I731" s="68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2.75" customHeight="1">
      <c r="A732" s="68"/>
      <c r="B732" s="68"/>
      <c r="C732" s="68"/>
      <c r="D732" s="68"/>
      <c r="E732" s="68"/>
      <c r="F732" s="71"/>
      <c r="G732" s="72"/>
      <c r="H732" s="68"/>
      <c r="I732" s="68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2.75" customHeight="1">
      <c r="A733" s="68"/>
      <c r="B733" s="68"/>
      <c r="C733" s="68"/>
      <c r="D733" s="68"/>
      <c r="E733" s="68"/>
      <c r="F733" s="71"/>
      <c r="G733" s="72"/>
      <c r="H733" s="68"/>
      <c r="I733" s="68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2.75" customHeight="1">
      <c r="A734" s="68"/>
      <c r="B734" s="68"/>
      <c r="C734" s="68"/>
      <c r="D734" s="68"/>
      <c r="E734" s="68"/>
      <c r="F734" s="71"/>
      <c r="G734" s="72"/>
      <c r="H734" s="68"/>
      <c r="I734" s="68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2.75" customHeight="1">
      <c r="A735" s="68"/>
      <c r="B735" s="68"/>
      <c r="C735" s="68"/>
      <c r="D735" s="68"/>
      <c r="E735" s="68"/>
      <c r="F735" s="71"/>
      <c r="G735" s="72"/>
      <c r="H735" s="68"/>
      <c r="I735" s="68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2.75" customHeight="1">
      <c r="A736" s="68"/>
      <c r="B736" s="68"/>
      <c r="C736" s="68"/>
      <c r="D736" s="68"/>
      <c r="E736" s="68"/>
      <c r="F736" s="71"/>
      <c r="G736" s="72"/>
      <c r="H736" s="68"/>
      <c r="I736" s="68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2.75" customHeight="1">
      <c r="A737" s="68"/>
      <c r="B737" s="68"/>
      <c r="C737" s="68"/>
      <c r="D737" s="68"/>
      <c r="E737" s="68"/>
      <c r="F737" s="71"/>
      <c r="G737" s="72"/>
      <c r="H737" s="68"/>
      <c r="I737" s="68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2.75" customHeight="1">
      <c r="A738" s="68"/>
      <c r="B738" s="68"/>
      <c r="C738" s="68"/>
      <c r="D738" s="68"/>
      <c r="E738" s="68"/>
      <c r="F738" s="71"/>
      <c r="G738" s="72"/>
      <c r="H738" s="68"/>
      <c r="I738" s="68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2.75" customHeight="1">
      <c r="A739" s="68"/>
      <c r="B739" s="68"/>
      <c r="C739" s="68"/>
      <c r="D739" s="68"/>
      <c r="E739" s="68"/>
      <c r="F739" s="71"/>
      <c r="G739" s="72"/>
      <c r="H739" s="68"/>
      <c r="I739" s="68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2.75" customHeight="1">
      <c r="A740" s="68"/>
      <c r="B740" s="68"/>
      <c r="C740" s="68"/>
      <c r="D740" s="68"/>
      <c r="E740" s="68"/>
      <c r="F740" s="71"/>
      <c r="G740" s="72"/>
      <c r="H740" s="68"/>
      <c r="I740" s="68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2.75" customHeight="1">
      <c r="A741" s="68"/>
      <c r="B741" s="68"/>
      <c r="C741" s="68"/>
      <c r="D741" s="68"/>
      <c r="E741" s="68"/>
      <c r="F741" s="71"/>
      <c r="G741" s="72"/>
      <c r="H741" s="68"/>
      <c r="I741" s="68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2.75" customHeight="1">
      <c r="A742" s="68"/>
      <c r="B742" s="68"/>
      <c r="C742" s="68"/>
      <c r="D742" s="68"/>
      <c r="E742" s="68"/>
      <c r="F742" s="71"/>
      <c r="G742" s="72"/>
      <c r="H742" s="68"/>
      <c r="I742" s="68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2.75" customHeight="1">
      <c r="A743" s="68"/>
      <c r="B743" s="68"/>
      <c r="C743" s="68"/>
      <c r="D743" s="68"/>
      <c r="E743" s="68"/>
      <c r="F743" s="71"/>
      <c r="G743" s="72"/>
      <c r="H743" s="68"/>
      <c r="I743" s="68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2.75" customHeight="1">
      <c r="A744" s="68"/>
      <c r="B744" s="68"/>
      <c r="C744" s="68"/>
      <c r="D744" s="68"/>
      <c r="E744" s="68"/>
      <c r="F744" s="71"/>
      <c r="G744" s="72"/>
      <c r="H744" s="68"/>
      <c r="I744" s="68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2.75" customHeight="1">
      <c r="A745" s="68"/>
      <c r="B745" s="68"/>
      <c r="C745" s="68"/>
      <c r="D745" s="68"/>
      <c r="E745" s="68"/>
      <c r="F745" s="71"/>
      <c r="G745" s="72"/>
      <c r="H745" s="68"/>
      <c r="I745" s="68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2.75" customHeight="1">
      <c r="A746" s="68"/>
      <c r="B746" s="68"/>
      <c r="C746" s="68"/>
      <c r="D746" s="68"/>
      <c r="E746" s="68"/>
      <c r="F746" s="71"/>
      <c r="G746" s="72"/>
      <c r="H746" s="68"/>
      <c r="I746" s="68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2.75" customHeight="1">
      <c r="A747" s="68"/>
      <c r="B747" s="68"/>
      <c r="C747" s="68"/>
      <c r="D747" s="68"/>
      <c r="E747" s="68"/>
      <c r="F747" s="71"/>
      <c r="G747" s="72"/>
      <c r="H747" s="68"/>
      <c r="I747" s="68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2.75" customHeight="1">
      <c r="A748" s="68"/>
      <c r="B748" s="68"/>
      <c r="C748" s="68"/>
      <c r="D748" s="68"/>
      <c r="E748" s="68"/>
      <c r="F748" s="71"/>
      <c r="G748" s="72"/>
      <c r="H748" s="68"/>
      <c r="I748" s="68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2.75" customHeight="1">
      <c r="A749" s="68"/>
      <c r="B749" s="68"/>
      <c r="C749" s="68"/>
      <c r="D749" s="68"/>
      <c r="E749" s="68"/>
      <c r="F749" s="71"/>
      <c r="G749" s="72"/>
      <c r="H749" s="68"/>
      <c r="I749" s="68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2.75" customHeight="1">
      <c r="A750" s="68"/>
      <c r="B750" s="68"/>
      <c r="C750" s="68"/>
      <c r="D750" s="68"/>
      <c r="E750" s="68"/>
      <c r="F750" s="71"/>
      <c r="G750" s="72"/>
      <c r="H750" s="68"/>
      <c r="I750" s="68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2.75" customHeight="1">
      <c r="A751" s="68"/>
      <c r="B751" s="68"/>
      <c r="C751" s="68"/>
      <c r="D751" s="68"/>
      <c r="E751" s="68"/>
      <c r="F751" s="71"/>
      <c r="G751" s="72"/>
      <c r="H751" s="68"/>
      <c r="I751" s="68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2.75" customHeight="1">
      <c r="A752" s="68"/>
      <c r="B752" s="68"/>
      <c r="C752" s="68"/>
      <c r="D752" s="68"/>
      <c r="E752" s="68"/>
      <c r="F752" s="71"/>
      <c r="G752" s="72"/>
      <c r="H752" s="68"/>
      <c r="I752" s="68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2.75" customHeight="1">
      <c r="A753" s="68"/>
      <c r="B753" s="68"/>
      <c r="C753" s="68"/>
      <c r="D753" s="68"/>
      <c r="E753" s="68"/>
      <c r="F753" s="71"/>
      <c r="G753" s="72"/>
      <c r="H753" s="68"/>
      <c r="I753" s="68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2.75" customHeight="1">
      <c r="A754" s="68"/>
      <c r="B754" s="68"/>
      <c r="C754" s="68"/>
      <c r="D754" s="68"/>
      <c r="E754" s="68"/>
      <c r="F754" s="71"/>
      <c r="G754" s="72"/>
      <c r="H754" s="68"/>
      <c r="I754" s="68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2.75" customHeight="1">
      <c r="A755" s="68"/>
      <c r="B755" s="68"/>
      <c r="C755" s="68"/>
      <c r="D755" s="68"/>
      <c r="E755" s="68"/>
      <c r="F755" s="71"/>
      <c r="G755" s="72"/>
      <c r="H755" s="68"/>
      <c r="I755" s="68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2.75" customHeight="1">
      <c r="A756" s="68"/>
      <c r="B756" s="68"/>
      <c r="C756" s="68"/>
      <c r="D756" s="68"/>
      <c r="E756" s="68"/>
      <c r="F756" s="71"/>
      <c r="G756" s="72"/>
      <c r="H756" s="68"/>
      <c r="I756" s="68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2.75" customHeight="1">
      <c r="A757" s="68"/>
      <c r="B757" s="68"/>
      <c r="C757" s="68"/>
      <c r="D757" s="68"/>
      <c r="E757" s="68"/>
      <c r="F757" s="71"/>
      <c r="G757" s="72"/>
      <c r="H757" s="68"/>
      <c r="I757" s="68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2.75" customHeight="1">
      <c r="A758" s="68"/>
      <c r="B758" s="68"/>
      <c r="C758" s="68"/>
      <c r="D758" s="68"/>
      <c r="E758" s="68"/>
      <c r="F758" s="71"/>
      <c r="G758" s="72"/>
      <c r="H758" s="68"/>
      <c r="I758" s="68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2.75" customHeight="1">
      <c r="A759" s="68"/>
      <c r="B759" s="68"/>
      <c r="C759" s="68"/>
      <c r="D759" s="68"/>
      <c r="E759" s="68"/>
      <c r="F759" s="71"/>
      <c r="G759" s="72"/>
      <c r="H759" s="68"/>
      <c r="I759" s="68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2.75" customHeight="1">
      <c r="A760" s="68"/>
      <c r="B760" s="68"/>
      <c r="C760" s="68"/>
      <c r="D760" s="68"/>
      <c r="E760" s="68"/>
      <c r="F760" s="71"/>
      <c r="G760" s="72"/>
      <c r="H760" s="68"/>
      <c r="I760" s="68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2.75" customHeight="1">
      <c r="A761" s="68"/>
      <c r="B761" s="68"/>
      <c r="C761" s="68"/>
      <c r="D761" s="68"/>
      <c r="E761" s="68"/>
      <c r="F761" s="71"/>
      <c r="G761" s="72"/>
      <c r="H761" s="68"/>
      <c r="I761" s="68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2.75" customHeight="1">
      <c r="A762" s="68"/>
      <c r="B762" s="68"/>
      <c r="C762" s="68"/>
      <c r="D762" s="68"/>
      <c r="E762" s="68"/>
      <c r="F762" s="71"/>
      <c r="G762" s="72"/>
      <c r="H762" s="68"/>
      <c r="I762" s="68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2.75" customHeight="1">
      <c r="A763" s="68"/>
      <c r="B763" s="68"/>
      <c r="C763" s="68"/>
      <c r="D763" s="68"/>
      <c r="E763" s="68"/>
      <c r="F763" s="71"/>
      <c r="G763" s="72"/>
      <c r="H763" s="68"/>
      <c r="I763" s="68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2.75" customHeight="1">
      <c r="A764" s="68"/>
      <c r="B764" s="68"/>
      <c r="C764" s="68"/>
      <c r="D764" s="68"/>
      <c r="E764" s="68"/>
      <c r="F764" s="71"/>
      <c r="G764" s="72"/>
      <c r="H764" s="68"/>
      <c r="I764" s="68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2.75" customHeight="1">
      <c r="A765" s="68"/>
      <c r="B765" s="68"/>
      <c r="C765" s="68"/>
      <c r="D765" s="68"/>
      <c r="E765" s="68"/>
      <c r="F765" s="71"/>
      <c r="G765" s="72"/>
      <c r="H765" s="68"/>
      <c r="I765" s="68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2.75" customHeight="1">
      <c r="A766" s="68"/>
      <c r="B766" s="68"/>
      <c r="C766" s="68"/>
      <c r="D766" s="68"/>
      <c r="E766" s="68"/>
      <c r="F766" s="71"/>
      <c r="G766" s="72"/>
      <c r="H766" s="68"/>
      <c r="I766" s="68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2.75" customHeight="1">
      <c r="A767" s="68"/>
      <c r="B767" s="68"/>
      <c r="C767" s="68"/>
      <c r="D767" s="68"/>
      <c r="E767" s="68"/>
      <c r="F767" s="71"/>
      <c r="G767" s="72"/>
      <c r="H767" s="68"/>
      <c r="I767" s="68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2.75" customHeight="1">
      <c r="A768" s="68"/>
      <c r="B768" s="68"/>
      <c r="C768" s="68"/>
      <c r="D768" s="68"/>
      <c r="E768" s="68"/>
      <c r="F768" s="71"/>
      <c r="G768" s="72"/>
      <c r="H768" s="68"/>
      <c r="I768" s="68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2.75" customHeight="1">
      <c r="A769" s="68"/>
      <c r="B769" s="68"/>
      <c r="C769" s="68"/>
      <c r="D769" s="68"/>
      <c r="E769" s="68"/>
      <c r="F769" s="71"/>
      <c r="G769" s="72"/>
      <c r="H769" s="68"/>
      <c r="I769" s="68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2.75" customHeight="1">
      <c r="A770" s="68"/>
      <c r="B770" s="68"/>
      <c r="C770" s="68"/>
      <c r="D770" s="68"/>
      <c r="E770" s="68"/>
      <c r="F770" s="71"/>
      <c r="G770" s="72"/>
      <c r="H770" s="68"/>
      <c r="I770" s="68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2.75" customHeight="1">
      <c r="A771" s="68"/>
      <c r="B771" s="68"/>
      <c r="C771" s="68"/>
      <c r="D771" s="68"/>
      <c r="E771" s="68"/>
      <c r="F771" s="71"/>
      <c r="G771" s="72"/>
      <c r="H771" s="68"/>
      <c r="I771" s="68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2.75" customHeight="1">
      <c r="A772" s="68"/>
      <c r="B772" s="68"/>
      <c r="C772" s="68"/>
      <c r="D772" s="68"/>
      <c r="E772" s="68"/>
      <c r="F772" s="71"/>
      <c r="G772" s="72"/>
      <c r="H772" s="68"/>
      <c r="I772" s="68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2.75" customHeight="1">
      <c r="A773" s="68"/>
      <c r="B773" s="68"/>
      <c r="C773" s="68"/>
      <c r="D773" s="68"/>
      <c r="E773" s="68"/>
      <c r="F773" s="71"/>
      <c r="G773" s="72"/>
      <c r="H773" s="68"/>
      <c r="I773" s="68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2.75" customHeight="1">
      <c r="A774" s="68"/>
      <c r="B774" s="68"/>
      <c r="C774" s="68"/>
      <c r="D774" s="68"/>
      <c r="E774" s="68"/>
      <c r="F774" s="71"/>
      <c r="G774" s="72"/>
      <c r="H774" s="68"/>
      <c r="I774" s="68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2.75" customHeight="1">
      <c r="A775" s="68"/>
      <c r="B775" s="68"/>
      <c r="C775" s="68"/>
      <c r="D775" s="68"/>
      <c r="E775" s="68"/>
      <c r="F775" s="71"/>
      <c r="G775" s="72"/>
      <c r="H775" s="68"/>
      <c r="I775" s="68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2.75" customHeight="1">
      <c r="A776" s="68"/>
      <c r="B776" s="68"/>
      <c r="C776" s="68"/>
      <c r="D776" s="68"/>
      <c r="E776" s="68"/>
      <c r="F776" s="71"/>
      <c r="G776" s="72"/>
      <c r="H776" s="68"/>
      <c r="I776" s="68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2.75" customHeight="1">
      <c r="A777" s="68"/>
      <c r="B777" s="68"/>
      <c r="C777" s="68"/>
      <c r="D777" s="68"/>
      <c r="E777" s="68"/>
      <c r="F777" s="71"/>
      <c r="G777" s="72"/>
      <c r="H777" s="68"/>
      <c r="I777" s="68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2.75" customHeight="1">
      <c r="A778" s="68"/>
      <c r="B778" s="68"/>
      <c r="C778" s="68"/>
      <c r="D778" s="68"/>
      <c r="E778" s="68"/>
      <c r="F778" s="71"/>
      <c r="G778" s="72"/>
      <c r="H778" s="68"/>
      <c r="I778" s="68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2.75" customHeight="1">
      <c r="A779" s="68"/>
      <c r="B779" s="68"/>
      <c r="C779" s="68"/>
      <c r="D779" s="68"/>
      <c r="E779" s="68"/>
      <c r="F779" s="71"/>
      <c r="G779" s="72"/>
      <c r="H779" s="68"/>
      <c r="I779" s="68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2.75" customHeight="1">
      <c r="A780" s="68"/>
      <c r="B780" s="68"/>
      <c r="C780" s="68"/>
      <c r="D780" s="68"/>
      <c r="E780" s="68"/>
      <c r="F780" s="71"/>
      <c r="G780" s="72"/>
      <c r="H780" s="68"/>
      <c r="I780" s="68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2.75" customHeight="1">
      <c r="A781" s="68"/>
      <c r="B781" s="68"/>
      <c r="C781" s="68"/>
      <c r="D781" s="68"/>
      <c r="E781" s="68"/>
      <c r="F781" s="71"/>
      <c r="G781" s="72"/>
      <c r="H781" s="68"/>
      <c r="I781" s="68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2.75" customHeight="1">
      <c r="A782" s="68"/>
      <c r="B782" s="68"/>
      <c r="C782" s="68"/>
      <c r="D782" s="68"/>
      <c r="E782" s="68"/>
      <c r="F782" s="71"/>
      <c r="G782" s="72"/>
      <c r="H782" s="68"/>
      <c r="I782" s="68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2.75" customHeight="1">
      <c r="A783" s="68"/>
      <c r="B783" s="68"/>
      <c r="C783" s="68"/>
      <c r="D783" s="68"/>
      <c r="E783" s="68"/>
      <c r="F783" s="71"/>
      <c r="G783" s="72"/>
      <c r="H783" s="68"/>
      <c r="I783" s="68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2.75" customHeight="1">
      <c r="A784" s="68"/>
      <c r="B784" s="68"/>
      <c r="C784" s="68"/>
      <c r="D784" s="68"/>
      <c r="E784" s="68"/>
      <c r="F784" s="71"/>
      <c r="G784" s="72"/>
      <c r="H784" s="68"/>
      <c r="I784" s="68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2.75" customHeight="1">
      <c r="A785" s="68"/>
      <c r="B785" s="68"/>
      <c r="C785" s="68"/>
      <c r="D785" s="68"/>
      <c r="E785" s="68"/>
      <c r="F785" s="71"/>
      <c r="G785" s="72"/>
      <c r="H785" s="68"/>
      <c r="I785" s="68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2.75" customHeight="1">
      <c r="A786" s="68"/>
      <c r="B786" s="68"/>
      <c r="C786" s="68"/>
      <c r="D786" s="68"/>
      <c r="E786" s="68"/>
      <c r="F786" s="71"/>
      <c r="G786" s="72"/>
      <c r="H786" s="68"/>
      <c r="I786" s="68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2.75" customHeight="1">
      <c r="A787" s="68"/>
      <c r="B787" s="68"/>
      <c r="C787" s="68"/>
      <c r="D787" s="68"/>
      <c r="E787" s="68"/>
      <c r="F787" s="71"/>
      <c r="G787" s="72"/>
      <c r="H787" s="68"/>
      <c r="I787" s="68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2.75" customHeight="1">
      <c r="A788" s="68"/>
      <c r="B788" s="68"/>
      <c r="C788" s="68"/>
      <c r="D788" s="68"/>
      <c r="E788" s="68"/>
      <c r="F788" s="71"/>
      <c r="G788" s="72"/>
      <c r="H788" s="68"/>
      <c r="I788" s="68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2.75" customHeight="1">
      <c r="A789" s="68"/>
      <c r="B789" s="68"/>
      <c r="C789" s="68"/>
      <c r="D789" s="68"/>
      <c r="E789" s="68"/>
      <c r="F789" s="71"/>
      <c r="G789" s="72"/>
      <c r="H789" s="68"/>
      <c r="I789" s="68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2.75" customHeight="1">
      <c r="A790" s="68"/>
      <c r="B790" s="68"/>
      <c r="C790" s="68"/>
      <c r="D790" s="68"/>
      <c r="E790" s="68"/>
      <c r="F790" s="71"/>
      <c r="G790" s="72"/>
      <c r="H790" s="68"/>
      <c r="I790" s="68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2.75" customHeight="1">
      <c r="A791" s="68"/>
      <c r="B791" s="68"/>
      <c r="C791" s="68"/>
      <c r="D791" s="68"/>
      <c r="E791" s="68"/>
      <c r="F791" s="71"/>
      <c r="G791" s="72"/>
      <c r="H791" s="68"/>
      <c r="I791" s="68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2.75" customHeight="1">
      <c r="A792" s="68"/>
      <c r="B792" s="68"/>
      <c r="C792" s="68"/>
      <c r="D792" s="68"/>
      <c r="E792" s="68"/>
      <c r="F792" s="71"/>
      <c r="G792" s="72"/>
      <c r="H792" s="68"/>
      <c r="I792" s="68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2.75" customHeight="1">
      <c r="A793" s="68"/>
      <c r="B793" s="68"/>
      <c r="C793" s="68"/>
      <c r="D793" s="68"/>
      <c r="E793" s="68"/>
      <c r="F793" s="71"/>
      <c r="G793" s="72"/>
      <c r="H793" s="68"/>
      <c r="I793" s="68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2.75" customHeight="1">
      <c r="A794" s="68"/>
      <c r="B794" s="68"/>
      <c r="C794" s="68"/>
      <c r="D794" s="68"/>
      <c r="E794" s="68"/>
      <c r="F794" s="71"/>
      <c r="G794" s="72"/>
      <c r="H794" s="68"/>
      <c r="I794" s="68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2.75" customHeight="1">
      <c r="A795" s="68"/>
      <c r="B795" s="68"/>
      <c r="C795" s="68"/>
      <c r="D795" s="68"/>
      <c r="E795" s="68"/>
      <c r="F795" s="71"/>
      <c r="G795" s="72"/>
      <c r="H795" s="68"/>
      <c r="I795" s="68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2.75" customHeight="1">
      <c r="A796" s="68"/>
      <c r="B796" s="68"/>
      <c r="C796" s="68"/>
      <c r="D796" s="68"/>
      <c r="E796" s="68"/>
      <c r="F796" s="71"/>
      <c r="G796" s="72"/>
      <c r="H796" s="68"/>
      <c r="I796" s="68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2.75" customHeight="1">
      <c r="A797" s="68"/>
      <c r="B797" s="68"/>
      <c r="C797" s="68"/>
      <c r="D797" s="68"/>
      <c r="E797" s="68"/>
      <c r="F797" s="71"/>
      <c r="G797" s="72"/>
      <c r="H797" s="68"/>
      <c r="I797" s="68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2.75" customHeight="1">
      <c r="A798" s="68"/>
      <c r="B798" s="68"/>
      <c r="C798" s="68"/>
      <c r="D798" s="68"/>
      <c r="E798" s="68"/>
      <c r="F798" s="71"/>
      <c r="G798" s="72"/>
      <c r="H798" s="68"/>
      <c r="I798" s="68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2.75" customHeight="1">
      <c r="A799" s="68"/>
      <c r="B799" s="68"/>
      <c r="C799" s="68"/>
      <c r="D799" s="68"/>
      <c r="E799" s="68"/>
      <c r="F799" s="71"/>
      <c r="G799" s="72"/>
      <c r="H799" s="68"/>
      <c r="I799" s="68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2.75" customHeight="1">
      <c r="A800" s="68"/>
      <c r="B800" s="68"/>
      <c r="C800" s="68"/>
      <c r="D800" s="68"/>
      <c r="E800" s="68"/>
      <c r="F800" s="71"/>
      <c r="G800" s="72"/>
      <c r="H800" s="68"/>
      <c r="I800" s="68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2.75" customHeight="1">
      <c r="A801" s="68"/>
      <c r="B801" s="68"/>
      <c r="C801" s="68"/>
      <c r="D801" s="68"/>
      <c r="E801" s="68"/>
      <c r="F801" s="71"/>
      <c r="G801" s="72"/>
      <c r="H801" s="68"/>
      <c r="I801" s="68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2.75" customHeight="1">
      <c r="A802" s="68"/>
      <c r="B802" s="68"/>
      <c r="C802" s="68"/>
      <c r="D802" s="68"/>
      <c r="E802" s="68"/>
      <c r="F802" s="71"/>
      <c r="G802" s="72"/>
      <c r="H802" s="68"/>
      <c r="I802" s="68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2.75" customHeight="1">
      <c r="A803" s="68"/>
      <c r="B803" s="68"/>
      <c r="C803" s="68"/>
      <c r="D803" s="68"/>
      <c r="E803" s="68"/>
      <c r="F803" s="71"/>
      <c r="G803" s="72"/>
      <c r="H803" s="68"/>
      <c r="I803" s="68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2.75" customHeight="1">
      <c r="A804" s="68"/>
      <c r="B804" s="68"/>
      <c r="C804" s="68"/>
      <c r="D804" s="68"/>
      <c r="E804" s="68"/>
      <c r="F804" s="71"/>
      <c r="G804" s="72"/>
      <c r="H804" s="68"/>
      <c r="I804" s="68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2.75" customHeight="1">
      <c r="A805" s="68"/>
      <c r="B805" s="68"/>
      <c r="C805" s="68"/>
      <c r="D805" s="68"/>
      <c r="E805" s="68"/>
      <c r="F805" s="71"/>
      <c r="G805" s="72"/>
      <c r="H805" s="68"/>
      <c r="I805" s="68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2.75" customHeight="1">
      <c r="A806" s="68"/>
      <c r="B806" s="68"/>
      <c r="C806" s="68"/>
      <c r="D806" s="68"/>
      <c r="E806" s="68"/>
      <c r="F806" s="71"/>
      <c r="G806" s="72"/>
      <c r="H806" s="68"/>
      <c r="I806" s="68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2.75" customHeight="1">
      <c r="A807" s="68"/>
      <c r="B807" s="68"/>
      <c r="C807" s="68"/>
      <c r="D807" s="68"/>
      <c r="E807" s="68"/>
      <c r="F807" s="71"/>
      <c r="G807" s="72"/>
      <c r="H807" s="68"/>
      <c r="I807" s="68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2.75" customHeight="1">
      <c r="A808" s="68"/>
      <c r="B808" s="68"/>
      <c r="C808" s="68"/>
      <c r="D808" s="68"/>
      <c r="E808" s="68"/>
      <c r="F808" s="71"/>
      <c r="G808" s="72"/>
      <c r="H808" s="68"/>
      <c r="I808" s="68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2.75" customHeight="1">
      <c r="A809" s="68"/>
      <c r="B809" s="68"/>
      <c r="C809" s="68"/>
      <c r="D809" s="68"/>
      <c r="E809" s="68"/>
      <c r="F809" s="71"/>
      <c r="G809" s="72"/>
      <c r="H809" s="68"/>
      <c r="I809" s="68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2.75" customHeight="1">
      <c r="A810" s="68"/>
      <c r="B810" s="68"/>
      <c r="C810" s="68"/>
      <c r="D810" s="68"/>
      <c r="E810" s="68"/>
      <c r="F810" s="71"/>
      <c r="G810" s="72"/>
      <c r="H810" s="68"/>
      <c r="I810" s="68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2.75" customHeight="1">
      <c r="A811" s="68"/>
      <c r="B811" s="68"/>
      <c r="C811" s="68"/>
      <c r="D811" s="68"/>
      <c r="E811" s="68"/>
      <c r="F811" s="71"/>
      <c r="G811" s="72"/>
      <c r="H811" s="68"/>
      <c r="I811" s="68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2.75" customHeight="1">
      <c r="A812" s="68"/>
      <c r="B812" s="68"/>
      <c r="C812" s="68"/>
      <c r="D812" s="68"/>
      <c r="E812" s="68"/>
      <c r="F812" s="71"/>
      <c r="G812" s="72"/>
      <c r="H812" s="68"/>
      <c r="I812" s="68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2.75" customHeight="1">
      <c r="A813" s="68"/>
      <c r="B813" s="68"/>
      <c r="C813" s="68"/>
      <c r="D813" s="68"/>
      <c r="E813" s="68"/>
      <c r="F813" s="71"/>
      <c r="G813" s="72"/>
      <c r="H813" s="68"/>
      <c r="I813" s="68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2.75" customHeight="1">
      <c r="A814" s="68"/>
      <c r="B814" s="68"/>
      <c r="C814" s="68"/>
      <c r="D814" s="68"/>
      <c r="E814" s="68"/>
      <c r="F814" s="71"/>
      <c r="G814" s="72"/>
      <c r="H814" s="68"/>
      <c r="I814" s="68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2.75" customHeight="1">
      <c r="A815" s="68"/>
      <c r="B815" s="68"/>
      <c r="C815" s="68"/>
      <c r="D815" s="68"/>
      <c r="E815" s="68"/>
      <c r="F815" s="71"/>
      <c r="G815" s="72"/>
      <c r="H815" s="68"/>
      <c r="I815" s="68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2.75" customHeight="1">
      <c r="A816" s="68"/>
      <c r="B816" s="68"/>
      <c r="C816" s="68"/>
      <c r="D816" s="68"/>
      <c r="E816" s="68"/>
      <c r="F816" s="71"/>
      <c r="G816" s="72"/>
      <c r="H816" s="68"/>
      <c r="I816" s="68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2.75" customHeight="1">
      <c r="A817" s="68"/>
      <c r="B817" s="68"/>
      <c r="C817" s="68"/>
      <c r="D817" s="68"/>
      <c r="E817" s="68"/>
      <c r="F817" s="71"/>
      <c r="G817" s="72"/>
      <c r="H817" s="68"/>
      <c r="I817" s="68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2.75" customHeight="1">
      <c r="A818" s="68"/>
      <c r="B818" s="68"/>
      <c r="C818" s="68"/>
      <c r="D818" s="68"/>
      <c r="E818" s="68"/>
      <c r="F818" s="71"/>
      <c r="G818" s="72"/>
      <c r="H818" s="68"/>
      <c r="I818" s="68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2.75" customHeight="1">
      <c r="A819" s="68"/>
      <c r="B819" s="68"/>
      <c r="C819" s="68"/>
      <c r="D819" s="68"/>
      <c r="E819" s="68"/>
      <c r="F819" s="71"/>
      <c r="G819" s="72"/>
      <c r="H819" s="68"/>
      <c r="I819" s="68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2.75" customHeight="1">
      <c r="A820" s="68"/>
      <c r="B820" s="68"/>
      <c r="C820" s="68"/>
      <c r="D820" s="68"/>
      <c r="E820" s="68"/>
      <c r="F820" s="71"/>
      <c r="G820" s="72"/>
      <c r="H820" s="68"/>
      <c r="I820" s="68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2.75" customHeight="1">
      <c r="A821" s="68"/>
      <c r="B821" s="68"/>
      <c r="C821" s="68"/>
      <c r="D821" s="68"/>
      <c r="E821" s="68"/>
      <c r="F821" s="71"/>
      <c r="G821" s="72"/>
      <c r="H821" s="68"/>
      <c r="I821" s="68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2.75" customHeight="1">
      <c r="A822" s="68"/>
      <c r="B822" s="68"/>
      <c r="C822" s="68"/>
      <c r="D822" s="68"/>
      <c r="E822" s="68"/>
      <c r="F822" s="71"/>
      <c r="G822" s="72"/>
      <c r="H822" s="68"/>
      <c r="I822" s="68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2.75" customHeight="1">
      <c r="A823" s="68"/>
      <c r="B823" s="68"/>
      <c r="C823" s="68"/>
      <c r="D823" s="68"/>
      <c r="E823" s="68"/>
      <c r="F823" s="71"/>
      <c r="G823" s="72"/>
      <c r="H823" s="68"/>
      <c r="I823" s="68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2.75" customHeight="1">
      <c r="A824" s="68"/>
      <c r="B824" s="68"/>
      <c r="C824" s="68"/>
      <c r="D824" s="68"/>
      <c r="E824" s="68"/>
      <c r="F824" s="71"/>
      <c r="G824" s="72"/>
      <c r="H824" s="68"/>
      <c r="I824" s="68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2.75" customHeight="1">
      <c r="A825" s="68"/>
      <c r="B825" s="68"/>
      <c r="C825" s="68"/>
      <c r="D825" s="68"/>
      <c r="E825" s="68"/>
      <c r="F825" s="71"/>
      <c r="G825" s="72"/>
      <c r="H825" s="68"/>
      <c r="I825" s="68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2.75" customHeight="1">
      <c r="A826" s="68"/>
      <c r="B826" s="68"/>
      <c r="C826" s="68"/>
      <c r="D826" s="68"/>
      <c r="E826" s="68"/>
      <c r="F826" s="71"/>
      <c r="G826" s="72"/>
      <c r="H826" s="68"/>
      <c r="I826" s="68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2.75" customHeight="1">
      <c r="A827" s="68"/>
      <c r="B827" s="68"/>
      <c r="C827" s="68"/>
      <c r="D827" s="68"/>
      <c r="E827" s="68"/>
      <c r="F827" s="71"/>
      <c r="G827" s="72"/>
      <c r="H827" s="68"/>
      <c r="I827" s="68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2.75" customHeight="1">
      <c r="A828" s="68"/>
      <c r="B828" s="68"/>
      <c r="C828" s="68"/>
      <c r="D828" s="68"/>
      <c r="E828" s="68"/>
      <c r="F828" s="71"/>
      <c r="G828" s="72"/>
      <c r="H828" s="68"/>
      <c r="I828" s="68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2.75" customHeight="1">
      <c r="A829" s="68"/>
      <c r="B829" s="68"/>
      <c r="C829" s="68"/>
      <c r="D829" s="68"/>
      <c r="E829" s="68"/>
      <c r="F829" s="71"/>
      <c r="G829" s="72"/>
      <c r="H829" s="68"/>
      <c r="I829" s="68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2.75" customHeight="1">
      <c r="A830" s="68"/>
      <c r="B830" s="68"/>
      <c r="C830" s="68"/>
      <c r="D830" s="68"/>
      <c r="E830" s="68"/>
      <c r="F830" s="71"/>
      <c r="G830" s="72"/>
      <c r="H830" s="68"/>
      <c r="I830" s="68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2.75" customHeight="1">
      <c r="A831" s="68"/>
      <c r="B831" s="68"/>
      <c r="C831" s="68"/>
      <c r="D831" s="68"/>
      <c r="E831" s="68"/>
      <c r="F831" s="71"/>
      <c r="G831" s="72"/>
      <c r="H831" s="68"/>
      <c r="I831" s="68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2.75" customHeight="1">
      <c r="A832" s="68"/>
      <c r="B832" s="68"/>
      <c r="C832" s="68"/>
      <c r="D832" s="68"/>
      <c r="E832" s="68"/>
      <c r="F832" s="71"/>
      <c r="G832" s="72"/>
      <c r="H832" s="68"/>
      <c r="I832" s="68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2.75" customHeight="1">
      <c r="A833" s="68"/>
      <c r="B833" s="68"/>
      <c r="C833" s="68"/>
      <c r="D833" s="68"/>
      <c r="E833" s="68"/>
      <c r="F833" s="71"/>
      <c r="G833" s="72"/>
      <c r="H833" s="68"/>
      <c r="I833" s="68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2.75" customHeight="1">
      <c r="A834" s="68"/>
      <c r="B834" s="68"/>
      <c r="C834" s="68"/>
      <c r="D834" s="68"/>
      <c r="E834" s="68"/>
      <c r="F834" s="71"/>
      <c r="G834" s="72"/>
      <c r="H834" s="68"/>
      <c r="I834" s="68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2.75" customHeight="1">
      <c r="A835" s="68"/>
      <c r="B835" s="68"/>
      <c r="C835" s="68"/>
      <c r="D835" s="68"/>
      <c r="E835" s="68"/>
      <c r="F835" s="71"/>
      <c r="G835" s="72"/>
      <c r="H835" s="68"/>
      <c r="I835" s="68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2.75" customHeight="1">
      <c r="A836" s="68"/>
      <c r="B836" s="68"/>
      <c r="C836" s="68"/>
      <c r="D836" s="68"/>
      <c r="E836" s="68"/>
      <c r="F836" s="71"/>
      <c r="G836" s="72"/>
      <c r="H836" s="68"/>
      <c r="I836" s="68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2.75" customHeight="1">
      <c r="A837" s="68"/>
      <c r="B837" s="68"/>
      <c r="C837" s="68"/>
      <c r="D837" s="68"/>
      <c r="E837" s="68"/>
      <c r="F837" s="71"/>
      <c r="G837" s="72"/>
      <c r="H837" s="68"/>
      <c r="I837" s="68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2.75" customHeight="1">
      <c r="A838" s="68"/>
      <c r="B838" s="68"/>
      <c r="C838" s="68"/>
      <c r="D838" s="68"/>
      <c r="E838" s="68"/>
      <c r="F838" s="71"/>
      <c r="G838" s="72"/>
      <c r="H838" s="68"/>
      <c r="I838" s="68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2.75" customHeight="1">
      <c r="A839" s="68"/>
      <c r="B839" s="68"/>
      <c r="C839" s="68"/>
      <c r="D839" s="68"/>
      <c r="E839" s="68"/>
      <c r="F839" s="71"/>
      <c r="G839" s="72"/>
      <c r="H839" s="68"/>
      <c r="I839" s="68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2.75" customHeight="1">
      <c r="A840" s="68"/>
      <c r="B840" s="68"/>
      <c r="C840" s="68"/>
      <c r="D840" s="68"/>
      <c r="E840" s="68"/>
      <c r="F840" s="71"/>
      <c r="G840" s="72"/>
      <c r="H840" s="68"/>
      <c r="I840" s="68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2.75" customHeight="1">
      <c r="A841" s="68"/>
      <c r="B841" s="68"/>
      <c r="C841" s="68"/>
      <c r="D841" s="68"/>
      <c r="E841" s="68"/>
      <c r="F841" s="71"/>
      <c r="G841" s="72"/>
      <c r="H841" s="68"/>
      <c r="I841" s="68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2.75" customHeight="1">
      <c r="A842" s="68"/>
      <c r="B842" s="68"/>
      <c r="C842" s="68"/>
      <c r="D842" s="68"/>
      <c r="E842" s="68"/>
      <c r="F842" s="71"/>
      <c r="G842" s="72"/>
      <c r="H842" s="68"/>
      <c r="I842" s="68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2.75" customHeight="1">
      <c r="A843" s="68"/>
      <c r="B843" s="68"/>
      <c r="C843" s="68"/>
      <c r="D843" s="68"/>
      <c r="E843" s="68"/>
      <c r="F843" s="71"/>
      <c r="G843" s="72"/>
      <c r="H843" s="68"/>
      <c r="I843" s="68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2.75" customHeight="1">
      <c r="A844" s="68"/>
      <c r="B844" s="68"/>
      <c r="C844" s="68"/>
      <c r="D844" s="68"/>
      <c r="E844" s="68"/>
      <c r="F844" s="71"/>
      <c r="G844" s="72"/>
      <c r="H844" s="68"/>
      <c r="I844" s="68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2.75" customHeight="1">
      <c r="A845" s="68"/>
      <c r="B845" s="68"/>
      <c r="C845" s="68"/>
      <c r="D845" s="68"/>
      <c r="E845" s="68"/>
      <c r="F845" s="71"/>
      <c r="G845" s="72"/>
      <c r="H845" s="68"/>
      <c r="I845" s="68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2.75" customHeight="1">
      <c r="A846" s="68"/>
      <c r="B846" s="68"/>
      <c r="C846" s="68"/>
      <c r="D846" s="68"/>
      <c r="E846" s="68"/>
      <c r="F846" s="71"/>
      <c r="G846" s="72"/>
      <c r="H846" s="68"/>
      <c r="I846" s="68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2.75" customHeight="1">
      <c r="A847" s="68"/>
      <c r="B847" s="68"/>
      <c r="C847" s="68"/>
      <c r="D847" s="68"/>
      <c r="E847" s="68"/>
      <c r="F847" s="71"/>
      <c r="G847" s="72"/>
      <c r="H847" s="68"/>
      <c r="I847" s="68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2.75" customHeight="1">
      <c r="A848" s="68"/>
      <c r="B848" s="68"/>
      <c r="C848" s="68"/>
      <c r="D848" s="68"/>
      <c r="E848" s="68"/>
      <c r="F848" s="71"/>
      <c r="G848" s="72"/>
      <c r="H848" s="68"/>
      <c r="I848" s="68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2.75" customHeight="1">
      <c r="A849" s="68"/>
      <c r="B849" s="68"/>
      <c r="C849" s="68"/>
      <c r="D849" s="68"/>
      <c r="E849" s="68"/>
      <c r="F849" s="71"/>
      <c r="G849" s="72"/>
      <c r="H849" s="68"/>
      <c r="I849" s="68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2.75" customHeight="1">
      <c r="A850" s="68"/>
      <c r="B850" s="68"/>
      <c r="C850" s="68"/>
      <c r="D850" s="68"/>
      <c r="E850" s="68"/>
      <c r="F850" s="71"/>
      <c r="G850" s="72"/>
      <c r="H850" s="68"/>
      <c r="I850" s="68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2.75" customHeight="1">
      <c r="A851" s="68"/>
      <c r="B851" s="68"/>
      <c r="C851" s="68"/>
      <c r="D851" s="68"/>
      <c r="E851" s="68"/>
      <c r="F851" s="71"/>
      <c r="G851" s="72"/>
      <c r="H851" s="68"/>
      <c r="I851" s="68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2.75" customHeight="1">
      <c r="A852" s="68"/>
      <c r="B852" s="68"/>
      <c r="C852" s="68"/>
      <c r="D852" s="68"/>
      <c r="E852" s="68"/>
      <c r="F852" s="71"/>
      <c r="G852" s="72"/>
      <c r="H852" s="68"/>
      <c r="I852" s="68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2.75" customHeight="1">
      <c r="A853" s="68"/>
      <c r="B853" s="68"/>
      <c r="C853" s="68"/>
      <c r="D853" s="68"/>
      <c r="E853" s="68"/>
      <c r="F853" s="71"/>
      <c r="G853" s="72"/>
      <c r="H853" s="68"/>
      <c r="I853" s="68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2.75" customHeight="1">
      <c r="A854" s="68"/>
      <c r="B854" s="68"/>
      <c r="C854" s="68"/>
      <c r="D854" s="68"/>
      <c r="E854" s="68"/>
      <c r="F854" s="71"/>
      <c r="G854" s="72"/>
      <c r="H854" s="68"/>
      <c r="I854" s="68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2.75" customHeight="1">
      <c r="A855" s="68"/>
      <c r="B855" s="68"/>
      <c r="C855" s="68"/>
      <c r="D855" s="68"/>
      <c r="E855" s="68"/>
      <c r="F855" s="71"/>
      <c r="G855" s="72"/>
      <c r="H855" s="68"/>
      <c r="I855" s="68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2.75" customHeight="1">
      <c r="A856" s="68"/>
      <c r="B856" s="68"/>
      <c r="C856" s="68"/>
      <c r="D856" s="68"/>
      <c r="E856" s="68"/>
      <c r="F856" s="71"/>
      <c r="G856" s="72"/>
      <c r="H856" s="68"/>
      <c r="I856" s="68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2.75" customHeight="1">
      <c r="A857" s="68"/>
      <c r="B857" s="68"/>
      <c r="C857" s="68"/>
      <c r="D857" s="68"/>
      <c r="E857" s="68"/>
      <c r="F857" s="71"/>
      <c r="G857" s="72"/>
      <c r="H857" s="68"/>
      <c r="I857" s="68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2.75" customHeight="1">
      <c r="A858" s="68"/>
      <c r="B858" s="68"/>
      <c r="C858" s="68"/>
      <c r="D858" s="68"/>
      <c r="E858" s="68"/>
      <c r="F858" s="71"/>
      <c r="G858" s="72"/>
      <c r="H858" s="68"/>
      <c r="I858" s="68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2.75" customHeight="1">
      <c r="A859" s="68"/>
      <c r="B859" s="68"/>
      <c r="C859" s="68"/>
      <c r="D859" s="68"/>
      <c r="E859" s="68"/>
      <c r="F859" s="71"/>
      <c r="G859" s="72"/>
      <c r="H859" s="68"/>
      <c r="I859" s="68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2.75" customHeight="1">
      <c r="A860" s="68"/>
      <c r="B860" s="68"/>
      <c r="C860" s="68"/>
      <c r="D860" s="68"/>
      <c r="E860" s="68"/>
      <c r="F860" s="71"/>
      <c r="G860" s="72"/>
      <c r="H860" s="68"/>
      <c r="I860" s="68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2.75" customHeight="1">
      <c r="A861" s="68"/>
      <c r="B861" s="68"/>
      <c r="C861" s="68"/>
      <c r="D861" s="68"/>
      <c r="E861" s="68"/>
      <c r="F861" s="71"/>
      <c r="G861" s="72"/>
      <c r="H861" s="68"/>
      <c r="I861" s="68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2.75" customHeight="1">
      <c r="A862" s="68"/>
      <c r="B862" s="68"/>
      <c r="C862" s="68"/>
      <c r="D862" s="68"/>
      <c r="E862" s="68"/>
      <c r="F862" s="71"/>
      <c r="G862" s="72"/>
      <c r="H862" s="68"/>
      <c r="I862" s="68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2.75" customHeight="1">
      <c r="A863" s="68"/>
      <c r="B863" s="68"/>
      <c r="C863" s="68"/>
      <c r="D863" s="68"/>
      <c r="E863" s="68"/>
      <c r="F863" s="71"/>
      <c r="G863" s="72"/>
      <c r="H863" s="68"/>
      <c r="I863" s="68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2.75" customHeight="1">
      <c r="A864" s="68"/>
      <c r="B864" s="68"/>
      <c r="C864" s="68"/>
      <c r="D864" s="68"/>
      <c r="E864" s="68"/>
      <c r="F864" s="71"/>
      <c r="G864" s="72"/>
      <c r="H864" s="68"/>
      <c r="I864" s="68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2.75" customHeight="1">
      <c r="A865" s="68"/>
      <c r="B865" s="68"/>
      <c r="C865" s="68"/>
      <c r="D865" s="68"/>
      <c r="E865" s="68"/>
      <c r="F865" s="71"/>
      <c r="G865" s="72"/>
      <c r="H865" s="68"/>
      <c r="I865" s="68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2.75" customHeight="1">
      <c r="A866" s="68"/>
      <c r="B866" s="68"/>
      <c r="C866" s="68"/>
      <c r="D866" s="68"/>
      <c r="E866" s="68"/>
      <c r="F866" s="71"/>
      <c r="G866" s="72"/>
      <c r="H866" s="68"/>
      <c r="I866" s="68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2.75" customHeight="1">
      <c r="A867" s="68"/>
      <c r="B867" s="68"/>
      <c r="C867" s="68"/>
      <c r="D867" s="68"/>
      <c r="E867" s="68"/>
      <c r="F867" s="71"/>
      <c r="G867" s="72"/>
      <c r="H867" s="68"/>
      <c r="I867" s="68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2.75" customHeight="1">
      <c r="A868" s="68"/>
      <c r="B868" s="68"/>
      <c r="C868" s="68"/>
      <c r="D868" s="68"/>
      <c r="E868" s="68"/>
      <c r="F868" s="71"/>
      <c r="G868" s="72"/>
      <c r="H868" s="68"/>
      <c r="I868" s="68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2.75" customHeight="1">
      <c r="A869" s="68"/>
      <c r="B869" s="68"/>
      <c r="C869" s="68"/>
      <c r="D869" s="68"/>
      <c r="E869" s="68"/>
      <c r="F869" s="71"/>
      <c r="G869" s="72"/>
      <c r="H869" s="68"/>
      <c r="I869" s="68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2.75" customHeight="1">
      <c r="A870" s="68"/>
      <c r="B870" s="68"/>
      <c r="C870" s="68"/>
      <c r="D870" s="68"/>
      <c r="E870" s="68"/>
      <c r="F870" s="71"/>
      <c r="G870" s="72"/>
      <c r="H870" s="68"/>
      <c r="I870" s="68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2.75" customHeight="1">
      <c r="A871" s="68"/>
      <c r="B871" s="68"/>
      <c r="C871" s="68"/>
      <c r="D871" s="68"/>
      <c r="E871" s="68"/>
      <c r="F871" s="71"/>
      <c r="G871" s="72"/>
      <c r="H871" s="68"/>
      <c r="I871" s="68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2.75" customHeight="1">
      <c r="A872" s="68"/>
      <c r="B872" s="68"/>
      <c r="C872" s="68"/>
      <c r="D872" s="68"/>
      <c r="E872" s="68"/>
      <c r="F872" s="71"/>
      <c r="G872" s="72"/>
      <c r="H872" s="68"/>
      <c r="I872" s="68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2.75" customHeight="1">
      <c r="A873" s="68"/>
      <c r="B873" s="68"/>
      <c r="C873" s="68"/>
      <c r="D873" s="68"/>
      <c r="E873" s="68"/>
      <c r="F873" s="71"/>
      <c r="G873" s="72"/>
      <c r="H873" s="68"/>
      <c r="I873" s="68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2.75" customHeight="1">
      <c r="A874" s="68"/>
      <c r="B874" s="68"/>
      <c r="C874" s="68"/>
      <c r="D874" s="68"/>
      <c r="E874" s="68"/>
      <c r="F874" s="71"/>
      <c r="G874" s="72"/>
      <c r="H874" s="68"/>
      <c r="I874" s="68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2.75" customHeight="1">
      <c r="A875" s="68"/>
      <c r="B875" s="68"/>
      <c r="C875" s="68"/>
      <c r="D875" s="68"/>
      <c r="E875" s="68"/>
      <c r="F875" s="71"/>
      <c r="G875" s="72"/>
      <c r="H875" s="68"/>
      <c r="I875" s="68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2.75" customHeight="1">
      <c r="A876" s="68"/>
      <c r="B876" s="68"/>
      <c r="C876" s="68"/>
      <c r="D876" s="68"/>
      <c r="E876" s="68"/>
      <c r="F876" s="71"/>
      <c r="G876" s="72"/>
      <c r="H876" s="68"/>
      <c r="I876" s="68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2.75" customHeight="1">
      <c r="A877" s="68"/>
      <c r="B877" s="68"/>
      <c r="C877" s="68"/>
      <c r="D877" s="68"/>
      <c r="E877" s="68"/>
      <c r="F877" s="71"/>
      <c r="G877" s="72"/>
      <c r="H877" s="68"/>
      <c r="I877" s="68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2.75" customHeight="1">
      <c r="A878" s="68"/>
      <c r="B878" s="68"/>
      <c r="C878" s="68"/>
      <c r="D878" s="68"/>
      <c r="E878" s="68"/>
      <c r="F878" s="71"/>
      <c r="G878" s="72"/>
      <c r="H878" s="68"/>
      <c r="I878" s="68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2.75" customHeight="1">
      <c r="A879" s="68"/>
      <c r="B879" s="68"/>
      <c r="C879" s="68"/>
      <c r="D879" s="68"/>
      <c r="E879" s="68"/>
      <c r="F879" s="71"/>
      <c r="G879" s="72"/>
      <c r="H879" s="68"/>
      <c r="I879" s="68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2.75" customHeight="1">
      <c r="A880" s="68"/>
      <c r="B880" s="68"/>
      <c r="C880" s="68"/>
      <c r="D880" s="68"/>
      <c r="E880" s="68"/>
      <c r="F880" s="71"/>
      <c r="G880" s="72"/>
      <c r="H880" s="68"/>
      <c r="I880" s="68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2.75" customHeight="1">
      <c r="A881" s="68"/>
      <c r="B881" s="68"/>
      <c r="C881" s="68"/>
      <c r="D881" s="68"/>
      <c r="E881" s="68"/>
      <c r="F881" s="71"/>
      <c r="G881" s="72"/>
      <c r="H881" s="68"/>
      <c r="I881" s="68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2.75" customHeight="1">
      <c r="A882" s="68"/>
      <c r="B882" s="68"/>
      <c r="C882" s="68"/>
      <c r="D882" s="68"/>
      <c r="E882" s="68"/>
      <c r="F882" s="71"/>
      <c r="G882" s="72"/>
      <c r="H882" s="68"/>
      <c r="I882" s="68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2.75" customHeight="1">
      <c r="A883" s="68"/>
      <c r="B883" s="68"/>
      <c r="C883" s="68"/>
      <c r="D883" s="68"/>
      <c r="E883" s="68"/>
      <c r="F883" s="71"/>
      <c r="G883" s="72"/>
      <c r="H883" s="68"/>
      <c r="I883" s="68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2.75" customHeight="1">
      <c r="A884" s="68"/>
      <c r="B884" s="68"/>
      <c r="C884" s="68"/>
      <c r="D884" s="68"/>
      <c r="E884" s="68"/>
      <c r="F884" s="71"/>
      <c r="G884" s="72"/>
      <c r="H884" s="68"/>
      <c r="I884" s="68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2.75" customHeight="1">
      <c r="A885" s="68"/>
      <c r="B885" s="68"/>
      <c r="C885" s="68"/>
      <c r="D885" s="68"/>
      <c r="E885" s="68"/>
      <c r="F885" s="71"/>
      <c r="G885" s="72"/>
      <c r="H885" s="68"/>
      <c r="I885" s="68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2.75" customHeight="1">
      <c r="A886" s="68"/>
      <c r="B886" s="68"/>
      <c r="C886" s="68"/>
      <c r="D886" s="68"/>
      <c r="E886" s="68"/>
      <c r="F886" s="71"/>
      <c r="G886" s="72"/>
      <c r="H886" s="68"/>
      <c r="I886" s="68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2.75" customHeight="1">
      <c r="A887" s="68"/>
      <c r="B887" s="68"/>
      <c r="C887" s="68"/>
      <c r="D887" s="68"/>
      <c r="E887" s="68"/>
      <c r="F887" s="71"/>
      <c r="G887" s="72"/>
      <c r="H887" s="68"/>
      <c r="I887" s="68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2.75" customHeight="1">
      <c r="A888" s="68"/>
      <c r="B888" s="68"/>
      <c r="C888" s="68"/>
      <c r="D888" s="68"/>
      <c r="E888" s="68"/>
      <c r="F888" s="71"/>
      <c r="G888" s="72"/>
      <c r="H888" s="68"/>
      <c r="I888" s="68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2.75" customHeight="1">
      <c r="A889" s="68"/>
      <c r="B889" s="68"/>
      <c r="C889" s="68"/>
      <c r="D889" s="68"/>
      <c r="E889" s="68"/>
      <c r="F889" s="71"/>
      <c r="G889" s="72"/>
      <c r="H889" s="68"/>
      <c r="I889" s="68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2.75" customHeight="1">
      <c r="A890" s="68"/>
      <c r="B890" s="68"/>
      <c r="C890" s="68"/>
      <c r="D890" s="68"/>
      <c r="E890" s="68"/>
      <c r="F890" s="71"/>
      <c r="G890" s="72"/>
      <c r="H890" s="68"/>
      <c r="I890" s="68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2.75" customHeight="1">
      <c r="A891" s="68"/>
      <c r="B891" s="68"/>
      <c r="C891" s="68"/>
      <c r="D891" s="68"/>
      <c r="E891" s="68"/>
      <c r="F891" s="71"/>
      <c r="G891" s="72"/>
      <c r="H891" s="68"/>
      <c r="I891" s="68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2.75" customHeight="1">
      <c r="A892" s="68"/>
      <c r="B892" s="68"/>
      <c r="C892" s="68"/>
      <c r="D892" s="68"/>
      <c r="E892" s="68"/>
      <c r="F892" s="71"/>
      <c r="G892" s="72"/>
      <c r="H892" s="68"/>
      <c r="I892" s="68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2.75" customHeight="1">
      <c r="A893" s="68"/>
      <c r="B893" s="68"/>
      <c r="C893" s="68"/>
      <c r="D893" s="68"/>
      <c r="E893" s="68"/>
      <c r="F893" s="71"/>
      <c r="G893" s="72"/>
      <c r="H893" s="68"/>
      <c r="I893" s="68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2.75" customHeight="1">
      <c r="A894" s="68"/>
      <c r="B894" s="68"/>
      <c r="C894" s="68"/>
      <c r="D894" s="68"/>
      <c r="E894" s="68"/>
      <c r="F894" s="71"/>
      <c r="G894" s="72"/>
      <c r="H894" s="68"/>
      <c r="I894" s="68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2.75" customHeight="1">
      <c r="A895" s="68"/>
      <c r="B895" s="68"/>
      <c r="C895" s="68"/>
      <c r="D895" s="68"/>
      <c r="E895" s="68"/>
      <c r="F895" s="71"/>
      <c r="G895" s="72"/>
      <c r="H895" s="68"/>
      <c r="I895" s="68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2.75" customHeight="1">
      <c r="A896" s="68"/>
      <c r="B896" s="68"/>
      <c r="C896" s="68"/>
      <c r="D896" s="68"/>
      <c r="E896" s="68"/>
      <c r="F896" s="71"/>
      <c r="G896" s="72"/>
      <c r="H896" s="68"/>
      <c r="I896" s="68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2.75" customHeight="1">
      <c r="A897" s="68"/>
      <c r="B897" s="68"/>
      <c r="C897" s="68"/>
      <c r="D897" s="68"/>
      <c r="E897" s="68"/>
      <c r="F897" s="71"/>
      <c r="G897" s="72"/>
      <c r="H897" s="68"/>
      <c r="I897" s="68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2.75" customHeight="1">
      <c r="A898" s="68"/>
      <c r="B898" s="68"/>
      <c r="C898" s="68"/>
      <c r="D898" s="68"/>
      <c r="E898" s="68"/>
      <c r="F898" s="71"/>
      <c r="G898" s="72"/>
      <c r="H898" s="68"/>
      <c r="I898" s="68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2.75" customHeight="1">
      <c r="A899" s="68"/>
      <c r="B899" s="68"/>
      <c r="C899" s="68"/>
      <c r="D899" s="68"/>
      <c r="E899" s="68"/>
      <c r="F899" s="71"/>
      <c r="G899" s="72"/>
      <c r="H899" s="68"/>
      <c r="I899" s="68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2.75" customHeight="1">
      <c r="A900" s="68"/>
      <c r="B900" s="68"/>
      <c r="C900" s="68"/>
      <c r="D900" s="68"/>
      <c r="E900" s="68"/>
      <c r="F900" s="71"/>
      <c r="G900" s="72"/>
      <c r="H900" s="68"/>
      <c r="I900" s="68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2.75" customHeight="1">
      <c r="A901" s="68"/>
      <c r="B901" s="68"/>
      <c r="C901" s="68"/>
      <c r="D901" s="68"/>
      <c r="E901" s="68"/>
      <c r="F901" s="71"/>
      <c r="G901" s="72"/>
      <c r="H901" s="68"/>
      <c r="I901" s="68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2.75" customHeight="1">
      <c r="A902" s="68"/>
      <c r="B902" s="68"/>
      <c r="C902" s="68"/>
      <c r="D902" s="68"/>
      <c r="E902" s="68"/>
      <c r="F902" s="71"/>
      <c r="G902" s="72"/>
      <c r="H902" s="68"/>
      <c r="I902" s="68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2.75" customHeight="1">
      <c r="A903" s="68"/>
      <c r="B903" s="68"/>
      <c r="C903" s="68"/>
      <c r="D903" s="68"/>
      <c r="E903" s="68"/>
      <c r="F903" s="71"/>
      <c r="G903" s="72"/>
      <c r="H903" s="68"/>
      <c r="I903" s="68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2.75" customHeight="1">
      <c r="A904" s="68"/>
      <c r="B904" s="68"/>
      <c r="C904" s="68"/>
      <c r="D904" s="68"/>
      <c r="E904" s="68"/>
      <c r="F904" s="71"/>
      <c r="G904" s="72"/>
      <c r="H904" s="68"/>
      <c r="I904" s="68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2.75" customHeight="1">
      <c r="A905" s="68"/>
      <c r="B905" s="68"/>
      <c r="C905" s="68"/>
      <c r="D905" s="68"/>
      <c r="E905" s="68"/>
      <c r="F905" s="71"/>
      <c r="G905" s="72"/>
      <c r="H905" s="68"/>
      <c r="I905" s="68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2.75" customHeight="1">
      <c r="A906" s="68"/>
      <c r="B906" s="68"/>
      <c r="C906" s="68"/>
      <c r="D906" s="68"/>
      <c r="E906" s="68"/>
      <c r="F906" s="71"/>
      <c r="G906" s="72"/>
      <c r="H906" s="68"/>
      <c r="I906" s="68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2.75" customHeight="1">
      <c r="A907" s="68"/>
      <c r="B907" s="68"/>
      <c r="C907" s="68"/>
      <c r="D907" s="68"/>
      <c r="E907" s="68"/>
      <c r="F907" s="71"/>
      <c r="G907" s="72"/>
      <c r="H907" s="68"/>
      <c r="I907" s="68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2.75" customHeight="1">
      <c r="A908" s="68"/>
      <c r="B908" s="68"/>
      <c r="C908" s="68"/>
      <c r="D908" s="68"/>
      <c r="E908" s="68"/>
      <c r="F908" s="71"/>
      <c r="G908" s="72"/>
      <c r="H908" s="68"/>
      <c r="I908" s="68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2.75" customHeight="1">
      <c r="A909" s="68"/>
      <c r="B909" s="68"/>
      <c r="C909" s="68"/>
      <c r="D909" s="68"/>
      <c r="E909" s="68"/>
      <c r="F909" s="71"/>
      <c r="G909" s="72"/>
      <c r="H909" s="68"/>
      <c r="I909" s="68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2.75" customHeight="1">
      <c r="A910" s="68"/>
      <c r="B910" s="68"/>
      <c r="C910" s="68"/>
      <c r="D910" s="68"/>
      <c r="E910" s="68"/>
      <c r="F910" s="71"/>
      <c r="G910" s="72"/>
      <c r="H910" s="68"/>
      <c r="I910" s="68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2.75" customHeight="1">
      <c r="A911" s="68"/>
      <c r="B911" s="68"/>
      <c r="C911" s="68"/>
      <c r="D911" s="68"/>
      <c r="E911" s="68"/>
      <c r="F911" s="71"/>
      <c r="G911" s="72"/>
      <c r="H911" s="68"/>
      <c r="I911" s="68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2.75" customHeight="1">
      <c r="A912" s="68"/>
      <c r="B912" s="68"/>
      <c r="C912" s="68"/>
      <c r="D912" s="68"/>
      <c r="E912" s="68"/>
      <c r="F912" s="71"/>
      <c r="G912" s="72"/>
      <c r="H912" s="68"/>
      <c r="I912" s="68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2.75" customHeight="1">
      <c r="A913" s="68"/>
      <c r="B913" s="68"/>
      <c r="C913" s="68"/>
      <c r="D913" s="68"/>
      <c r="E913" s="68"/>
      <c r="F913" s="71"/>
      <c r="G913" s="72"/>
      <c r="H913" s="68"/>
      <c r="I913" s="68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2.75" customHeight="1">
      <c r="A914" s="68"/>
      <c r="B914" s="68"/>
      <c r="C914" s="68"/>
      <c r="D914" s="68"/>
      <c r="E914" s="68"/>
      <c r="F914" s="71"/>
      <c r="G914" s="72"/>
      <c r="H914" s="68"/>
      <c r="I914" s="68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2.75" customHeight="1">
      <c r="A915" s="68"/>
      <c r="B915" s="68"/>
      <c r="C915" s="68"/>
      <c r="D915" s="68"/>
      <c r="E915" s="68"/>
      <c r="F915" s="71"/>
      <c r="G915" s="72"/>
      <c r="H915" s="68"/>
      <c r="I915" s="68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2.75" customHeight="1">
      <c r="A916" s="68"/>
      <c r="B916" s="68"/>
      <c r="C916" s="68"/>
      <c r="D916" s="68"/>
      <c r="E916" s="68"/>
      <c r="F916" s="71"/>
      <c r="G916" s="72"/>
      <c r="H916" s="68"/>
      <c r="I916" s="68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2.75" customHeight="1">
      <c r="A917" s="68"/>
      <c r="B917" s="68"/>
      <c r="C917" s="68"/>
      <c r="D917" s="68"/>
      <c r="E917" s="68"/>
      <c r="F917" s="71"/>
      <c r="G917" s="72"/>
      <c r="H917" s="68"/>
      <c r="I917" s="68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2.75" customHeight="1">
      <c r="A918" s="68"/>
      <c r="B918" s="68"/>
      <c r="C918" s="68"/>
      <c r="D918" s="68"/>
      <c r="E918" s="68"/>
      <c r="F918" s="71"/>
      <c r="G918" s="72"/>
      <c r="H918" s="68"/>
      <c r="I918" s="68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2.75" customHeight="1">
      <c r="A919" s="68"/>
      <c r="B919" s="68"/>
      <c r="C919" s="68"/>
      <c r="D919" s="68"/>
      <c r="E919" s="68"/>
      <c r="F919" s="71"/>
      <c r="G919" s="72"/>
      <c r="H919" s="68"/>
      <c r="I919" s="68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2.75" customHeight="1">
      <c r="A920" s="68"/>
      <c r="B920" s="68"/>
      <c r="C920" s="68"/>
      <c r="D920" s="68"/>
      <c r="E920" s="68"/>
      <c r="F920" s="71"/>
      <c r="G920" s="72"/>
      <c r="H920" s="68"/>
      <c r="I920" s="68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2.75" customHeight="1">
      <c r="A921" s="68"/>
      <c r="B921" s="68"/>
      <c r="C921" s="68"/>
      <c r="D921" s="68"/>
      <c r="E921" s="68"/>
      <c r="F921" s="71"/>
      <c r="G921" s="72"/>
      <c r="H921" s="68"/>
      <c r="I921" s="68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2.75" customHeight="1">
      <c r="A922" s="68"/>
      <c r="B922" s="68"/>
      <c r="C922" s="68"/>
      <c r="D922" s="68"/>
      <c r="E922" s="68"/>
      <c r="F922" s="71"/>
      <c r="G922" s="72"/>
      <c r="H922" s="68"/>
      <c r="I922" s="68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2.75" customHeight="1">
      <c r="A923" s="68"/>
      <c r="B923" s="68"/>
      <c r="C923" s="68"/>
      <c r="D923" s="68"/>
      <c r="E923" s="68"/>
      <c r="F923" s="71"/>
      <c r="G923" s="72"/>
      <c r="H923" s="68"/>
      <c r="I923" s="68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2.75" customHeight="1">
      <c r="A924" s="68"/>
      <c r="B924" s="68"/>
      <c r="C924" s="68"/>
      <c r="D924" s="68"/>
      <c r="E924" s="68"/>
      <c r="F924" s="71"/>
      <c r="G924" s="72"/>
      <c r="H924" s="68"/>
      <c r="I924" s="68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2.75" customHeight="1">
      <c r="A925" s="68"/>
      <c r="B925" s="68"/>
      <c r="C925" s="68"/>
      <c r="D925" s="68"/>
      <c r="E925" s="68"/>
      <c r="F925" s="71"/>
      <c r="G925" s="72"/>
      <c r="H925" s="68"/>
      <c r="I925" s="68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2.75" customHeight="1">
      <c r="A926" s="68"/>
      <c r="B926" s="68"/>
      <c r="C926" s="68"/>
      <c r="D926" s="68"/>
      <c r="E926" s="68"/>
      <c r="F926" s="71"/>
      <c r="G926" s="72"/>
      <c r="H926" s="68"/>
      <c r="I926" s="68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2.75" customHeight="1">
      <c r="A927" s="68"/>
      <c r="B927" s="68"/>
      <c r="C927" s="68"/>
      <c r="D927" s="68"/>
      <c r="E927" s="68"/>
      <c r="F927" s="71"/>
      <c r="G927" s="72"/>
      <c r="H927" s="68"/>
      <c r="I927" s="68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2.75" customHeight="1">
      <c r="A928" s="68"/>
      <c r="B928" s="68"/>
      <c r="C928" s="68"/>
      <c r="D928" s="68"/>
      <c r="E928" s="68"/>
      <c r="F928" s="71"/>
      <c r="G928" s="72"/>
      <c r="H928" s="68"/>
      <c r="I928" s="68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2.75" customHeight="1">
      <c r="A929" s="68"/>
      <c r="B929" s="68"/>
      <c r="C929" s="68"/>
      <c r="D929" s="68"/>
      <c r="E929" s="68"/>
      <c r="F929" s="71"/>
      <c r="G929" s="72"/>
      <c r="H929" s="68"/>
      <c r="I929" s="68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2.75" customHeight="1">
      <c r="A930" s="68"/>
      <c r="B930" s="68"/>
      <c r="C930" s="68"/>
      <c r="D930" s="68"/>
      <c r="E930" s="68"/>
      <c r="F930" s="71"/>
      <c r="G930" s="72"/>
      <c r="H930" s="68"/>
      <c r="I930" s="68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2.75" customHeight="1">
      <c r="A931" s="68"/>
      <c r="B931" s="68"/>
      <c r="C931" s="68"/>
      <c r="D931" s="68"/>
      <c r="E931" s="68"/>
      <c r="F931" s="71"/>
      <c r="G931" s="72"/>
      <c r="H931" s="68"/>
      <c r="I931" s="68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2.75" customHeight="1">
      <c r="A932" s="68"/>
      <c r="B932" s="68"/>
      <c r="C932" s="68"/>
      <c r="D932" s="68"/>
      <c r="E932" s="68"/>
      <c r="F932" s="71"/>
      <c r="G932" s="72"/>
      <c r="H932" s="68"/>
      <c r="I932" s="68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2.75" customHeight="1">
      <c r="A933" s="68"/>
      <c r="B933" s="68"/>
      <c r="C933" s="68"/>
      <c r="D933" s="68"/>
      <c r="E933" s="68"/>
      <c r="F933" s="71"/>
      <c r="G933" s="72"/>
      <c r="H933" s="68"/>
      <c r="I933" s="68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2.75" customHeight="1">
      <c r="A934" s="68"/>
      <c r="B934" s="68"/>
      <c r="C934" s="68"/>
      <c r="D934" s="68"/>
      <c r="E934" s="68"/>
      <c r="F934" s="71"/>
      <c r="G934" s="72"/>
      <c r="H934" s="68"/>
      <c r="I934" s="68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2.75" customHeight="1">
      <c r="A935" s="68"/>
      <c r="B935" s="68"/>
      <c r="C935" s="68"/>
      <c r="D935" s="68"/>
      <c r="E935" s="68"/>
      <c r="F935" s="71"/>
      <c r="G935" s="72"/>
      <c r="H935" s="68"/>
      <c r="I935" s="68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2.75" customHeight="1">
      <c r="A936" s="68"/>
      <c r="B936" s="68"/>
      <c r="C936" s="68"/>
      <c r="D936" s="68"/>
      <c r="E936" s="68"/>
      <c r="F936" s="71"/>
      <c r="G936" s="72"/>
      <c r="H936" s="68"/>
      <c r="I936" s="68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2.75" customHeight="1">
      <c r="A937" s="68"/>
      <c r="B937" s="68"/>
      <c r="C937" s="68"/>
      <c r="D937" s="68"/>
      <c r="E937" s="68"/>
      <c r="F937" s="71"/>
      <c r="G937" s="72"/>
      <c r="H937" s="68"/>
      <c r="I937" s="68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2.75" customHeight="1">
      <c r="A938" s="68"/>
      <c r="B938" s="68"/>
      <c r="C938" s="68"/>
      <c r="D938" s="68"/>
      <c r="E938" s="68"/>
      <c r="F938" s="71"/>
      <c r="G938" s="72"/>
      <c r="H938" s="68"/>
      <c r="I938" s="68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2.75" customHeight="1">
      <c r="A939" s="68"/>
      <c r="B939" s="68"/>
      <c r="C939" s="68"/>
      <c r="D939" s="68"/>
      <c r="E939" s="68"/>
      <c r="F939" s="71"/>
      <c r="G939" s="72"/>
      <c r="H939" s="68"/>
      <c r="I939" s="68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2.75" customHeight="1">
      <c r="A940" s="68"/>
      <c r="B940" s="68"/>
      <c r="C940" s="68"/>
      <c r="D940" s="68"/>
      <c r="E940" s="68"/>
      <c r="F940" s="71"/>
      <c r="G940" s="72"/>
      <c r="H940" s="68"/>
      <c r="I940" s="68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2.75" customHeight="1">
      <c r="A941" s="68"/>
      <c r="B941" s="68"/>
      <c r="C941" s="68"/>
      <c r="D941" s="68"/>
      <c r="E941" s="68"/>
      <c r="F941" s="71"/>
      <c r="G941" s="72"/>
      <c r="H941" s="68"/>
      <c r="I941" s="68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2.75" customHeight="1">
      <c r="A942" s="68"/>
      <c r="B942" s="68"/>
      <c r="C942" s="68"/>
      <c r="D942" s="68"/>
      <c r="E942" s="68"/>
      <c r="F942" s="71"/>
      <c r="G942" s="72"/>
      <c r="H942" s="68"/>
      <c r="I942" s="68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2.75" customHeight="1">
      <c r="A943" s="68"/>
      <c r="B943" s="68"/>
      <c r="C943" s="68"/>
      <c r="D943" s="68"/>
      <c r="E943" s="68"/>
      <c r="F943" s="71"/>
      <c r="G943" s="72"/>
      <c r="H943" s="68"/>
      <c r="I943" s="68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2.75" customHeight="1">
      <c r="A944" s="68"/>
      <c r="B944" s="68"/>
      <c r="C944" s="68"/>
      <c r="D944" s="68"/>
      <c r="E944" s="68"/>
      <c r="F944" s="71"/>
      <c r="G944" s="72"/>
      <c r="H944" s="68"/>
      <c r="I944" s="68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2.75" customHeight="1">
      <c r="A945" s="68"/>
      <c r="B945" s="68"/>
      <c r="C945" s="68"/>
      <c r="D945" s="68"/>
      <c r="E945" s="68"/>
      <c r="F945" s="71"/>
      <c r="G945" s="72"/>
      <c r="H945" s="68"/>
      <c r="I945" s="68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2.75" customHeight="1">
      <c r="A946" s="68"/>
      <c r="B946" s="68"/>
      <c r="C946" s="68"/>
      <c r="D946" s="68"/>
      <c r="E946" s="68"/>
      <c r="F946" s="71"/>
      <c r="G946" s="72"/>
      <c r="H946" s="68"/>
      <c r="I946" s="68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2.75" customHeight="1">
      <c r="A947" s="68"/>
      <c r="B947" s="68"/>
      <c r="C947" s="68"/>
      <c r="D947" s="68"/>
      <c r="E947" s="68"/>
      <c r="F947" s="71"/>
      <c r="G947" s="72"/>
      <c r="H947" s="68"/>
      <c r="I947" s="68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2.75" customHeight="1">
      <c r="A948" s="68"/>
      <c r="B948" s="68"/>
      <c r="C948" s="68"/>
      <c r="D948" s="68"/>
      <c r="E948" s="68"/>
      <c r="F948" s="71"/>
      <c r="G948" s="72"/>
      <c r="H948" s="68"/>
      <c r="I948" s="68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2.75" customHeight="1">
      <c r="A949" s="68"/>
      <c r="B949" s="68"/>
      <c r="C949" s="68"/>
      <c r="D949" s="68"/>
      <c r="E949" s="68"/>
      <c r="F949" s="71"/>
      <c r="G949" s="72"/>
      <c r="H949" s="68"/>
      <c r="I949" s="68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2.75" customHeight="1">
      <c r="A950" s="68"/>
      <c r="B950" s="68"/>
      <c r="C950" s="68"/>
      <c r="D950" s="68"/>
      <c r="E950" s="68"/>
      <c r="F950" s="71"/>
      <c r="G950" s="72"/>
      <c r="H950" s="68"/>
      <c r="I950" s="68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2.75" customHeight="1">
      <c r="A951" s="68"/>
      <c r="B951" s="68"/>
      <c r="C951" s="68"/>
      <c r="D951" s="68"/>
      <c r="E951" s="68"/>
      <c r="F951" s="71"/>
      <c r="G951" s="72"/>
      <c r="H951" s="68"/>
      <c r="I951" s="68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2.75" customHeight="1">
      <c r="A952" s="68"/>
      <c r="B952" s="68"/>
      <c r="C952" s="68"/>
      <c r="D952" s="68"/>
      <c r="E952" s="68"/>
      <c r="F952" s="71"/>
      <c r="G952" s="72"/>
      <c r="H952" s="68"/>
      <c r="I952" s="68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2.75" customHeight="1">
      <c r="A953" s="68"/>
      <c r="B953" s="68"/>
      <c r="C953" s="68"/>
      <c r="D953" s="68"/>
      <c r="E953" s="68"/>
      <c r="F953" s="71"/>
      <c r="G953" s="72"/>
      <c r="H953" s="68"/>
      <c r="I953" s="68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2.75" customHeight="1">
      <c r="A954" s="68"/>
      <c r="B954" s="68"/>
      <c r="C954" s="68"/>
      <c r="D954" s="68"/>
      <c r="E954" s="68"/>
      <c r="F954" s="71"/>
      <c r="G954" s="72"/>
      <c r="H954" s="68"/>
      <c r="I954" s="68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2.75" customHeight="1">
      <c r="A955" s="68"/>
      <c r="B955" s="68"/>
      <c r="C955" s="68"/>
      <c r="D955" s="68"/>
      <c r="E955" s="68"/>
      <c r="F955" s="71"/>
      <c r="G955" s="72"/>
      <c r="H955" s="68"/>
      <c r="I955" s="68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2.75" customHeight="1">
      <c r="A956" s="68"/>
      <c r="B956" s="68"/>
      <c r="C956" s="68"/>
      <c r="D956" s="68"/>
      <c r="E956" s="68"/>
      <c r="F956" s="71"/>
      <c r="G956" s="72"/>
      <c r="H956" s="68"/>
      <c r="I956" s="68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2.75" customHeight="1">
      <c r="A957" s="68"/>
      <c r="B957" s="68"/>
      <c r="C957" s="68"/>
      <c r="D957" s="68"/>
      <c r="E957" s="68"/>
      <c r="F957" s="71"/>
      <c r="G957" s="72"/>
      <c r="H957" s="68"/>
      <c r="I957" s="68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2.75" customHeight="1">
      <c r="A958" s="68"/>
      <c r="B958" s="68"/>
      <c r="C958" s="68"/>
      <c r="D958" s="68"/>
      <c r="E958" s="68"/>
      <c r="F958" s="71"/>
      <c r="G958" s="72"/>
      <c r="H958" s="68"/>
      <c r="I958" s="68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2.75" customHeight="1">
      <c r="A959" s="68"/>
      <c r="B959" s="68"/>
      <c r="C959" s="68"/>
      <c r="D959" s="68"/>
      <c r="E959" s="68"/>
      <c r="F959" s="71"/>
      <c r="G959" s="72"/>
      <c r="H959" s="68"/>
      <c r="I959" s="68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2.75" customHeight="1">
      <c r="A960" s="68"/>
      <c r="B960" s="68"/>
      <c r="C960" s="68"/>
      <c r="D960" s="68"/>
      <c r="E960" s="68"/>
      <c r="F960" s="71"/>
      <c r="G960" s="72"/>
      <c r="H960" s="68"/>
      <c r="I960" s="68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2.75" customHeight="1">
      <c r="A961" s="68"/>
      <c r="B961" s="68"/>
      <c r="C961" s="68"/>
      <c r="D961" s="68"/>
      <c r="E961" s="68"/>
      <c r="F961" s="71"/>
      <c r="G961" s="72"/>
      <c r="H961" s="68"/>
      <c r="I961" s="68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2.75" customHeight="1">
      <c r="A962" s="68"/>
      <c r="B962" s="68"/>
      <c r="C962" s="68"/>
      <c r="D962" s="68"/>
      <c r="E962" s="68"/>
      <c r="F962" s="71"/>
      <c r="G962" s="72"/>
      <c r="H962" s="68"/>
      <c r="I962" s="68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2.75" customHeight="1">
      <c r="A963" s="68"/>
      <c r="B963" s="68"/>
      <c r="C963" s="68"/>
      <c r="D963" s="68"/>
      <c r="E963" s="68"/>
      <c r="F963" s="71"/>
      <c r="G963" s="72"/>
      <c r="H963" s="68"/>
      <c r="I963" s="68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2.75" customHeight="1">
      <c r="A964" s="68"/>
      <c r="B964" s="68"/>
      <c r="C964" s="68"/>
      <c r="D964" s="68"/>
      <c r="E964" s="68"/>
      <c r="F964" s="71"/>
      <c r="G964" s="72"/>
      <c r="H964" s="68"/>
      <c r="I964" s="68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2.75" customHeight="1">
      <c r="A965" s="68"/>
      <c r="B965" s="68"/>
      <c r="C965" s="68"/>
      <c r="D965" s="68"/>
      <c r="E965" s="68"/>
      <c r="F965" s="71"/>
      <c r="G965" s="72"/>
      <c r="H965" s="68"/>
      <c r="I965" s="68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2.75" customHeight="1">
      <c r="A966" s="68"/>
      <c r="B966" s="68"/>
      <c r="C966" s="68"/>
      <c r="D966" s="68"/>
      <c r="E966" s="68"/>
      <c r="F966" s="71"/>
      <c r="G966" s="72"/>
      <c r="H966" s="68"/>
      <c r="I966" s="68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2.75" customHeight="1">
      <c r="A967" s="68"/>
      <c r="B967" s="68"/>
      <c r="C967" s="68"/>
      <c r="D967" s="68"/>
      <c r="E967" s="68"/>
      <c r="F967" s="71"/>
      <c r="G967" s="72"/>
      <c r="H967" s="68"/>
      <c r="I967" s="68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2.75" customHeight="1">
      <c r="A968" s="68"/>
      <c r="B968" s="68"/>
      <c r="C968" s="68"/>
      <c r="D968" s="68"/>
      <c r="E968" s="68"/>
      <c r="F968" s="71"/>
      <c r="G968" s="72"/>
      <c r="H968" s="68"/>
      <c r="I968" s="68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2.75" customHeight="1">
      <c r="A969" s="68"/>
      <c r="B969" s="68"/>
      <c r="C969" s="68"/>
      <c r="D969" s="68"/>
      <c r="E969" s="68"/>
      <c r="F969" s="71"/>
      <c r="G969" s="72"/>
      <c r="H969" s="68"/>
      <c r="I969" s="68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2.75" customHeight="1">
      <c r="A970" s="68"/>
      <c r="B970" s="68"/>
      <c r="C970" s="68"/>
      <c r="D970" s="68"/>
      <c r="E970" s="68"/>
      <c r="F970" s="71"/>
      <c r="G970" s="72"/>
      <c r="H970" s="68"/>
      <c r="I970" s="68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2.75" customHeight="1">
      <c r="A971" s="68"/>
      <c r="B971" s="68"/>
      <c r="C971" s="68"/>
      <c r="D971" s="68"/>
      <c r="E971" s="68"/>
      <c r="F971" s="71"/>
      <c r="G971" s="72"/>
      <c r="H971" s="68"/>
      <c r="I971" s="68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2.75" customHeight="1">
      <c r="A972" s="68"/>
      <c r="B972" s="68"/>
      <c r="C972" s="68"/>
      <c r="D972" s="68"/>
      <c r="E972" s="68"/>
      <c r="F972" s="71"/>
      <c r="G972" s="72"/>
      <c r="H972" s="68"/>
      <c r="I972" s="68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2.75" customHeight="1">
      <c r="A973" s="68"/>
      <c r="B973" s="68"/>
      <c r="C973" s="68"/>
      <c r="D973" s="68"/>
      <c r="E973" s="68"/>
      <c r="F973" s="71"/>
      <c r="G973" s="72"/>
      <c r="H973" s="68"/>
      <c r="I973" s="68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2.75" customHeight="1">
      <c r="A974" s="68"/>
      <c r="B974" s="68"/>
      <c r="C974" s="68"/>
      <c r="D974" s="68"/>
      <c r="E974" s="68"/>
      <c r="F974" s="71"/>
      <c r="G974" s="72"/>
      <c r="H974" s="68"/>
      <c r="I974" s="68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2.75" customHeight="1">
      <c r="A975" s="68"/>
      <c r="B975" s="68"/>
      <c r="C975" s="68"/>
      <c r="D975" s="68"/>
      <c r="E975" s="68"/>
      <c r="F975" s="71"/>
      <c r="G975" s="72"/>
      <c r="H975" s="68"/>
      <c r="I975" s="68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2.75" customHeight="1">
      <c r="A976" s="68"/>
      <c r="B976" s="68"/>
      <c r="C976" s="68"/>
      <c r="D976" s="68"/>
      <c r="E976" s="68"/>
      <c r="F976" s="71"/>
      <c r="G976" s="72"/>
      <c r="H976" s="68"/>
      <c r="I976" s="68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</row>
    <row r="977" spans="1:26" ht="12.75" customHeight="1">
      <c r="A977" s="68"/>
      <c r="B977" s="68"/>
      <c r="C977" s="68"/>
      <c r="D977" s="68"/>
      <c r="E977" s="68"/>
      <c r="F977" s="71"/>
      <c r="G977" s="72"/>
      <c r="H977" s="68"/>
      <c r="I977" s="68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</row>
    <row r="978" spans="1:26" ht="12.75" customHeight="1">
      <c r="A978" s="68"/>
      <c r="B978" s="68"/>
      <c r="C978" s="68"/>
      <c r="D978" s="68"/>
      <c r="E978" s="68"/>
      <c r="F978" s="71"/>
      <c r="G978" s="72"/>
      <c r="H978" s="68"/>
      <c r="I978" s="68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</row>
    <row r="979" spans="1:26" ht="12.75" customHeight="1">
      <c r="A979" s="68"/>
      <c r="B979" s="68"/>
      <c r="C979" s="68"/>
      <c r="D979" s="68"/>
      <c r="E979" s="68"/>
      <c r="F979" s="71"/>
      <c r="G979" s="72"/>
      <c r="H979" s="68"/>
      <c r="I979" s="68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</row>
    <row r="980" spans="1:26" ht="12.75" customHeight="1">
      <c r="A980" s="68"/>
      <c r="B980" s="68"/>
      <c r="C980" s="68"/>
      <c r="D980" s="68"/>
      <c r="E980" s="68"/>
      <c r="F980" s="71"/>
      <c r="G980" s="72"/>
      <c r="H980" s="68"/>
      <c r="I980" s="68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</row>
    <row r="981" spans="1:26" ht="12.75" customHeight="1">
      <c r="A981" s="68"/>
      <c r="B981" s="68"/>
      <c r="C981" s="68"/>
      <c r="D981" s="68"/>
      <c r="E981" s="68"/>
      <c r="F981" s="71"/>
      <c r="G981" s="72"/>
      <c r="H981" s="68"/>
      <c r="I981" s="68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</row>
    <row r="982" spans="1:26" ht="12.75" customHeight="1">
      <c r="A982" s="68"/>
      <c r="B982" s="68"/>
      <c r="C982" s="68"/>
      <c r="D982" s="68"/>
      <c r="E982" s="68"/>
      <c r="F982" s="71"/>
      <c r="G982" s="72"/>
      <c r="H982" s="68"/>
      <c r="I982" s="68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</row>
    <row r="983" spans="1:26" ht="12.75" customHeight="1">
      <c r="A983" s="68"/>
      <c r="B983" s="68"/>
      <c r="C983" s="68"/>
      <c r="D983" s="68"/>
      <c r="E983" s="68"/>
      <c r="F983" s="71"/>
      <c r="G983" s="72"/>
      <c r="H983" s="68"/>
      <c r="I983" s="68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</row>
    <row r="984" spans="1:26" ht="12.75" customHeight="1">
      <c r="A984" s="68"/>
      <c r="B984" s="68"/>
      <c r="C984" s="68"/>
      <c r="D984" s="68"/>
      <c r="E984" s="68"/>
      <c r="F984" s="71"/>
      <c r="G984" s="72"/>
      <c r="H984" s="68"/>
      <c r="I984" s="68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</row>
    <row r="985" spans="1:26" ht="12.75" customHeight="1">
      <c r="A985" s="68"/>
      <c r="B985" s="68"/>
      <c r="C985" s="68"/>
      <c r="D985" s="68"/>
      <c r="E985" s="68"/>
      <c r="F985" s="71"/>
      <c r="G985" s="72"/>
      <c r="H985" s="68"/>
      <c r="I985" s="68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</row>
    <row r="986" spans="1:26" ht="12.75" customHeight="1">
      <c r="A986" s="68"/>
      <c r="B986" s="68"/>
      <c r="C986" s="68"/>
      <c r="D986" s="68"/>
      <c r="E986" s="68"/>
      <c r="F986" s="71"/>
      <c r="G986" s="72"/>
      <c r="H986" s="68"/>
      <c r="I986" s="68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</row>
    <row r="987" spans="1:26" ht="12.75" customHeight="1">
      <c r="A987" s="68"/>
      <c r="B987" s="68"/>
      <c r="C987" s="68"/>
      <c r="D987" s="68"/>
      <c r="E987" s="68"/>
      <c r="F987" s="71"/>
      <c r="G987" s="72"/>
      <c r="H987" s="68"/>
      <c r="I987" s="68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</row>
    <row r="988" spans="1:26" ht="12.75" customHeight="1">
      <c r="A988" s="68"/>
      <c r="B988" s="68"/>
      <c r="C988" s="68"/>
      <c r="D988" s="68"/>
      <c r="E988" s="68"/>
      <c r="F988" s="71"/>
      <c r="G988" s="72"/>
      <c r="H988" s="68"/>
      <c r="I988" s="68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</row>
    <row r="989" spans="1:26" ht="12.75" customHeight="1">
      <c r="A989" s="68"/>
      <c r="B989" s="68"/>
      <c r="C989" s="68"/>
      <c r="D989" s="68"/>
      <c r="E989" s="68"/>
      <c r="F989" s="71"/>
      <c r="G989" s="72"/>
      <c r="H989" s="68"/>
      <c r="I989" s="68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</row>
    <row r="990" spans="1:26" ht="12.75" customHeight="1">
      <c r="A990" s="68"/>
      <c r="B990" s="68"/>
      <c r="C990" s="68"/>
      <c r="D990" s="68"/>
      <c r="E990" s="68"/>
      <c r="F990" s="71"/>
      <c r="G990" s="72"/>
      <c r="H990" s="68"/>
      <c r="I990" s="68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</row>
    <row r="991" spans="1:26" ht="12.75" customHeight="1">
      <c r="A991" s="68"/>
      <c r="B991" s="68"/>
      <c r="C991" s="68"/>
      <c r="D991" s="68"/>
      <c r="E991" s="68"/>
      <c r="F991" s="71"/>
      <c r="G991" s="72"/>
      <c r="H991" s="68"/>
      <c r="I991" s="68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</row>
    <row r="992" spans="1:26" ht="12.75" customHeight="1">
      <c r="A992" s="68"/>
      <c r="B992" s="68"/>
      <c r="C992" s="68"/>
      <c r="D992" s="68"/>
      <c r="E992" s="68"/>
      <c r="F992" s="71"/>
      <c r="G992" s="72"/>
      <c r="H992" s="68"/>
      <c r="I992" s="68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</row>
    <row r="993" spans="1:26" ht="12.75" customHeight="1">
      <c r="A993" s="68"/>
      <c r="B993" s="68"/>
      <c r="C993" s="68"/>
      <c r="D993" s="68"/>
      <c r="E993" s="68"/>
      <c r="F993" s="71"/>
      <c r="G993" s="72"/>
      <c r="H993" s="68"/>
      <c r="I993" s="68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</row>
    <row r="994" spans="1:26" ht="12.75" customHeight="1">
      <c r="A994" s="68"/>
      <c r="B994" s="68"/>
      <c r="C994" s="68"/>
      <c r="D994" s="68"/>
      <c r="E994" s="68"/>
      <c r="F994" s="71"/>
      <c r="G994" s="72"/>
      <c r="H994" s="68"/>
      <c r="I994" s="68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</row>
    <row r="995" spans="1:26" ht="12.75" customHeight="1">
      <c r="A995" s="68"/>
      <c r="B995" s="68"/>
      <c r="C995" s="68"/>
      <c r="D995" s="68"/>
      <c r="E995" s="68"/>
      <c r="F995" s="71"/>
      <c r="G995" s="72"/>
      <c r="H995" s="68"/>
      <c r="I995" s="68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</row>
  </sheetData>
  <mergeCells count="22">
    <mergeCell ref="A111:I111"/>
    <mergeCell ref="A72:I72"/>
    <mergeCell ref="A7:E8"/>
    <mergeCell ref="F7:F8"/>
    <mergeCell ref="G7:G8"/>
    <mergeCell ref="A9:I9"/>
    <mergeCell ref="A11:H11"/>
    <mergeCell ref="A36:I36"/>
    <mergeCell ref="A37:H37"/>
    <mergeCell ref="A73:H73"/>
    <mergeCell ref="A6:E6"/>
    <mergeCell ref="A1:C1"/>
    <mergeCell ref="D1:I1"/>
    <mergeCell ref="A2:I2"/>
    <mergeCell ref="A3:E3"/>
    <mergeCell ref="F3:G3"/>
    <mergeCell ref="H3:I3"/>
    <mergeCell ref="A4:E4"/>
    <mergeCell ref="F4:G4"/>
    <mergeCell ref="H4:I4"/>
    <mergeCell ref="A5:E5"/>
    <mergeCell ref="F5:I5"/>
  </mergeCells>
  <printOptions horizontalCentered="1"/>
  <pageMargins left="0" right="0" top="0.31496062992125984" bottom="0.31496062992125984" header="0" footer="0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Z996"/>
  <sheetViews>
    <sheetView showGridLines="0" view="pageBreakPreview" zoomScaleNormal="100" zoomScaleSheetLayoutView="100" workbookViewId="0">
      <selection activeCell="J1" sqref="J1"/>
    </sheetView>
  </sheetViews>
  <sheetFormatPr defaultColWidth="12.7109375" defaultRowHeight="15" customHeight="1"/>
  <cols>
    <col min="1" max="1" width="5.7109375" customWidth="1"/>
    <col min="2" max="3" width="11.7109375" customWidth="1"/>
    <col min="4" max="4" width="67.42578125" customWidth="1"/>
    <col min="5" max="5" width="10.140625" customWidth="1"/>
    <col min="6" max="6" width="11.7109375" customWidth="1"/>
    <col min="7" max="7" width="14.5703125" customWidth="1"/>
    <col min="8" max="8" width="14" customWidth="1"/>
    <col min="9" max="9" width="18" customWidth="1"/>
    <col min="10" max="10" width="9.140625" customWidth="1"/>
    <col min="11" max="11" width="9.5703125" customWidth="1"/>
    <col min="12" max="26" width="9.140625" customWidth="1"/>
  </cols>
  <sheetData>
    <row r="1" spans="1:26" ht="64.5" customHeight="1">
      <c r="A1" s="379"/>
      <c r="B1" s="380"/>
      <c r="C1" s="380"/>
      <c r="D1" s="381"/>
      <c r="E1" s="380"/>
      <c r="F1" s="380"/>
      <c r="G1" s="380"/>
      <c r="H1" s="380"/>
      <c r="I1" s="382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19.5" customHeight="1">
      <c r="A2" s="383" t="s">
        <v>193</v>
      </c>
      <c r="B2" s="384"/>
      <c r="C2" s="384"/>
      <c r="D2" s="384"/>
      <c r="E2" s="384"/>
      <c r="F2" s="384"/>
      <c r="G2" s="384"/>
      <c r="H2" s="384"/>
      <c r="I2" s="385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</row>
    <row r="3" spans="1:26" ht="19.5" customHeight="1">
      <c r="A3" s="386" t="s">
        <v>109</v>
      </c>
      <c r="B3" s="387"/>
      <c r="C3" s="387"/>
      <c r="D3" s="387"/>
      <c r="E3" s="388"/>
      <c r="F3" s="389" t="s">
        <v>37</v>
      </c>
      <c r="G3" s="390"/>
      <c r="H3" s="391" t="s">
        <v>38</v>
      </c>
      <c r="I3" s="392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</row>
    <row r="4" spans="1:26" ht="19.5" customHeight="1">
      <c r="A4" s="417" t="s">
        <v>236</v>
      </c>
      <c r="B4" s="377"/>
      <c r="C4" s="377"/>
      <c r="D4" s="377"/>
      <c r="E4" s="378"/>
      <c r="F4" s="394" t="s">
        <v>39</v>
      </c>
      <c r="G4" s="384"/>
      <c r="H4" s="395">
        <f ca="1">TODAY()</f>
        <v>46290</v>
      </c>
      <c r="I4" s="385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</row>
    <row r="5" spans="1:26" ht="19.5" customHeight="1">
      <c r="A5" s="393" t="s">
        <v>110</v>
      </c>
      <c r="B5" s="377"/>
      <c r="C5" s="377"/>
      <c r="D5" s="377"/>
      <c r="E5" s="378"/>
      <c r="F5" s="394" t="s">
        <v>40</v>
      </c>
      <c r="G5" s="384"/>
      <c r="H5" s="384"/>
      <c r="I5" s="385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</row>
    <row r="6" spans="1:26" ht="42" customHeight="1">
      <c r="A6" s="376" t="s">
        <v>439</v>
      </c>
      <c r="B6" s="377"/>
      <c r="C6" s="377"/>
      <c r="D6" s="377"/>
      <c r="E6" s="378"/>
      <c r="F6" s="154" t="s">
        <v>41</v>
      </c>
      <c r="G6" s="155" t="s">
        <v>42</v>
      </c>
      <c r="H6" s="123" t="s">
        <v>43</v>
      </c>
      <c r="I6" s="211" t="s">
        <v>44</v>
      </c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26" ht="13.5" customHeight="1">
      <c r="A7" s="399" t="s">
        <v>217</v>
      </c>
      <c r="B7" s="400"/>
      <c r="C7" s="400"/>
      <c r="D7" s="400"/>
      <c r="E7" s="400"/>
      <c r="F7" s="403" t="s">
        <v>45</v>
      </c>
      <c r="G7" s="404">
        <v>0.03</v>
      </c>
      <c r="H7" s="151" t="s">
        <v>32</v>
      </c>
      <c r="I7" s="152">
        <f>BDI!D27</f>
        <v>0.22</v>
      </c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</row>
    <row r="8" spans="1:26" ht="15" customHeight="1">
      <c r="A8" s="401"/>
      <c r="B8" s="402"/>
      <c r="C8" s="402"/>
      <c r="D8" s="402"/>
      <c r="E8" s="402"/>
      <c r="F8" s="403"/>
      <c r="G8" s="404"/>
      <c r="H8" s="151" t="s">
        <v>150</v>
      </c>
      <c r="I8" s="153" t="s">
        <v>25</v>
      </c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</row>
    <row r="9" spans="1:26" ht="12.75" customHeight="1">
      <c r="A9" s="405"/>
      <c r="B9" s="406"/>
      <c r="C9" s="406"/>
      <c r="D9" s="406"/>
      <c r="E9" s="406"/>
      <c r="F9" s="406"/>
      <c r="G9" s="406"/>
      <c r="H9" s="406"/>
      <c r="I9" s="40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</row>
    <row r="10" spans="1:26" ht="28.5" customHeight="1">
      <c r="A10" s="117" t="s">
        <v>113</v>
      </c>
      <c r="B10" s="113" t="s">
        <v>114</v>
      </c>
      <c r="C10" s="113" t="s">
        <v>115</v>
      </c>
      <c r="D10" s="113" t="s">
        <v>116</v>
      </c>
      <c r="E10" s="148" t="s">
        <v>117</v>
      </c>
      <c r="F10" s="149" t="s">
        <v>118</v>
      </c>
      <c r="G10" s="414" t="s">
        <v>194</v>
      </c>
      <c r="H10" s="415"/>
      <c r="I10" s="416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</row>
    <row r="11" spans="1:26" ht="21" customHeight="1">
      <c r="A11" s="408" t="s">
        <v>237</v>
      </c>
      <c r="B11" s="409"/>
      <c r="C11" s="409"/>
      <c r="D11" s="409"/>
      <c r="E11" s="409"/>
      <c r="F11" s="409"/>
      <c r="G11" s="409"/>
      <c r="H11" s="409"/>
      <c r="I11" s="413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</row>
    <row r="12" spans="1:26" ht="16.5" customHeight="1">
      <c r="A12" s="233" t="str">
        <f>'PLANILHA ORÇAMENTÁRIA'!A12</f>
        <v>1.</v>
      </c>
      <c r="B12" s="130"/>
      <c r="C12" s="130"/>
      <c r="D12" s="205" t="str">
        <f>'PLANILHA ORÇAMENTÁRIA'!D12</f>
        <v>R. Tiradentes, Esplanada</v>
      </c>
      <c r="E12" s="130"/>
      <c r="F12" s="131"/>
      <c r="G12" s="132"/>
      <c r="H12" s="133"/>
      <c r="I12" s="212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</row>
    <row r="13" spans="1:26" ht="12.75" customHeight="1">
      <c r="A13" s="234" t="str">
        <f>'PLANILHA ORÇAMENTÁRIA'!A13</f>
        <v>1.1.</v>
      </c>
      <c r="B13" s="136"/>
      <c r="C13" s="137"/>
      <c r="D13" s="138" t="str">
        <f>'PLANILHA ORÇAMENTÁRIA'!D13</f>
        <v>SERVIÇOS PRELIMINARES</v>
      </c>
      <c r="E13" s="139"/>
      <c r="F13" s="140"/>
      <c r="G13" s="141"/>
      <c r="H13" s="141"/>
      <c r="I13" s="143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</row>
    <row r="14" spans="1:26" ht="49.5" customHeight="1">
      <c r="A14" s="227" t="str">
        <f>'PLANILHA ORÇAMENTÁRIA'!A14</f>
        <v>1.1.1.</v>
      </c>
      <c r="B14" s="228" t="str">
        <f>'PLANILHA ORÇAMENTÁRIA'!B14</f>
        <v>SINAPI</v>
      </c>
      <c r="C14" s="227">
        <f>'PLANILHA ORÇAMENTÁRIA'!C14</f>
        <v>103689</v>
      </c>
      <c r="D14" s="213" t="str">
        <f>'PLANILHA ORÇAMENTÁRIA'!D14</f>
        <v>FORNECIMENTO E INSTALAÇÃO DE PLACA DE OBRA COM CHAPA GALVANIZADA E ESTRUTURA DE MADEIRA. AF_03/2022_PS</v>
      </c>
      <c r="E14" s="227" t="str">
        <f>'PLANILHA ORÇAMENTÁRIA'!E14</f>
        <v>M2</v>
      </c>
      <c r="F14" s="124">
        <f>2*1.2</f>
        <v>2.4</v>
      </c>
      <c r="G14" s="410" t="s">
        <v>196</v>
      </c>
      <c r="H14" s="411"/>
      <c r="I14" s="412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</row>
    <row r="15" spans="1:26" ht="38.1" customHeight="1">
      <c r="A15" s="227" t="str">
        <f>'PLANILHA ORÇAMENTÁRIA'!A15</f>
        <v>1.1.2.</v>
      </c>
      <c r="B15" s="228" t="str">
        <f>'PLANILHA ORÇAMENTÁRIA'!B15</f>
        <v>SICOR/
SEINFRA</v>
      </c>
      <c r="C15" s="227" t="str">
        <f>'PLANILHA ORÇAMENTÁRIA'!C15</f>
        <v>ED-50155</v>
      </c>
      <c r="D15" s="213" t="str">
        <f>'PLANILHA ORÇAMENTÁRIA'!D15</f>
        <v>LOCAÇÃO DE BANHEIRO QUÍMICO, DIMENSÃO (110X120X230)CM, LINHA PADRÃO, CONTENDO UMA (1) PIA/HIGIENIZADOR DE MÃOS, INCLUSIVE MANUTENÇÃO E MOBILIZAÇÃO/DESMOBILIZAÇÃO</v>
      </c>
      <c r="E15" s="227" t="str">
        <f>'PLANILHA ORÇAMENTÁRIA'!E15</f>
        <v>MÊS</v>
      </c>
      <c r="F15" s="124">
        <v>2</v>
      </c>
      <c r="G15" s="410" t="s">
        <v>197</v>
      </c>
      <c r="H15" s="411"/>
      <c r="I15" s="412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</row>
    <row r="16" spans="1:26" ht="30" customHeight="1">
      <c r="A16" s="227" t="str">
        <f>'PLANILHA ORÇAMENTÁRIA'!A16</f>
        <v>1.1.3.</v>
      </c>
      <c r="B16" s="228" t="str">
        <f>'PLANILHA ORÇAMENTÁRIA'!B16</f>
        <v>SICOR/
SEINFRA</v>
      </c>
      <c r="C16" s="227" t="str">
        <f>'PLANILHA ORÇAMENTÁRIA'!C16</f>
        <v>ED-27006</v>
      </c>
      <c r="D16" s="213" t="str">
        <f>'PLANILHA ORÇAMENTÁRIA'!D16</f>
        <v>CONE PARA SINALIZAÇÃO/ISOLAMENTO DE ÁREAS, ALTURA 75CM, INCLUSIVE FORNECIMENTO E MOVIMENTAÇÃO</v>
      </c>
      <c r="E16" s="227" t="str">
        <f>'PLANILHA ORÇAMENTÁRIA'!E16</f>
        <v>U</v>
      </c>
      <c r="F16" s="124">
        <v>25</v>
      </c>
      <c r="G16" s="410" t="s">
        <v>198</v>
      </c>
      <c r="H16" s="411"/>
      <c r="I16" s="412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</row>
    <row r="17" spans="1:26" ht="12.75" customHeight="1">
      <c r="A17" s="234" t="str">
        <f>'PLANILHA ORÇAMENTÁRIA'!A17</f>
        <v>1.2.</v>
      </c>
      <c r="B17" s="136"/>
      <c r="C17" s="137"/>
      <c r="D17" s="138" t="str">
        <f>'PLANILHA ORÇAMENTÁRIA'!D17</f>
        <v>SERVIÇOS EM TERRA E REMOÇÕES</v>
      </c>
      <c r="E17" s="142"/>
      <c r="F17" s="173"/>
      <c r="G17" s="141"/>
      <c r="H17" s="141"/>
      <c r="I17" s="143"/>
      <c r="J17" s="64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 spans="1:26" ht="31.15" customHeight="1">
      <c r="A18" s="229" t="str">
        <f>'PLANILHA ORÇAMENTÁRIA'!A18</f>
        <v>1.2.1.</v>
      </c>
      <c r="B18" s="230" t="str">
        <f>'PLANILHA ORÇAMENTÁRIA'!B18</f>
        <v>SICOR/
SEINFRA</v>
      </c>
      <c r="C18" s="229" t="str">
        <f>'PLANILHA ORÇAMENTÁRIA'!C18</f>
        <v>ED-50701</v>
      </c>
      <c r="D18" s="214" t="str">
        <f>'PLANILHA ORÇAMENTÁRIA'!D18</f>
        <v>CAPINA MANUAL DO TERRENO, EXCLUSIVE RASTELAMENTO E QUEIMA</v>
      </c>
      <c r="E18" s="229" t="str">
        <f>'PLANILHA ORÇAMENTÁRIA'!E18</f>
        <v>M2</v>
      </c>
      <c r="F18" s="93">
        <v>934.12099999999998</v>
      </c>
      <c r="G18" s="411" t="s">
        <v>393</v>
      </c>
      <c r="H18" s="411"/>
      <c r="I18" s="412"/>
      <c r="J18" s="66"/>
      <c r="K18" s="67"/>
      <c r="L18" s="67"/>
      <c r="M18" s="67"/>
      <c r="N18" s="65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</row>
    <row r="19" spans="1:26" ht="31.15" customHeight="1">
      <c r="A19" s="229" t="str">
        <f>'PLANILHA ORÇAMENTÁRIA'!A19</f>
        <v>1.2.2.</v>
      </c>
      <c r="B19" s="230" t="str">
        <f>'PLANILHA ORÇAMENTÁRIA'!B19</f>
        <v>SICRO/DNIT</v>
      </c>
      <c r="C19" s="229">
        <f>'PLANILHA ORÇAMENTÁRIA'!C19</f>
        <v>4011212</v>
      </c>
      <c r="D19" s="214" t="str">
        <f>'PLANILHA ORÇAMENTÁRIA'!D19</f>
        <v>VARREDURA DA SUPERFÍCIE PARA EXECUÇÃO DE REVESTIMENTO ASFÁLTICO</v>
      </c>
      <c r="E19" s="229" t="str">
        <f>'PLANILHA ORÇAMENTÁRIA'!E19</f>
        <v>M2</v>
      </c>
      <c r="F19" s="93">
        <v>934.12099999999998</v>
      </c>
      <c r="G19" s="411" t="s">
        <v>393</v>
      </c>
      <c r="H19" s="411"/>
      <c r="I19" s="412"/>
      <c r="J19" s="66"/>
      <c r="K19" s="67"/>
      <c r="L19" s="67"/>
      <c r="M19" s="67"/>
      <c r="N19" s="65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</row>
    <row r="20" spans="1:26" ht="31.15" customHeight="1">
      <c r="A20" s="229" t="str">
        <f>'PLANILHA ORÇAMENTÁRIA'!A20</f>
        <v>1.2.3.</v>
      </c>
      <c r="B20" s="230" t="str">
        <f>'PLANILHA ORÇAMENTÁRIA'!B20</f>
        <v>SINAPI</v>
      </c>
      <c r="C20" s="229">
        <f>'PLANILHA ORÇAMENTÁRIA'!C20</f>
        <v>106167</v>
      </c>
      <c r="D20" s="214" t="str">
        <f>'PLANILHA ORÇAMENTÁRIA'!D20</f>
        <v>LIMPEZA DE RUA COM CAMINHÃO PIPA. AF_10/2025</v>
      </c>
      <c r="E20" s="229" t="str">
        <f>'PLANILHA ORÇAMENTÁRIA'!E20</f>
        <v>M2</v>
      </c>
      <c r="F20" s="93">
        <v>934.12099999999998</v>
      </c>
      <c r="G20" s="411" t="s">
        <v>393</v>
      </c>
      <c r="H20" s="411"/>
      <c r="I20" s="412"/>
      <c r="J20" s="66"/>
      <c r="K20" s="67"/>
      <c r="L20" s="67"/>
      <c r="M20" s="67"/>
      <c r="N20" s="65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</row>
    <row r="21" spans="1:26" ht="41.25" customHeight="1">
      <c r="A21" s="229" t="str">
        <f>'PLANILHA ORÇAMENTÁRIA'!A21</f>
        <v>1.2.4.</v>
      </c>
      <c r="B21" s="230" t="str">
        <f>'PLANILHA ORÇAMENTÁRIA'!B21</f>
        <v>SICOR/
SEINFRA</v>
      </c>
      <c r="C21" s="229" t="str">
        <f>'PLANILHA ORÇAMENTÁRIA'!C21</f>
        <v>ED-51131</v>
      </c>
      <c r="D21" s="214" t="str">
        <f>'PLANILHA ORÇAMENTÁRIA'!D21</f>
        <v>CARGA MANUAL DE MATERIAL DE QUALQUER NATUREZA SOBRE CAMINHÃO, EXCLUSIVE TRANSPORTE</v>
      </c>
      <c r="E21" s="229" t="str">
        <f>'PLANILHA ORÇAMENTÁRIA'!E21</f>
        <v>M3</v>
      </c>
      <c r="F21" s="93">
        <f>F18*0.05</f>
        <v>46.706050000000005</v>
      </c>
      <c r="G21" s="420" t="s">
        <v>265</v>
      </c>
      <c r="H21" s="411"/>
      <c r="I21" s="412"/>
      <c r="J21" s="66"/>
      <c r="K21" s="67"/>
      <c r="L21" s="67"/>
      <c r="M21" s="67"/>
      <c r="N21" s="65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</row>
    <row r="22" spans="1:26" ht="243.75" customHeight="1">
      <c r="A22" s="229" t="str">
        <f>'PLANILHA ORÇAMENTÁRIA'!A22</f>
        <v>1.2.5.</v>
      </c>
      <c r="B22" s="230" t="str">
        <f>'PLANILHA ORÇAMENTÁRIA'!B22</f>
        <v>SINAPI</v>
      </c>
      <c r="C22" s="229">
        <f>'PLANILHA ORÇAMENTÁRIA'!C22</f>
        <v>104790</v>
      </c>
      <c r="D22" s="214" t="str">
        <f>'PLANILHA ORÇAMENTÁRIA'!D22</f>
        <v>DEMOLIÇÃO DE PISO DE CONCRETO SIMPLES, DE FORMA MECANIZADA COM MARTELETE, SEM REAPROVEITAMENTO. AF_09/2023</v>
      </c>
      <c r="E22" s="176" t="str">
        <f>'PLANILHA ORÇAMENTÁRIA'!E22</f>
        <v>M3</v>
      </c>
      <c r="F22" s="93">
        <v>20.329899999999999</v>
      </c>
      <c r="G22" s="411" t="s">
        <v>394</v>
      </c>
      <c r="H22" s="411"/>
      <c r="I22" s="412"/>
      <c r="J22" s="66"/>
      <c r="K22" s="67"/>
      <c r="L22" s="67"/>
      <c r="M22" s="67"/>
      <c r="N22" s="65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</row>
    <row r="23" spans="1:26" ht="85.9" customHeight="1">
      <c r="A23" s="229" t="str">
        <f>'PLANILHA ORÇAMENTÁRIA'!A23</f>
        <v>1.2.6.</v>
      </c>
      <c r="B23" s="230" t="str">
        <f>'PLANILHA ORÇAMENTÁRIA'!B23</f>
        <v>SICOR/
SEINFRA</v>
      </c>
      <c r="C23" s="229" t="str">
        <f>'PLANILHA ORÇAMENTÁRIA'!C23</f>
        <v>ED-48492</v>
      </c>
      <c r="D23" s="214" t="str">
        <f>'PLANILHA ORÇAMENTÁRIA'!D23</f>
        <v>DEMOLIÇÃO MECANIZADA DE REVESTIMENTO ASFÁLTICO, COM EQUIPAMENTO PNEUMÁTICO, INCLUSIVE AFASTAMENTO E EMPILHAMENTO, EXCLUSIVE TRANSPORTE E RETIRADA DO MATERIAL DEMOLIDO</v>
      </c>
      <c r="E23" s="176" t="str">
        <f>'PLANILHA ORÇAMENTÁRIA'!E23</f>
        <v>M2</v>
      </c>
      <c r="F23" s="93">
        <v>2.3603999999999998</v>
      </c>
      <c r="G23" s="420" t="s">
        <v>395</v>
      </c>
      <c r="H23" s="411"/>
      <c r="I23" s="412"/>
      <c r="J23" s="232"/>
      <c r="K23" s="167"/>
      <c r="L23" s="67"/>
      <c r="M23" s="67"/>
      <c r="N23" s="65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</row>
    <row r="24" spans="1:26" ht="40.9" customHeight="1">
      <c r="A24" s="229" t="str">
        <f>'PLANILHA ORÇAMENTÁRIA'!A24</f>
        <v>1.2.7.</v>
      </c>
      <c r="B24" s="230" t="str">
        <f>'PLANILHA ORÇAMENTÁRIA'!B24</f>
        <v>SICOR/
SEINFRA</v>
      </c>
      <c r="C24" s="229" t="str">
        <f>'PLANILHA ORÇAMENTÁRIA'!C24</f>
        <v>ED-51132</v>
      </c>
      <c r="D24" s="214" t="str">
        <f>'PLANILHA ORÇAMENTÁRIA'!D24</f>
        <v>CARGA MECÂNICA DE MATERIAL DE QUALQUER NATUREZA SOBRE CAMINHÃO, EXCLUSIVE TRANSPORTE</v>
      </c>
      <c r="E24" s="176" t="str">
        <f>'PLANILHA ORÇAMENTÁRIA'!E24</f>
        <v>M3</v>
      </c>
      <c r="F24" s="93">
        <f>F22+F23</f>
        <v>22.690299999999997</v>
      </c>
      <c r="G24" s="418" t="s">
        <v>396</v>
      </c>
      <c r="H24" s="418"/>
      <c r="I24" s="419"/>
      <c r="J24" s="66"/>
      <c r="K24" s="57"/>
      <c r="L24" s="67"/>
      <c r="M24" s="57"/>
      <c r="N24" s="65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</row>
    <row r="25" spans="1:26" ht="50.45" customHeight="1">
      <c r="A25" s="229" t="str">
        <f>'PLANILHA ORÇAMENTÁRIA'!A25</f>
        <v>1.2.8.</v>
      </c>
      <c r="B25" s="230" t="str">
        <f>'PLANILHA ORÇAMENTÁRIA'!B25</f>
        <v>SINAPI</v>
      </c>
      <c r="C25" s="229">
        <f>'PLANILHA ORÇAMENTÁRIA'!C25</f>
        <v>97914</v>
      </c>
      <c r="D25" s="214" t="str">
        <f>'PLANILHA ORÇAMENTÁRIA'!D25</f>
        <v>TRANSPORTE COM CAMINHÃO BASCULANTE DE 6 M³, EM VIA URBANA PAVIMENTADA, DMT ATÉ 30 KM (UNIDADE: M3XKM). AF_02/2026</v>
      </c>
      <c r="E25" s="176" t="str">
        <f>'PLANILHA ORÇAMENTÁRIA'!E25</f>
        <v>M3XKM</v>
      </c>
      <c r="F25" s="93">
        <f>(F21+F22+F23)*6.2</f>
        <v>430.25736999999998</v>
      </c>
      <c r="G25" s="411" t="s">
        <v>266</v>
      </c>
      <c r="H25" s="411"/>
      <c r="I25" s="412"/>
      <c r="J25" s="66"/>
      <c r="K25" s="57"/>
      <c r="L25" s="67"/>
      <c r="M25" s="57"/>
      <c r="N25" s="65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</row>
    <row r="26" spans="1:26" ht="12.75" customHeight="1">
      <c r="A26" s="235" t="str">
        <f>'PLANILHA ORÇAMENTÁRIA'!A26</f>
        <v>1.3.</v>
      </c>
      <c r="B26" s="161"/>
      <c r="C26" s="162"/>
      <c r="D26" s="163" t="str">
        <f>'PLANILHA ORÇAMENTÁRIA'!D26</f>
        <v>SERVIÇOS DE PAVIMENTAÇÃO ASFÁLTICA</v>
      </c>
      <c r="E26" s="210"/>
      <c r="F26" s="164"/>
      <c r="G26" s="165"/>
      <c r="H26" s="165"/>
      <c r="I26" s="215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ht="40.9" customHeight="1">
      <c r="A27" s="229" t="str">
        <f>'PLANILHA ORÇAMENTÁRIA'!A27</f>
        <v>1.3.1.</v>
      </c>
      <c r="B27" s="230" t="str">
        <f>'PLANILHA ORÇAMENTÁRIA'!B27</f>
        <v>SUDECAP</v>
      </c>
      <c r="C27" s="229" t="str">
        <f>'PLANILHA ORÇAMENTÁRIA'!C27</f>
        <v>20.12.01</v>
      </c>
      <c r="D27" s="126" t="str">
        <f>'PLANILHA ORÇAMENTÁRIA'!D27</f>
        <v>PINTURA DE LIGAÇÃO COM RR-1C</v>
      </c>
      <c r="E27" s="176" t="str">
        <f>'PLANILHA ORÇAMENTÁRIA'!E27</f>
        <v>M2</v>
      </c>
      <c r="F27" s="124">
        <f>2*811.5351</f>
        <v>1623.0702000000001</v>
      </c>
      <c r="G27" s="410" t="s">
        <v>397</v>
      </c>
      <c r="H27" s="411"/>
      <c r="I27" s="412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</row>
    <row r="28" spans="1:26" ht="53.25" customHeight="1">
      <c r="A28" s="229" t="str">
        <f>'PLANILHA ORÇAMENTÁRIA'!A28</f>
        <v>1.3.2.</v>
      </c>
      <c r="B28" s="230" t="str">
        <f>'PLANILHA ORÇAMENTÁRIA'!B28</f>
        <v>SINAPI</v>
      </c>
      <c r="C28" s="229">
        <f>'PLANILHA ORÇAMENTÁRIA'!C28</f>
        <v>102332</v>
      </c>
      <c r="D28" s="126" t="str">
        <f>'PLANILHA ORÇAMENTÁRIA'!D28</f>
        <v>TRANSPORTE COM CAMINHÃO TANQUE DE TRANSPORTE DE MATERIAL ASFÁLTICO DE 20000L, EM VIA URBANA PAVIMENTADA, DMT ATÉ 30KM (UNIDADE: TXKM). AF_07/2020</v>
      </c>
      <c r="E28" s="176" t="str">
        <f>'PLANILHA ORÇAMENTÁRIA'!E28</f>
        <v>TXKM</v>
      </c>
      <c r="F28" s="124">
        <f>F27*0.0009*30</f>
        <v>43.8228954</v>
      </c>
      <c r="G28" s="410" t="s">
        <v>398</v>
      </c>
      <c r="H28" s="411"/>
      <c r="I28" s="412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ht="53.25" customHeight="1">
      <c r="A29" s="229" t="str">
        <f>'PLANILHA ORÇAMENTÁRIA'!A29</f>
        <v>1.3.3.</v>
      </c>
      <c r="B29" s="230" t="str">
        <f>'PLANILHA ORÇAMENTÁRIA'!B29</f>
        <v>SINAPI</v>
      </c>
      <c r="C29" s="229">
        <f>'PLANILHA ORÇAMENTÁRIA'!C29</f>
        <v>102333</v>
      </c>
      <c r="D29" s="126" t="str">
        <f>'PLANILHA ORÇAMENTÁRIA'!D29</f>
        <v>TRANSPORTE COM CAMINHÃO TANQUE DE TRANSPORTE DE MATERIAL ASFÁLTICO DE 20000L, EM VIA URBANA PAVIMENTADA, ADICIONAL PARA DMT EXCEDENTE A 30 KM (UNIDADE: TXKM). AF_07/2020</v>
      </c>
      <c r="E29" s="176" t="str">
        <f>'PLANILHA ORÇAMENTÁRIA'!E29</f>
        <v>TXKM</v>
      </c>
      <c r="F29" s="124">
        <f>F27*0.0009*19.83</f>
        <v>28.966933859399997</v>
      </c>
      <c r="G29" s="410" t="s">
        <v>399</v>
      </c>
      <c r="H29" s="411"/>
      <c r="I29" s="412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</row>
    <row r="30" spans="1:26" ht="51.75" customHeight="1">
      <c r="A30" s="229" t="str">
        <f>'PLANILHA ORÇAMENTÁRIA'!A30</f>
        <v>1.3.4.</v>
      </c>
      <c r="B30" s="230" t="str">
        <f>'PLANILHA ORÇAMENTÁRIA'!B30</f>
        <v>SINAPI</v>
      </c>
      <c r="C30" s="229">
        <f>'PLANILHA ORÇAMENTÁRIA'!C30</f>
        <v>95995</v>
      </c>
      <c r="D30" s="126" t="str">
        <f>'PLANILHA ORÇAMENTÁRIA'!D30</f>
        <v>EXECUÇÃO DE PAVIMENTO COM APLICAÇÃO DE CONCRETO ASFÁLTICO, CAMADA DE ROLAMENTO - EXCLUSIVE CARGA E TRANSPORTE. AF_10/2025</v>
      </c>
      <c r="E30" s="176" t="str">
        <f>'PLANILHA ORÇAMENTÁRIA'!E30</f>
        <v>M3</v>
      </c>
      <c r="F30" s="124">
        <f>811.5351*0.06</f>
        <v>48.692106000000003</v>
      </c>
      <c r="G30" s="410" t="s">
        <v>385</v>
      </c>
      <c r="H30" s="411"/>
      <c r="I30" s="412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</row>
    <row r="31" spans="1:26" ht="52.5" customHeight="1">
      <c r="A31" s="229" t="str">
        <f>'PLANILHA ORÇAMENTÁRIA'!A31</f>
        <v>1.3.5.</v>
      </c>
      <c r="B31" s="230" t="str">
        <f>'PLANILHA ORÇAMENTÁRIA'!B31</f>
        <v>SICRO/DNIT</v>
      </c>
      <c r="C31" s="229">
        <f>'PLANILHA ORÇAMENTÁRIA'!C31</f>
        <v>5914612</v>
      </c>
      <c r="D31" s="126" t="str">
        <f>'PLANILHA ORÇAMENTÁRIA'!D31</f>
        <v>TRANSPORTE DE MISTURA BETUMINOSA A QUENTE COM CAMINHÃO COM CAÇAMBA TÉRMICA DE 6 M³ - RODOVIA PAVIMENTADA</v>
      </c>
      <c r="E31" s="176" t="str">
        <f>'PLANILHA ORÇAMENTÁRIA'!E31</f>
        <v>TXKM</v>
      </c>
      <c r="F31" s="124">
        <f>F30*49.83*2.4</f>
        <v>5823.1863407519995</v>
      </c>
      <c r="G31" s="410" t="s">
        <v>400</v>
      </c>
      <c r="H31" s="411"/>
      <c r="I31" s="412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</row>
    <row r="32" spans="1:26" ht="12.75" customHeight="1">
      <c r="A32" s="234" t="str">
        <f>'PLANILHA ORÇAMENTÁRIA'!A32</f>
        <v>1.4.</v>
      </c>
      <c r="B32" s="136"/>
      <c r="C32" s="137"/>
      <c r="D32" s="138" t="str">
        <f>'PLANILHA ORÇAMENTÁRIA'!D32</f>
        <v>SERVIÇOS DE DRENAGEM SUPERFICIAL</v>
      </c>
      <c r="E32" s="210"/>
      <c r="F32" s="173"/>
      <c r="G32" s="141"/>
      <c r="H32" s="141"/>
      <c r="I32" s="143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ht="40.9" customHeight="1">
      <c r="A33" s="229" t="str">
        <f>'PLANILHA ORÇAMENTÁRIA'!A33</f>
        <v>1.4.1.</v>
      </c>
      <c r="B33" s="230" t="str">
        <f>'PLANILHA ORÇAMENTÁRIA'!B33</f>
        <v>SICOR/
SEINFRA</v>
      </c>
      <c r="C33" s="229" t="str">
        <f>'PLANILHA ORÇAMENTÁRIA'!C33</f>
        <v>ED-51141</v>
      </c>
      <c r="D33" s="214" t="str">
        <f>'PLANILHA ORÇAMENTÁRIA'!D33</f>
        <v>GUIA DE MEIO-FIO, EM CONCRETO COM FCK 15MPA, MOLDADA INLOCO, SEÇÃO 15X45CM, FORMA EM MADEIRA, EXCLUSIVE SARJETA, INCLUSIVE ESCAVAÇÃO, APILOAMENTO E TRANSPORTE COM RETIRADA DO MATERIAL ESCAVADO (EM CAÇAMBA)</v>
      </c>
      <c r="E33" s="176" t="str">
        <f>'PLANILHA ORÇAMENTÁRIA'!E33</f>
        <v>M</v>
      </c>
      <c r="F33" s="93">
        <v>80</v>
      </c>
      <c r="G33" s="411" t="s">
        <v>250</v>
      </c>
      <c r="H33" s="411"/>
      <c r="I33" s="412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ht="52.15" customHeight="1">
      <c r="A34" s="229" t="str">
        <f>'PLANILHA ORÇAMENTÁRIA'!A34</f>
        <v>1.4.2.</v>
      </c>
      <c r="B34" s="230" t="str">
        <f>'PLANILHA ORÇAMENTÁRIA'!B34</f>
        <v>SUDECAP</v>
      </c>
      <c r="C34" s="229" t="str">
        <f>'PLANILHA ORÇAMENTÁRIA'!C34</f>
        <v>19.22.04</v>
      </c>
      <c r="D34" s="214" t="str">
        <f>'PLANILHA ORÇAMENTÁRIA'!D34</f>
        <v>ALTEAMENTO DE TAMPÃO DE POÇO DE VISITA EM ATÉ 20CM</v>
      </c>
      <c r="E34" s="176" t="str">
        <f>'PLANILHA ORÇAMENTÁRIA'!E34</f>
        <v>U</v>
      </c>
      <c r="F34" s="93">
        <v>2</v>
      </c>
      <c r="G34" s="411" t="s">
        <v>442</v>
      </c>
      <c r="H34" s="411"/>
      <c r="I34" s="412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ht="50.25" customHeight="1">
      <c r="A35" s="229" t="str">
        <f>'PLANILHA ORÇAMENTÁRIA'!A35</f>
        <v>1.4.3.</v>
      </c>
      <c r="B35" s="230" t="str">
        <f>'PLANILHA ORÇAMENTÁRIA'!B35</f>
        <v>SINAPI</v>
      </c>
      <c r="C35" s="229">
        <f>'PLANILHA ORÇAMENTÁRIA'!C35</f>
        <v>94289</v>
      </c>
      <c r="D35" s="214" t="str">
        <f>'PLANILHA ORÇAMENTÁRIA'!D35</f>
        <v>EXECUÇÃO DE SARJETA DE CONCRETO USINADO, MOLDADA IN LOCO EM TRECHO RETO, 45 CM BASE X 10 CM ALTURA. AF_01/2024</v>
      </c>
      <c r="E35" s="176" t="str">
        <f>'PLANILHA ORÇAMENTÁRIA'!E35</f>
        <v>M</v>
      </c>
      <c r="F35" s="93">
        <f>138.6504+136.9586</f>
        <v>275.60899999999998</v>
      </c>
      <c r="G35" s="411" t="s">
        <v>267</v>
      </c>
      <c r="H35" s="411"/>
      <c r="I35" s="412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</row>
    <row r="36" spans="1:26" ht="9.75" customHeight="1">
      <c r="A36" s="396"/>
      <c r="B36" s="397"/>
      <c r="C36" s="397"/>
      <c r="D36" s="397"/>
      <c r="E36" s="397"/>
      <c r="F36" s="397"/>
      <c r="G36" s="397"/>
      <c r="H36" s="397"/>
      <c r="I36" s="398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</row>
    <row r="37" spans="1:26" ht="21" customHeight="1">
      <c r="A37" s="408" t="str">
        <f>'PLANILHA ORÇAMENTÁRIA'!A37:H37</f>
        <v>Lote 02: Execução de Revestimento Asfáltico e Drenagem Superficial em Vias Urbanas, com Execução de Base e Sub-base</v>
      </c>
      <c r="B37" s="409"/>
      <c r="C37" s="409"/>
      <c r="D37" s="409"/>
      <c r="E37" s="409"/>
      <c r="F37" s="409"/>
      <c r="G37" s="409"/>
      <c r="H37" s="409"/>
      <c r="I37" s="413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</row>
    <row r="38" spans="1:26" ht="12.75" customHeight="1">
      <c r="A38" s="233" t="str">
        <f>'PLANILHA ORÇAMENTÁRIA'!A38</f>
        <v>1.</v>
      </c>
      <c r="B38" s="130"/>
      <c r="C38" s="130"/>
      <c r="D38" s="205" t="str">
        <f>'PLANILHA ORÇAMENTÁRIA'!D38</f>
        <v>R. Waldemar Gomes da Silva, Triângulo Novo</v>
      </c>
      <c r="E38" s="130"/>
      <c r="F38" s="131"/>
      <c r="G38" s="132"/>
      <c r="H38" s="133"/>
      <c r="I38" s="212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ht="12.75" customHeight="1">
      <c r="A39" s="234" t="str">
        <f>'PLANILHA ORÇAMENTÁRIA'!A39</f>
        <v>1.1.</v>
      </c>
      <c r="B39" s="136"/>
      <c r="C39" s="137"/>
      <c r="D39" s="138" t="str">
        <f>'PLANILHA ORÇAMENTÁRIA'!D39</f>
        <v>SERVIÇOS PRELIMINARES</v>
      </c>
      <c r="E39" s="139"/>
      <c r="F39" s="140"/>
      <c r="G39" s="141"/>
      <c r="H39" s="141"/>
      <c r="I39" s="143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ht="49.5" customHeight="1">
      <c r="A40" s="227" t="str">
        <f>'PLANILHA ORÇAMENTÁRIA'!A40</f>
        <v>1.1.1.</v>
      </c>
      <c r="B40" s="228" t="str">
        <f>'PLANILHA ORÇAMENTÁRIA'!B40</f>
        <v>SINAPI</v>
      </c>
      <c r="C40" s="227">
        <f>'PLANILHA ORÇAMENTÁRIA'!C40</f>
        <v>103689</v>
      </c>
      <c r="D40" s="213" t="str">
        <f>'PLANILHA ORÇAMENTÁRIA'!D40</f>
        <v>FORNECIMENTO E INSTALAÇÃO DE PLACA DE OBRA COM CHAPA GALVANIZADA E ESTRUTURA DE MADEIRA. AF_03/2022_PS</v>
      </c>
      <c r="E40" s="227" t="str">
        <f>'PLANILHA ORÇAMENTÁRIA'!E40</f>
        <v>M2</v>
      </c>
      <c r="F40" s="124">
        <f>2*1.2</f>
        <v>2.4</v>
      </c>
      <c r="G40" s="410" t="s">
        <v>196</v>
      </c>
      <c r="H40" s="411"/>
      <c r="I40" s="412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</row>
    <row r="41" spans="1:26" ht="38.1" customHeight="1">
      <c r="A41" s="227" t="str">
        <f>'PLANILHA ORÇAMENTÁRIA'!A41</f>
        <v>1.1.2.</v>
      </c>
      <c r="B41" s="228" t="str">
        <f>'PLANILHA ORÇAMENTÁRIA'!B41</f>
        <v>SICOR/
SEINFRA</v>
      </c>
      <c r="C41" s="227" t="str">
        <f>'PLANILHA ORÇAMENTÁRIA'!C41</f>
        <v>ED-50155</v>
      </c>
      <c r="D41" s="213" t="str">
        <f>'PLANILHA ORÇAMENTÁRIA'!D41</f>
        <v>LOCAÇÃO DE BANHEIRO QUÍMICO, DIMENSÃO (110X120X230)CM, LINHA PADRÃO, CONTENDO UMA (1) PIA/HIGIENIZADOR DE MÃOS, INCLUSIVE MANUTENÇÃO E MOBILIZAÇÃO/DESMOBILIZAÇÃO</v>
      </c>
      <c r="E41" s="227" t="str">
        <f>'PLANILHA ORÇAMENTÁRIA'!E41</f>
        <v>MÊS</v>
      </c>
      <c r="F41" s="124">
        <v>3</v>
      </c>
      <c r="G41" s="410" t="s">
        <v>251</v>
      </c>
      <c r="H41" s="411"/>
      <c r="I41" s="412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</row>
    <row r="42" spans="1:26" ht="30" customHeight="1">
      <c r="A42" s="227" t="str">
        <f>'PLANILHA ORÇAMENTÁRIA'!A42</f>
        <v>1.1.3.</v>
      </c>
      <c r="B42" s="228" t="str">
        <f>'PLANILHA ORÇAMENTÁRIA'!B42</f>
        <v>SICOR/
SEINFRA</v>
      </c>
      <c r="C42" s="227" t="str">
        <f>'PLANILHA ORÇAMENTÁRIA'!C42</f>
        <v>ED-27006</v>
      </c>
      <c r="D42" s="213" t="str">
        <f>'PLANILHA ORÇAMENTÁRIA'!D42</f>
        <v>CONE PARA SINALIZAÇÃO/ISOLAMENTO DE ÁREAS, ALTURA 75CM, INCLUSIVE FORNECIMENTO E MOVIMENTAÇÃO</v>
      </c>
      <c r="E42" s="227" t="str">
        <f>'PLANILHA ORÇAMENTÁRIA'!E42</f>
        <v>U</v>
      </c>
      <c r="F42" s="124">
        <v>25</v>
      </c>
      <c r="G42" s="410" t="s">
        <v>198</v>
      </c>
      <c r="H42" s="411"/>
      <c r="I42" s="412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</row>
    <row r="43" spans="1:26" ht="12.75" customHeight="1">
      <c r="A43" s="234" t="str">
        <f>'PLANILHA ORÇAMENTÁRIA'!A43</f>
        <v>1.2.</v>
      </c>
      <c r="B43" s="136"/>
      <c r="C43" s="137"/>
      <c r="D43" s="138" t="str">
        <f>'PLANILHA ORÇAMENTÁRIA'!D43</f>
        <v>SERVIÇOS EM TERRA E REMOÇÕES</v>
      </c>
      <c r="E43" s="142"/>
      <c r="F43" s="173"/>
      <c r="G43" s="141"/>
      <c r="H43" s="141"/>
      <c r="I43" s="143"/>
      <c r="J43" s="64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</row>
    <row r="44" spans="1:26" ht="31.15" customHeight="1">
      <c r="A44" s="229" t="str">
        <f>'PLANILHA ORÇAMENTÁRIA'!A44</f>
        <v>1.2.1.</v>
      </c>
      <c r="B44" s="230" t="str">
        <f>'PLANILHA ORÇAMENTÁRIA'!B44</f>
        <v>SICOR/
SEINFRA</v>
      </c>
      <c r="C44" s="229" t="str">
        <f>'PLANILHA ORÇAMENTÁRIA'!C44</f>
        <v>ED-50701</v>
      </c>
      <c r="D44" s="214" t="str">
        <f>'PLANILHA ORÇAMENTÁRIA'!D44</f>
        <v>CAPINA MANUAL DO TERRENO, EXCLUSIVE RASTELAMENTO E QUEIMA</v>
      </c>
      <c r="E44" s="176" t="str">
        <f>'PLANILHA ORÇAMENTÁRIA'!E44</f>
        <v>M2</v>
      </c>
      <c r="F44" s="93">
        <v>362.1336</v>
      </c>
      <c r="G44" s="411" t="s">
        <v>401</v>
      </c>
      <c r="H44" s="411"/>
      <c r="I44" s="412"/>
      <c r="J44" s="66"/>
      <c r="K44" s="67"/>
      <c r="L44" s="67"/>
      <c r="M44" s="67"/>
      <c r="N44" s="65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</row>
    <row r="45" spans="1:26" ht="31.15" customHeight="1">
      <c r="A45" s="229" t="str">
        <f>'PLANILHA ORÇAMENTÁRIA'!A45</f>
        <v>1.2.2.</v>
      </c>
      <c r="B45" s="230" t="str">
        <f>'PLANILHA ORÇAMENTÁRIA'!B45</f>
        <v>SICRO/DNIT</v>
      </c>
      <c r="C45" s="229">
        <f>'PLANILHA ORÇAMENTÁRIA'!C45</f>
        <v>4011212</v>
      </c>
      <c r="D45" s="214" t="str">
        <f>'PLANILHA ORÇAMENTÁRIA'!D45</f>
        <v>VARREDURA DA SUPERFÍCIE PARA EXECUÇÃO DE REVESTIMENTO ASFÁLTICO</v>
      </c>
      <c r="E45" s="176" t="str">
        <f>'PLANILHA ORÇAMENTÁRIA'!E45</f>
        <v>M2</v>
      </c>
      <c r="F45" s="93">
        <v>362.1336</v>
      </c>
      <c r="G45" s="411" t="s">
        <v>401</v>
      </c>
      <c r="H45" s="411"/>
      <c r="I45" s="412"/>
      <c r="J45" s="66"/>
      <c r="K45" s="67"/>
      <c r="L45" s="67"/>
      <c r="M45" s="67"/>
      <c r="N45" s="65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</row>
    <row r="46" spans="1:26" ht="31.15" customHeight="1">
      <c r="A46" s="229" t="str">
        <f>'PLANILHA ORÇAMENTÁRIA'!A46</f>
        <v>1.2.3.</v>
      </c>
      <c r="B46" s="230" t="str">
        <f>'PLANILHA ORÇAMENTÁRIA'!B46</f>
        <v>SINAPI</v>
      </c>
      <c r="C46" s="229">
        <f>'PLANILHA ORÇAMENTÁRIA'!C46</f>
        <v>106167</v>
      </c>
      <c r="D46" s="214" t="str">
        <f>'PLANILHA ORÇAMENTÁRIA'!D46</f>
        <v>LIMPEZA DE RUA COM CAMINHÃO PIPA. AF_10/2025</v>
      </c>
      <c r="E46" s="176" t="str">
        <f>'PLANILHA ORÇAMENTÁRIA'!E46</f>
        <v>M2</v>
      </c>
      <c r="F46" s="93">
        <v>362.1336</v>
      </c>
      <c r="G46" s="411" t="s">
        <v>401</v>
      </c>
      <c r="H46" s="411"/>
      <c r="I46" s="412"/>
      <c r="J46" s="66"/>
      <c r="K46" s="67"/>
      <c r="L46" s="67"/>
      <c r="M46" s="67"/>
      <c r="N46" s="65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</row>
    <row r="47" spans="1:26" ht="38.450000000000003" customHeight="1">
      <c r="A47" s="229" t="str">
        <f>'PLANILHA ORÇAMENTÁRIA'!A47</f>
        <v>1.2.4.</v>
      </c>
      <c r="B47" s="230" t="str">
        <f>'PLANILHA ORÇAMENTÁRIA'!B47</f>
        <v>SICOR/
SEINFRA</v>
      </c>
      <c r="C47" s="229" t="str">
        <f>'PLANILHA ORÇAMENTÁRIA'!C47</f>
        <v>ED-51131</v>
      </c>
      <c r="D47" s="214" t="str">
        <f>'PLANILHA ORÇAMENTÁRIA'!D47</f>
        <v>CARGA MANUAL DE MATERIAL DE QUALQUER NATUREZA SOBRE CAMINHÃO, EXCLUSIVE TRANSPORTE</v>
      </c>
      <c r="E47" s="176" t="str">
        <f>'PLANILHA ORÇAMENTÁRIA'!E47</f>
        <v>M3</v>
      </c>
      <c r="F47" s="93">
        <f>F45*0.06</f>
        <v>21.728016</v>
      </c>
      <c r="G47" s="411" t="s">
        <v>298</v>
      </c>
      <c r="H47" s="411"/>
      <c r="I47" s="412"/>
      <c r="J47" s="66"/>
      <c r="K47" s="67"/>
      <c r="L47" s="67"/>
      <c r="M47" s="67"/>
      <c r="N47" s="65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</row>
    <row r="48" spans="1:26" ht="98.25" customHeight="1">
      <c r="A48" s="229" t="str">
        <f>'PLANILHA ORÇAMENTÁRIA'!A48</f>
        <v>1.2.5.</v>
      </c>
      <c r="B48" s="230" t="str">
        <f>'PLANILHA ORÇAMENTÁRIA'!B48</f>
        <v>SINAPI</v>
      </c>
      <c r="C48" s="229">
        <f>'PLANILHA ORÇAMENTÁRIA'!C48</f>
        <v>104790</v>
      </c>
      <c r="D48" s="214" t="str">
        <f>'PLANILHA ORÇAMENTÁRIA'!D48</f>
        <v>DEMOLIÇÃO DE PISO DE CONCRETO SIMPLES, DE FORMA MECANIZADA COM MARTELETE, SEM REAPROVEITAMENTO. AF_09/2023</v>
      </c>
      <c r="E48" s="176" t="str">
        <f>'PLANILHA ORÇAMENTÁRIA'!E48</f>
        <v>M3</v>
      </c>
      <c r="F48" s="93">
        <v>5.5851499999999996</v>
      </c>
      <c r="G48" s="411" t="s">
        <v>402</v>
      </c>
      <c r="H48" s="411"/>
      <c r="I48" s="412"/>
      <c r="J48" s="66"/>
      <c r="K48" s="67"/>
      <c r="L48" s="67"/>
      <c r="M48" s="67"/>
      <c r="N48" s="65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</row>
    <row r="49" spans="1:26" ht="38.450000000000003" customHeight="1">
      <c r="A49" s="229" t="str">
        <f>'PLANILHA ORÇAMENTÁRIA'!A49</f>
        <v>1.2.6.</v>
      </c>
      <c r="B49" s="230" t="str">
        <f>'PLANILHA ORÇAMENTÁRIA'!B49</f>
        <v>SINAPI</v>
      </c>
      <c r="C49" s="229">
        <f>'PLANILHA ORÇAMENTÁRIA'!C49</f>
        <v>97635</v>
      </c>
      <c r="D49" s="214" t="str">
        <f>'PLANILHA ORÇAMENTÁRIA'!D49</f>
        <v>REMOÇÃO DE PISO DE BLOCO INTERTRAVADO OU DE PEDRA PORTUGUESA, DE FORMA MANUAL, COM REAPROVEITAMENTO. AF_09/2023</v>
      </c>
      <c r="E49" s="176" t="str">
        <f>'PLANILHA ORÇAMENTÁRIA'!E49</f>
        <v>M2</v>
      </c>
      <c r="F49" s="93">
        <v>211.7834</v>
      </c>
      <c r="G49" s="411" t="s">
        <v>403</v>
      </c>
      <c r="H49" s="411"/>
      <c r="I49" s="412"/>
      <c r="J49" s="66"/>
      <c r="K49" s="67"/>
      <c r="L49" s="67"/>
      <c r="M49" s="67"/>
      <c r="N49" s="65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</row>
    <row r="50" spans="1:26" ht="55.9" customHeight="1">
      <c r="A50" s="229" t="str">
        <f>'PLANILHA ORÇAMENTÁRIA'!A50</f>
        <v>1.2.7.</v>
      </c>
      <c r="B50" s="230" t="str">
        <f>'PLANILHA ORÇAMENTÁRIA'!B50</f>
        <v>SICOR/
SEINFRA</v>
      </c>
      <c r="C50" s="229" t="str">
        <f>'PLANILHA ORÇAMENTÁRIA'!C50</f>
        <v>ED-51132</v>
      </c>
      <c r="D50" s="214" t="str">
        <f>'PLANILHA ORÇAMENTÁRIA'!D50</f>
        <v>CARGA MECÂNICA DE MATERIAL DE QUALQUER NATUREZA SOBRE CAMINHÃO, EXCLUSIVE TRANSPORTE</v>
      </c>
      <c r="E50" s="176" t="str">
        <f>'PLANILHA ORÇAMENTÁRIA'!E50</f>
        <v>M3</v>
      </c>
      <c r="F50" s="93">
        <f>F48+(F49*0.08)</f>
        <v>22.527822</v>
      </c>
      <c r="G50" s="411" t="s">
        <v>404</v>
      </c>
      <c r="H50" s="411"/>
      <c r="I50" s="412"/>
      <c r="J50" s="66"/>
      <c r="K50" s="67"/>
      <c r="L50" s="67"/>
      <c r="M50" s="67"/>
      <c r="N50" s="65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</row>
    <row r="51" spans="1:26" ht="77.25" customHeight="1">
      <c r="A51" s="229" t="str">
        <f>'PLANILHA ORÇAMENTÁRIA'!A51</f>
        <v>1.2.8.</v>
      </c>
      <c r="B51" s="230" t="str">
        <f>'PLANILHA ORÇAMENTÁRIA'!B51</f>
        <v>SINAPI</v>
      </c>
      <c r="C51" s="229">
        <f>'PLANILHA ORÇAMENTÁRIA'!C51</f>
        <v>101124</v>
      </c>
      <c r="D51" s="214" t="str">
        <f>'PLANILHA ORÇAMENTÁRIA'!D51</f>
        <v>ESCAVAÇÃO HORIZONTAL EM SOLO DE 1A CATEGORIA COM TRATOR DE ESTEIRAS (100HP/LÂMINA: 2,19M3). AF_07/2020</v>
      </c>
      <c r="E51" s="176" t="str">
        <f>'PLANILHA ORÇAMENTÁRIA'!E51</f>
        <v>M3</v>
      </c>
      <c r="F51" s="93">
        <f>(F49+63.0038)*0.2</f>
        <v>54.957439999999998</v>
      </c>
      <c r="G51" s="411" t="s">
        <v>405</v>
      </c>
      <c r="H51" s="411"/>
      <c r="I51" s="412"/>
      <c r="J51" s="66"/>
      <c r="K51" s="167"/>
      <c r="L51" s="67"/>
      <c r="M51" s="167"/>
      <c r="N51" s="23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</row>
    <row r="52" spans="1:26" ht="52.5" customHeight="1">
      <c r="A52" s="229" t="str">
        <f>'PLANILHA ORÇAMENTÁRIA'!A52</f>
        <v>1.2.9.</v>
      </c>
      <c r="B52" s="230" t="str">
        <f>'PLANILHA ORÇAMENTÁRIA'!B52</f>
        <v>SINAPI</v>
      </c>
      <c r="C52" s="229">
        <f>'PLANILHA ORÇAMENTÁRIA'!C52</f>
        <v>100973</v>
      </c>
      <c r="D52" s="214" t="str">
        <f>'PLANILHA ORÇAMENTÁRIA'!D52</f>
        <v>CARGA, MANOBRA E DESCARGA DE SOLOS E MATERIAIS GRANULARES EM CAMINHÃO BASCULANTE 6 M³ - CARGA COM PÁ CARREGADEIRA (CAÇAMBA DE 1,7 A 2,8 M³ / 128 HP) E DESCARGA LIVRE (UNIDADE: M3). AF_02/2026</v>
      </c>
      <c r="E52" s="176" t="str">
        <f>'PLANILHA ORÇAMENTÁRIA'!E52</f>
        <v>M3</v>
      </c>
      <c r="F52" s="93">
        <v>54.957500000000003</v>
      </c>
      <c r="G52" s="411" t="s">
        <v>406</v>
      </c>
      <c r="H52" s="411"/>
      <c r="I52" s="412"/>
      <c r="J52" s="66"/>
      <c r="K52" s="67"/>
      <c r="L52" s="67"/>
      <c r="M52" s="167"/>
      <c r="N52" s="23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</row>
    <row r="53" spans="1:26" ht="95.25" customHeight="1">
      <c r="A53" s="229" t="str">
        <f>'PLANILHA ORÇAMENTÁRIA'!A53</f>
        <v>1.2.10.</v>
      </c>
      <c r="B53" s="230" t="str">
        <f>'PLANILHA ORÇAMENTÁRIA'!B53</f>
        <v>SINAPI</v>
      </c>
      <c r="C53" s="229">
        <f>'PLANILHA ORÇAMENTÁRIA'!C53</f>
        <v>97914</v>
      </c>
      <c r="D53" s="214" t="str">
        <f>'PLANILHA ORÇAMENTÁRIA'!D53</f>
        <v>TRANSPORTE COM CAMINHÃO BASCULANTE DE 6 M³, EM VIA URBANA PAVIMENTADA, DMT ATÉ 30 KM (UNIDADE: M3XKM). AF_02/2026</v>
      </c>
      <c r="E53" s="176" t="str">
        <f>'PLANILHA ORÇAMENTÁRIA'!E53</f>
        <v>M3XKM</v>
      </c>
      <c r="F53" s="93">
        <f>2.4*(F47+F50+(F52*1.25))</f>
        <v>271.08651120000002</v>
      </c>
      <c r="G53" s="411" t="s">
        <v>407</v>
      </c>
      <c r="H53" s="411"/>
      <c r="I53" s="412"/>
      <c r="J53" s="66"/>
      <c r="K53" s="67"/>
      <c r="L53" s="67"/>
      <c r="M53" s="67"/>
      <c r="N53" s="65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</row>
    <row r="54" spans="1:26" ht="55.5" customHeight="1">
      <c r="A54" s="229" t="str">
        <f>'PLANILHA ORÇAMENTÁRIA'!A54</f>
        <v>1.2.11.</v>
      </c>
      <c r="B54" s="230" t="str">
        <f>'PLANILHA ORÇAMENTÁRIA'!B54</f>
        <v>SINAPI</v>
      </c>
      <c r="C54" s="229">
        <f>'PLANILHA ORÇAMENTÁRIA'!C54</f>
        <v>100576</v>
      </c>
      <c r="D54" s="214" t="str">
        <f>'PLANILHA ORÇAMENTÁRIA'!D54</f>
        <v>REGULARIZAÇÃO E COMPACTAÇÃO DE SUBLEITO COM SOLO PREDOMINANTEMENTE ARGILOSO, PARA OBRAS DE CONSTRUÇÃO DE PAVIMENTOS. AF_09/2024</v>
      </c>
      <c r="E54" s="176" t="str">
        <f>'PLANILHA ORÇAMENTÁRIA'!E54</f>
        <v>M2</v>
      </c>
      <c r="F54" s="93">
        <f>(F49+63.0038)</f>
        <v>274.78719999999998</v>
      </c>
      <c r="G54" s="411" t="s">
        <v>408</v>
      </c>
      <c r="H54" s="411"/>
      <c r="I54" s="412"/>
      <c r="J54" s="66"/>
      <c r="K54" s="67"/>
      <c r="L54" s="67"/>
      <c r="M54" s="67"/>
      <c r="N54" s="65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</row>
    <row r="55" spans="1:26" ht="40.5" customHeight="1">
      <c r="A55" s="229" t="str">
        <f>'PLANILHA ORÇAMENTÁRIA'!A55</f>
        <v>1.2.12.</v>
      </c>
      <c r="B55" s="230" t="str">
        <f>'PLANILHA ORÇAMENTÁRIA'!B55</f>
        <v>SINAPI</v>
      </c>
      <c r="C55" s="229">
        <f>'PLANILHA ORÇAMENTÁRIA'!C55</f>
        <v>105731</v>
      </c>
      <c r="D55" s="214" t="str">
        <f>'PLANILHA ORÇAMENTÁRIA'!D55</f>
        <v>RECONSTRUÇÃO DE BASE E SUB-BASE PARA PAVIMENTAÇÃO DE BRITA GRADUADA SIMPLES, COM ESPESSURA DE 20 CM - EXCLUSIVE CARGA E TRANSPORTE. AF_09/2024</v>
      </c>
      <c r="E55" s="176" t="str">
        <f>'PLANILHA ORÇAMENTÁRIA'!E55</f>
        <v>M3</v>
      </c>
      <c r="F55" s="93">
        <f>F54*0.2</f>
        <v>54.957439999999998</v>
      </c>
      <c r="G55" s="411" t="s">
        <v>290</v>
      </c>
      <c r="H55" s="411"/>
      <c r="I55" s="412"/>
      <c r="J55" s="66"/>
      <c r="K55" s="67"/>
      <c r="L55" s="67"/>
      <c r="M55" s="67"/>
      <c r="N55" s="65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</row>
    <row r="56" spans="1:26" ht="51.75" customHeight="1">
      <c r="A56" s="229" t="str">
        <f>'PLANILHA ORÇAMENTÁRIA'!A56</f>
        <v>1.2.13.</v>
      </c>
      <c r="B56" s="230" t="str">
        <f>'PLANILHA ORÇAMENTÁRIA'!B56</f>
        <v>SINAPI</v>
      </c>
      <c r="C56" s="229">
        <f>'PLANILHA ORÇAMENTÁRIA'!C56</f>
        <v>100575</v>
      </c>
      <c r="D56" s="214" t="str">
        <f>'PLANILHA ORÇAMENTÁRIA'!D56</f>
        <v>REGULARIZAÇÃO DE SUPERFÍCIES COM MOTONIVELADORA. AF_09/2024</v>
      </c>
      <c r="E56" s="176" t="str">
        <f>'PLANILHA ORÇAMENTÁRIA'!E56</f>
        <v>M2</v>
      </c>
      <c r="F56" s="93">
        <f>(F49+63.0038)</f>
        <v>274.78719999999998</v>
      </c>
      <c r="G56" s="411" t="s">
        <v>408</v>
      </c>
      <c r="H56" s="411"/>
      <c r="I56" s="412"/>
      <c r="J56" s="66"/>
      <c r="K56" s="67"/>
      <c r="L56" s="67"/>
      <c r="M56" s="67"/>
      <c r="N56" s="65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</row>
    <row r="57" spans="1:26" ht="89.25" customHeight="1">
      <c r="A57" s="229" t="str">
        <f>'PLANILHA ORÇAMENTÁRIA'!A57</f>
        <v>1.2.14.</v>
      </c>
      <c r="B57" s="230" t="str">
        <f>'PLANILHA ORÇAMENTÁRIA'!B57</f>
        <v>SINAPI</v>
      </c>
      <c r="C57" s="229">
        <f>'PLANILHA ORÇAMENTÁRIA'!C57</f>
        <v>97914</v>
      </c>
      <c r="D57" s="214" t="str">
        <f>'PLANILHA ORÇAMENTÁRIA'!D57</f>
        <v>TRANSPORTE COM CAMINHÃO BASCULANTE DE 6 M³, EM VIA URBANA PAVIMENTADA, DMT ATÉ 30 KM (UNIDADE: M3XKM). AF_02/2026</v>
      </c>
      <c r="E57" s="176" t="str">
        <f>'PLANILHA ORÇAMENTÁRIA'!E57</f>
        <v>M3XKM</v>
      </c>
      <c r="F57" s="93">
        <f>(F55*1.12)*30</f>
        <v>1846.569984</v>
      </c>
      <c r="G57" s="418" t="s">
        <v>291</v>
      </c>
      <c r="H57" s="418"/>
      <c r="I57" s="419"/>
      <c r="J57" s="66"/>
      <c r="K57" s="57"/>
      <c r="L57" s="167"/>
      <c r="M57" s="57"/>
      <c r="N57" s="65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</row>
    <row r="58" spans="1:26" ht="90.75" customHeight="1">
      <c r="A58" s="229" t="str">
        <f>'PLANILHA ORÇAMENTÁRIA'!A58</f>
        <v>1.2.15.</v>
      </c>
      <c r="B58" s="230" t="str">
        <f>'PLANILHA ORÇAMENTÁRIA'!B58</f>
        <v>SINAPI</v>
      </c>
      <c r="C58" s="229">
        <f>'PLANILHA ORÇAMENTÁRIA'!C58</f>
        <v>97915</v>
      </c>
      <c r="D58" s="214" t="str">
        <f>'PLANILHA ORÇAMENTÁRIA'!D58</f>
        <v>TRANSPORTE COM CAMINHÃO BASCULANTE DE 6 M³, EM VIA URBANA PAVIMENTADA, ADICIONAL PARA DMT EXCEDENTE A 30 KM (UNIDADE: M3XKM). AF_02/2026</v>
      </c>
      <c r="E58" s="176" t="str">
        <f>'PLANILHA ORÇAMENTÁRIA'!E58</f>
        <v>M3XKM</v>
      </c>
      <c r="F58" s="93">
        <f>(F55*1.12)*2.83</f>
        <v>174.19310182400002</v>
      </c>
      <c r="G58" s="418" t="s">
        <v>292</v>
      </c>
      <c r="H58" s="418"/>
      <c r="I58" s="419"/>
      <c r="J58" s="66"/>
      <c r="K58" s="57"/>
      <c r="L58" s="67"/>
      <c r="M58" s="57"/>
      <c r="N58" s="65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</row>
    <row r="59" spans="1:26" ht="12.75" customHeight="1">
      <c r="A59" s="234" t="str">
        <f>'PLANILHA ORÇAMENTÁRIA'!A59</f>
        <v>1.3.</v>
      </c>
      <c r="B59" s="136"/>
      <c r="C59" s="137"/>
      <c r="D59" s="138" t="str">
        <f>'PLANILHA ORÇAMENTÁRIA'!D59</f>
        <v>SERVIÇOS DE PAVIMENTAÇÃO ASFÁLTICA</v>
      </c>
      <c r="E59" s="210"/>
      <c r="F59" s="274"/>
      <c r="G59" s="141"/>
      <c r="H59" s="141"/>
      <c r="I59" s="143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</row>
    <row r="60" spans="1:26" ht="49.9" customHeight="1">
      <c r="A60" s="229" t="str">
        <f>'PLANILHA ORÇAMENTÁRIA'!A60</f>
        <v>1.3.1.</v>
      </c>
      <c r="B60" s="230" t="str">
        <f>'PLANILHA ORÇAMENTÁRIA'!B60</f>
        <v>SUDECAP</v>
      </c>
      <c r="C60" s="229" t="str">
        <f>'PLANILHA ORÇAMENTÁRIA'!C60</f>
        <v>20.11.05</v>
      </c>
      <c r="D60" s="214" t="str">
        <f>'PLANILHA ORÇAMENTÁRIA'!D60</f>
        <v>IMPRIMAÇÃO COM EMULSÃO ASFÁLTICA - EAI, LIMPEZA MANUAL</v>
      </c>
      <c r="E60" s="176" t="str">
        <f>'PLANILHA ORÇAMENTÁRIA'!E60</f>
        <v>M2</v>
      </c>
      <c r="F60" s="93">
        <v>253.94720000000001</v>
      </c>
      <c r="G60" s="411" t="s">
        <v>409</v>
      </c>
      <c r="H60" s="411"/>
      <c r="I60" s="412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</row>
    <row r="61" spans="1:26" ht="52.15" customHeight="1">
      <c r="A61" s="229" t="str">
        <f>'PLANILHA ORÇAMENTÁRIA'!A61</f>
        <v>1.3.2.</v>
      </c>
      <c r="B61" s="230" t="str">
        <f>'PLANILHA ORÇAMENTÁRIA'!B61</f>
        <v>SINAPI</v>
      </c>
      <c r="C61" s="229">
        <f>'PLANILHA ORÇAMENTÁRIA'!C61</f>
        <v>102332</v>
      </c>
      <c r="D61" s="214" t="str">
        <f>'PLANILHA ORÇAMENTÁRIA'!D61</f>
        <v>TRANSPORTE COM CAMINHÃO TANQUE DE TRANSPORTE DE MATERIAL ASFÁLTICO DE 20000L, EM VIA URBANA PAVIMENTADA, DMT ATÉ 30KM (UNIDADE: TXKM). AF_07/2020</v>
      </c>
      <c r="E61" s="176" t="str">
        <f>'PLANILHA ORÇAMENTÁRIA'!E61</f>
        <v>TXKM</v>
      </c>
      <c r="F61" s="93">
        <f>F60*0.0005*30</f>
        <v>3.8092080000000008</v>
      </c>
      <c r="G61" s="411" t="s">
        <v>387</v>
      </c>
      <c r="H61" s="411"/>
      <c r="I61" s="412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</row>
    <row r="62" spans="1:26" ht="52.15" customHeight="1">
      <c r="A62" s="229" t="str">
        <f>'PLANILHA ORÇAMENTÁRIA'!A62</f>
        <v>1.3.3.</v>
      </c>
      <c r="B62" s="230" t="str">
        <f>'PLANILHA ORÇAMENTÁRIA'!B62</f>
        <v>SINAPI</v>
      </c>
      <c r="C62" s="229">
        <f>'PLANILHA ORÇAMENTÁRIA'!C62</f>
        <v>102333</v>
      </c>
      <c r="D62" s="214" t="str">
        <f>'PLANILHA ORÇAMENTÁRIA'!D62</f>
        <v>TRANSPORTE COM CAMINHÃO TANQUE DE TRANSPORTE DE MATERIAL ASFÁLTICO DE 20000L, EM VIA URBANA PAVIMENTADA, ADICIONAL PARA DMT EXCEDENTE A 30 KM (UNIDADE: TXKM). AF_07/2020</v>
      </c>
      <c r="E62" s="176" t="str">
        <f>'PLANILHA ORÇAMENTÁRIA'!E62</f>
        <v>TXKM</v>
      </c>
      <c r="F62" s="93">
        <f>F60*0.0005*19.77</f>
        <v>2.5102680720000001</v>
      </c>
      <c r="G62" s="411" t="s">
        <v>388</v>
      </c>
      <c r="H62" s="411"/>
      <c r="I62" s="412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</row>
    <row r="63" spans="1:26" ht="70.5" customHeight="1">
      <c r="A63" s="229" t="str">
        <f>'PLANILHA ORÇAMENTÁRIA'!A63</f>
        <v>1.3.4.</v>
      </c>
      <c r="B63" s="230" t="str">
        <f>'PLANILHA ORÇAMENTÁRIA'!B63</f>
        <v>SUDECAP</v>
      </c>
      <c r="C63" s="229" t="str">
        <f>'PLANILHA ORÇAMENTÁRIA'!C63</f>
        <v>20.12.01</v>
      </c>
      <c r="D63" s="214" t="str">
        <f>'PLANILHA ORÇAMENTÁRIA'!D63</f>
        <v>PINTURA DE LIGAÇÃO COM RR-1C</v>
      </c>
      <c r="E63" s="176" t="str">
        <f>'PLANILHA ORÇAMENTÁRIA'!E63</f>
        <v>M2</v>
      </c>
      <c r="F63" s="93">
        <f>F60+(335.9736*2)</f>
        <v>925.89439999999991</v>
      </c>
      <c r="G63" s="411" t="s">
        <v>389</v>
      </c>
      <c r="H63" s="411"/>
      <c r="I63" s="412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</row>
    <row r="64" spans="1:26" ht="52.5" customHeight="1">
      <c r="A64" s="229" t="str">
        <f>'PLANILHA ORÇAMENTÁRIA'!A64</f>
        <v>1.3.5.</v>
      </c>
      <c r="B64" s="230" t="str">
        <f>'PLANILHA ORÇAMENTÁRIA'!B64</f>
        <v>SINAPI</v>
      </c>
      <c r="C64" s="229">
        <f>'PLANILHA ORÇAMENTÁRIA'!C64</f>
        <v>102332</v>
      </c>
      <c r="D64" s="214" t="str">
        <f>'PLANILHA ORÇAMENTÁRIA'!D64</f>
        <v>TRANSPORTE COM CAMINHÃO TANQUE DE TRANSPORTE DE MATERIAL ASFÁLTICO DE 20000L, EM VIA URBANA PAVIMENTADA, DMT ATÉ 30KM (UNIDADE: TXKM). AF_07/2020</v>
      </c>
      <c r="E64" s="176" t="str">
        <f>'PLANILHA ORÇAMENTÁRIA'!E64</f>
        <v>TXKM</v>
      </c>
      <c r="F64" s="93">
        <f>F63*0.0009*30</f>
        <v>24.999148799999997</v>
      </c>
      <c r="G64" s="411" t="s">
        <v>390</v>
      </c>
      <c r="H64" s="411"/>
      <c r="I64" s="412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</row>
    <row r="65" spans="1:26" ht="50.25" customHeight="1">
      <c r="A65" s="229" t="str">
        <f>'PLANILHA ORÇAMENTÁRIA'!A65</f>
        <v>1.3.6.</v>
      </c>
      <c r="B65" s="230" t="str">
        <f>'PLANILHA ORÇAMENTÁRIA'!B65</f>
        <v>SINAPI</v>
      </c>
      <c r="C65" s="229">
        <f>'PLANILHA ORÇAMENTÁRIA'!C65</f>
        <v>102333</v>
      </c>
      <c r="D65" s="214" t="str">
        <f>'PLANILHA ORÇAMENTÁRIA'!D65</f>
        <v>TRANSPORTE COM CAMINHÃO TANQUE DE TRANSPORTE DE MATERIAL ASFÁLTICO DE 20000L, EM VIA URBANA PAVIMENTADA, ADICIONAL PARA DMT EXCEDENTE A 30 KM (UNIDADE: TXKM). AF_07/2020</v>
      </c>
      <c r="E65" s="176" t="str">
        <f>'PLANILHA ORÇAMENTÁRIA'!E65</f>
        <v>TXKM</v>
      </c>
      <c r="F65" s="93">
        <f>F63*0.0009*19.77</f>
        <v>16.474439059199998</v>
      </c>
      <c r="G65" s="411" t="s">
        <v>391</v>
      </c>
      <c r="H65" s="411"/>
      <c r="I65" s="412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</row>
    <row r="66" spans="1:26" ht="51.75" customHeight="1">
      <c r="A66" s="229" t="str">
        <f>'PLANILHA ORÇAMENTÁRIA'!A66</f>
        <v>1.3.7.</v>
      </c>
      <c r="B66" s="230" t="str">
        <f>'PLANILHA ORÇAMENTÁRIA'!B66</f>
        <v>SINAPI</v>
      </c>
      <c r="C66" s="229">
        <f>'PLANILHA ORÇAMENTÁRIA'!C66</f>
        <v>95995</v>
      </c>
      <c r="D66" s="214" t="str">
        <f>'PLANILHA ORÇAMENTÁRIA'!D66</f>
        <v>EXECUÇÃO DE PAVIMENTO COM APLICAÇÃO DE CONCRETO ASFÁLTICO, CAMADA DE ROLAMENTO - EXCLUSIVE CARGA E TRANSPORTE. AF_10/2025</v>
      </c>
      <c r="E66" s="176" t="str">
        <f>'PLANILHA ORÇAMENTÁRIA'!E66</f>
        <v>M3</v>
      </c>
      <c r="F66" s="93">
        <f>(253.9472+335.9736)*0.06</f>
        <v>35.395247999999995</v>
      </c>
      <c r="G66" s="411" t="s">
        <v>386</v>
      </c>
      <c r="H66" s="411"/>
      <c r="I66" s="412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</row>
    <row r="67" spans="1:26" ht="50.25" customHeight="1">
      <c r="A67" s="229" t="str">
        <f>'PLANILHA ORÇAMENTÁRIA'!A67</f>
        <v>1.3.8.</v>
      </c>
      <c r="B67" s="230" t="str">
        <f>'PLANILHA ORÇAMENTÁRIA'!B67</f>
        <v>SICRO/DNIT</v>
      </c>
      <c r="C67" s="229">
        <f>'PLANILHA ORÇAMENTÁRIA'!C67</f>
        <v>5914612</v>
      </c>
      <c r="D67" s="214" t="str">
        <f>'PLANILHA ORÇAMENTÁRIA'!D67</f>
        <v>TRANSPORTE DE MISTURA BETUMINOSA A QUENTE COM CAMINHÃO COM CAÇAMBA TÉRMICA DE 6 M³ - RODOVIA PAVIMENTADA</v>
      </c>
      <c r="E67" s="176" t="str">
        <f>'PLANILHA ORÇAMENTÁRIA'!E67</f>
        <v>TXKM</v>
      </c>
      <c r="F67" s="93">
        <f>F66*49.77*2.4</f>
        <v>4227.8915831039994</v>
      </c>
      <c r="G67" s="411" t="s">
        <v>392</v>
      </c>
      <c r="H67" s="411"/>
      <c r="I67" s="412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</row>
    <row r="68" spans="1:26" ht="12.75" customHeight="1">
      <c r="A68" s="234" t="str">
        <f>'PLANILHA ORÇAMENTÁRIA'!A68</f>
        <v>1.4.</v>
      </c>
      <c r="B68" s="136"/>
      <c r="C68" s="137"/>
      <c r="D68" s="138" t="str">
        <f>'PLANILHA ORÇAMENTÁRIA'!D68</f>
        <v>SERVIÇOS DE DRENAGEM SUPERFICIAL</v>
      </c>
      <c r="E68" s="210"/>
      <c r="F68" s="274"/>
      <c r="G68" s="141"/>
      <c r="H68" s="141"/>
      <c r="I68" s="143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</row>
    <row r="69" spans="1:26" ht="44.45" customHeight="1">
      <c r="A69" s="229" t="str">
        <f>'PLANILHA ORÇAMENTÁRIA'!A69</f>
        <v>1.4.1.</v>
      </c>
      <c r="B69" s="230" t="str">
        <f>'PLANILHA ORÇAMENTÁRIA'!B69</f>
        <v>SICOR/
SEINFRA</v>
      </c>
      <c r="C69" s="229" t="str">
        <f>'PLANILHA ORÇAMENTÁRIA'!C69</f>
        <v>ED-51141</v>
      </c>
      <c r="D69" s="214" t="str">
        <f>'PLANILHA ORÇAMENTÁRIA'!D69</f>
        <v>GUIA DE MEIO-FIO, EM CONCRETO COM FCK 15MPA, MOLDADA INLOCO, SEÇÃO 15X45CM, FORMA EM MADEIRA, EXCLUSIVE SARJETA, INCLUSIVE ESCAVAÇÃO, APILOAMENTO E TRANSPORTE COM RETIRADA DO MATERIAL ESCAVADO (EM CAÇAMBA)</v>
      </c>
      <c r="E69" s="229" t="str">
        <f>'PLANILHA ORÇAMENTÁRIA'!E69</f>
        <v>M</v>
      </c>
      <c r="F69" s="93">
        <f>14+2.9+10+5</f>
        <v>31.9</v>
      </c>
      <c r="G69" s="410" t="s">
        <v>268</v>
      </c>
      <c r="H69" s="411"/>
      <c r="I69" s="412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</row>
    <row r="70" spans="1:26" ht="47.25" customHeight="1">
      <c r="A70" s="229" t="str">
        <f>'PLANILHA ORÇAMENTÁRIA'!A70</f>
        <v>1.4.2.</v>
      </c>
      <c r="B70" s="230" t="str">
        <f>'PLANILHA ORÇAMENTÁRIA'!B70</f>
        <v>SUDECAP</v>
      </c>
      <c r="C70" s="229" t="str">
        <f>'PLANILHA ORÇAMENTÁRIA'!C70</f>
        <v>19.22.04</v>
      </c>
      <c r="D70" s="214" t="str">
        <f>'PLANILHA ORÇAMENTÁRIA'!D70</f>
        <v>ALTEAMENTO DE TAMPÃO DE POÇO DE VISITA EM ATÉ 20CM</v>
      </c>
      <c r="E70" s="229" t="str">
        <f>'PLANILHA ORÇAMENTÁRIA'!E70</f>
        <v>U</v>
      </c>
      <c r="F70" s="93">
        <v>2</v>
      </c>
      <c r="G70" s="410" t="s">
        <v>442</v>
      </c>
      <c r="H70" s="411"/>
      <c r="I70" s="412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</row>
    <row r="71" spans="1:26" ht="48.75" customHeight="1">
      <c r="A71" s="229" t="str">
        <f>'PLANILHA ORÇAMENTÁRIA'!A71</f>
        <v>1.4.3.</v>
      </c>
      <c r="B71" s="230" t="str">
        <f>'PLANILHA ORÇAMENTÁRIA'!B71</f>
        <v>SINAPI</v>
      </c>
      <c r="C71" s="229">
        <f>'PLANILHA ORÇAMENTÁRIA'!C71</f>
        <v>94289</v>
      </c>
      <c r="D71" s="214" t="str">
        <f>'PLANILHA ORÇAMENTÁRIA'!D71</f>
        <v>EXECUÇÃO DE SARJETA DE CONCRETO USINADO, MOLDADA IN LOCO EM TRECHO RETO, 45 CM BASE X 10 CM ALTURA. AF_01/2024</v>
      </c>
      <c r="E71" s="229" t="str">
        <f>'PLANILHA ORÇAMENTÁRIA'!E71</f>
        <v>M</v>
      </c>
      <c r="F71" s="93">
        <f>58.2829+46.2958</f>
        <v>104.5787</v>
      </c>
      <c r="G71" s="410" t="s">
        <v>293</v>
      </c>
      <c r="H71" s="411"/>
      <c r="I71" s="412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</row>
    <row r="72" spans="1:26" ht="9.75" customHeight="1">
      <c r="A72" s="396"/>
      <c r="B72" s="397"/>
      <c r="C72" s="397"/>
      <c r="D72" s="397"/>
      <c r="E72" s="397"/>
      <c r="F72" s="397"/>
      <c r="G72" s="397"/>
      <c r="H72" s="397"/>
      <c r="I72" s="398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</row>
    <row r="73" spans="1:26" ht="21" customHeight="1">
      <c r="A73" s="408" t="str">
        <f>'PLANILHA ORÇAMENTÁRIA'!A73:H73</f>
        <v>Lote 03: Execução de Revestimento Asfáltico e Drenagem Superficial em Vias Urbanas, com Execução de Base e Sub-base</v>
      </c>
      <c r="B73" s="409"/>
      <c r="C73" s="409"/>
      <c r="D73" s="409"/>
      <c r="E73" s="409"/>
      <c r="F73" s="409"/>
      <c r="G73" s="409"/>
      <c r="H73" s="409"/>
      <c r="I73" s="413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</row>
    <row r="74" spans="1:26" ht="16.5" customHeight="1">
      <c r="A74" s="233" t="str">
        <f>'PLANILHA ORÇAMENTÁRIA'!A74</f>
        <v>1.</v>
      </c>
      <c r="B74" s="130"/>
      <c r="C74" s="130"/>
      <c r="D74" s="205" t="str">
        <f>'PLANILHA ORÇAMENTÁRIA'!D74</f>
        <v>R. Santa Lúcia, Rosário do Pontal</v>
      </c>
      <c r="E74" s="130"/>
      <c r="F74" s="131"/>
      <c r="G74" s="132"/>
      <c r="H74" s="133"/>
      <c r="I74" s="212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</row>
    <row r="75" spans="1:26" ht="12.75" customHeight="1">
      <c r="A75" s="234" t="str">
        <f>'PLANILHA ORÇAMENTÁRIA'!A75</f>
        <v>1.1.</v>
      </c>
      <c r="B75" s="136"/>
      <c r="C75" s="137"/>
      <c r="D75" s="138" t="str">
        <f>'PLANILHA ORÇAMENTÁRIA'!D75</f>
        <v>SERVIÇOS PRELIMINARES</v>
      </c>
      <c r="E75" s="139"/>
      <c r="F75" s="140"/>
      <c r="G75" s="141"/>
      <c r="H75" s="141"/>
      <c r="I75" s="143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</row>
    <row r="76" spans="1:26" ht="49.15" customHeight="1">
      <c r="A76" s="227" t="str">
        <f>'PLANILHA ORÇAMENTÁRIA'!A76</f>
        <v>1.1.1.</v>
      </c>
      <c r="B76" s="228" t="str">
        <f>'PLANILHA ORÇAMENTÁRIA'!B76</f>
        <v>SINAPI</v>
      </c>
      <c r="C76" s="227">
        <f>'PLANILHA ORÇAMENTÁRIA'!C76</f>
        <v>103689</v>
      </c>
      <c r="D76" s="213" t="str">
        <f>'PLANILHA ORÇAMENTÁRIA'!D76</f>
        <v>FORNECIMENTO E INSTALAÇÃO DE PLACA DE OBRA COM CHAPA GALVANIZADA E ESTRUTURA DE MADEIRA. AF_03/2022_PS</v>
      </c>
      <c r="E76" s="227" t="str">
        <f>'PLANILHA ORÇAMENTÁRIA'!E76</f>
        <v>M2</v>
      </c>
      <c r="F76" s="124">
        <f>2*1.2</f>
        <v>2.4</v>
      </c>
      <c r="G76" s="410" t="s">
        <v>196</v>
      </c>
      <c r="H76" s="411"/>
      <c r="I76" s="412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</row>
    <row r="77" spans="1:26" ht="37.9" customHeight="1">
      <c r="A77" s="227" t="str">
        <f>'PLANILHA ORÇAMENTÁRIA'!A77</f>
        <v>1.1.2.</v>
      </c>
      <c r="B77" s="228" t="str">
        <f>'PLANILHA ORÇAMENTÁRIA'!B77</f>
        <v>SICOR/
SEINFRA</v>
      </c>
      <c r="C77" s="227" t="str">
        <f>'PLANILHA ORÇAMENTÁRIA'!C77</f>
        <v>ED-50155</v>
      </c>
      <c r="D77" s="213" t="str">
        <f>'PLANILHA ORÇAMENTÁRIA'!D77</f>
        <v>LOCAÇÃO DE BANHEIRO QUÍMICO, DIMENSÃO (110X120X230)CM, LINHA PADRÃO, CONTENDO UMA (1) PIA/HIGIENIZADOR DE MÃOS, INCLUSIVE MANUTENÇÃO E MOBILIZAÇÃO/DESMOBILIZAÇÃO</v>
      </c>
      <c r="E77" s="227" t="str">
        <f>'PLANILHA ORÇAMENTÁRIA'!E77</f>
        <v>MÊS</v>
      </c>
      <c r="F77" s="124">
        <v>4</v>
      </c>
      <c r="G77" s="410" t="s">
        <v>206</v>
      </c>
      <c r="H77" s="411"/>
      <c r="I77" s="412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</row>
    <row r="78" spans="1:26" ht="37.9" customHeight="1">
      <c r="A78" s="227" t="str">
        <f>'PLANILHA ORÇAMENTÁRIA'!A78</f>
        <v>1.1.3.</v>
      </c>
      <c r="B78" s="228" t="str">
        <f>'PLANILHA ORÇAMENTÁRIA'!B78</f>
        <v>SICOR/
SEINFRA</v>
      </c>
      <c r="C78" s="227" t="str">
        <f>'PLANILHA ORÇAMENTÁRIA'!C78</f>
        <v>ED-27006</v>
      </c>
      <c r="D78" s="213" t="str">
        <f>'PLANILHA ORÇAMENTÁRIA'!D78</f>
        <v>CONE PARA SINALIZAÇÃO/ISOLAMENTO DE ÁREAS, ALTURA 75CM, INCLUSIVE FORNECIMENTO E MOVIMENTAÇÃO</v>
      </c>
      <c r="E78" s="227" t="str">
        <f>'PLANILHA ORÇAMENTÁRIA'!E78</f>
        <v>U</v>
      </c>
      <c r="F78" s="124">
        <v>40</v>
      </c>
      <c r="G78" s="410" t="s">
        <v>207</v>
      </c>
      <c r="H78" s="411"/>
      <c r="I78" s="412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</row>
    <row r="79" spans="1:26" ht="12.75" customHeight="1">
      <c r="A79" s="234" t="str">
        <f>'PLANILHA ORÇAMENTÁRIA'!A79</f>
        <v>1.2.</v>
      </c>
      <c r="B79" s="136"/>
      <c r="C79" s="137"/>
      <c r="D79" s="138" t="str">
        <f>'PLANILHA ORÇAMENTÁRIA'!D79</f>
        <v>SERVIÇOS EM TERRA E REMOÇÕES</v>
      </c>
      <c r="E79" s="142"/>
      <c r="F79" s="173"/>
      <c r="G79" s="141"/>
      <c r="H79" s="141"/>
      <c r="I79" s="143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</row>
    <row r="80" spans="1:26" ht="63.75" customHeight="1">
      <c r="A80" s="229" t="str">
        <f>'PLANILHA ORÇAMENTÁRIA'!A80</f>
        <v>1.2.1.</v>
      </c>
      <c r="B80" s="230" t="str">
        <f>'PLANILHA ORÇAMENTÁRIA'!B80</f>
        <v>SICOR/
SEINFRA</v>
      </c>
      <c r="C80" s="229" t="str">
        <f>'PLANILHA ORÇAMENTÁRIA'!C80</f>
        <v>ED-50701</v>
      </c>
      <c r="D80" s="214" t="str">
        <f>'PLANILHA ORÇAMENTÁRIA'!D80</f>
        <v>CAPINA MANUAL DO TERRENO, EXCLUSIVE RASTELAMENTO E QUEIMA</v>
      </c>
      <c r="E80" s="176" t="str">
        <f>'PLANILHA ORÇAMENTÁRIA'!E80</f>
        <v>M2</v>
      </c>
      <c r="F80" s="93">
        <f>2378.7482-501.4413</f>
        <v>1877.3069</v>
      </c>
      <c r="G80" s="411" t="s">
        <v>410</v>
      </c>
      <c r="H80" s="411"/>
      <c r="I80" s="412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</row>
    <row r="81" spans="1:26" ht="63" customHeight="1">
      <c r="A81" s="229" t="str">
        <f>'PLANILHA ORÇAMENTÁRIA'!A81</f>
        <v>1.2.2.</v>
      </c>
      <c r="B81" s="230" t="str">
        <f>'PLANILHA ORÇAMENTÁRIA'!B81</f>
        <v>SICRO/DNIT</v>
      </c>
      <c r="C81" s="229">
        <f>'PLANILHA ORÇAMENTÁRIA'!C81</f>
        <v>4011212</v>
      </c>
      <c r="D81" s="214" t="str">
        <f>'PLANILHA ORÇAMENTÁRIA'!D81</f>
        <v>VARREDURA DA SUPERFÍCIE PARA EXECUÇÃO DE REVESTIMENTO ASFÁLTICO</v>
      </c>
      <c r="E81" s="176" t="str">
        <f>'PLANILHA ORÇAMENTÁRIA'!E81</f>
        <v>M2</v>
      </c>
      <c r="F81" s="93">
        <f>2378.7482-501.4413</f>
        <v>1877.3069</v>
      </c>
      <c r="G81" s="420" t="s">
        <v>410</v>
      </c>
      <c r="H81" s="411"/>
      <c r="I81" s="412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</row>
    <row r="82" spans="1:26" ht="63" customHeight="1">
      <c r="A82" s="229" t="str">
        <f>'PLANILHA ORÇAMENTÁRIA'!A82</f>
        <v>1.2.3.</v>
      </c>
      <c r="B82" s="230" t="str">
        <f>'PLANILHA ORÇAMENTÁRIA'!B82</f>
        <v>SINAPI</v>
      </c>
      <c r="C82" s="229">
        <f>'PLANILHA ORÇAMENTÁRIA'!C82</f>
        <v>106167</v>
      </c>
      <c r="D82" s="214" t="str">
        <f>'PLANILHA ORÇAMENTÁRIA'!D82</f>
        <v>LIMPEZA DE RUA COM CAMINHÃO PIPA. AF_10/2025</v>
      </c>
      <c r="E82" s="176" t="str">
        <f>'PLANILHA ORÇAMENTÁRIA'!E82</f>
        <v>M2</v>
      </c>
      <c r="F82" s="93">
        <f>2378.7482-501.4413</f>
        <v>1877.3069</v>
      </c>
      <c r="G82" s="420" t="s">
        <v>410</v>
      </c>
      <c r="H82" s="411"/>
      <c r="I82" s="412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</row>
    <row r="83" spans="1:26" ht="40.9" customHeight="1">
      <c r="A83" s="229" t="str">
        <f>'PLANILHA ORÇAMENTÁRIA'!A83</f>
        <v>1.2.4.</v>
      </c>
      <c r="B83" s="230" t="str">
        <f>'PLANILHA ORÇAMENTÁRIA'!B83</f>
        <v>SICOR/
SEINFRA</v>
      </c>
      <c r="C83" s="229" t="str">
        <f>'PLANILHA ORÇAMENTÁRIA'!C83</f>
        <v>ED-51131</v>
      </c>
      <c r="D83" s="214" t="str">
        <f>'PLANILHA ORÇAMENTÁRIA'!D83</f>
        <v>CARGA MANUAL DE MATERIAL DE QUALQUER NATUREZA SOBRE CAMINHÃO, EXCLUSIVE TRANSPORTE</v>
      </c>
      <c r="E83" s="176" t="str">
        <f>'PLANILHA ORÇAMENTÁRIA'!E83</f>
        <v>M3</v>
      </c>
      <c r="F83" s="93">
        <f>F80*0.05</f>
        <v>93.865345000000005</v>
      </c>
      <c r="G83" s="411" t="s">
        <v>411</v>
      </c>
      <c r="H83" s="411"/>
      <c r="I83" s="412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</row>
    <row r="84" spans="1:26" ht="58.5" customHeight="1">
      <c r="A84" s="229" t="str">
        <f>'PLANILHA ORÇAMENTÁRIA'!A84</f>
        <v>1.2.5.</v>
      </c>
      <c r="B84" s="230" t="str">
        <f>'PLANILHA ORÇAMENTÁRIA'!B84</f>
        <v>SINAPI</v>
      </c>
      <c r="C84" s="229">
        <f>'PLANILHA ORÇAMENTÁRIA'!C84</f>
        <v>104796</v>
      </c>
      <c r="D84" s="214" t="str">
        <f>'PLANILHA ORÇAMENTÁRIA'!D84</f>
        <v>DEMOLIÇÃO DE GUIAS, SARJETAS OU SARJETÕES, DE FORMA MECANIZADA, SEM REAPROVEITAMENTO</v>
      </c>
      <c r="E84" s="176" t="str">
        <f>'PLANILHA ORÇAMENTÁRIA'!E84</f>
        <v>M</v>
      </c>
      <c r="F84" s="93">
        <f>351.7605+278.0215+44.7229+73.5585+37.9101</f>
        <v>785.97349999999983</v>
      </c>
      <c r="G84" s="411" t="s">
        <v>281</v>
      </c>
      <c r="H84" s="411"/>
      <c r="I84" s="412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</row>
    <row r="85" spans="1:26" ht="40.15" customHeight="1">
      <c r="A85" s="229" t="str">
        <f>'PLANILHA ORÇAMENTÁRIA'!A85</f>
        <v>1.2.6.</v>
      </c>
      <c r="B85" s="230" t="str">
        <f>'PLANILHA ORÇAMENTÁRIA'!B85</f>
        <v>SICOR/
SEINFRA</v>
      </c>
      <c r="C85" s="229" t="str">
        <f>'PLANILHA ORÇAMENTÁRIA'!C85</f>
        <v>ED-48490</v>
      </c>
      <c r="D85" s="214" t="str">
        <f>'PLANILHA ORÇAMENTÁRIA'!D85</f>
        <v>REMOÇÃO MANUAL DE ALVENARIA POLIÉDRICA, COM REAPROVEITAMENTO, INCLUSIVE AFASTAMENTO E EMPILHAMENTO, EXCLUSIVE TRANSPORTE E RETIRADA DO MATERIAL REMOVIDO NÃO REAPROVEITÁVEL</v>
      </c>
      <c r="E85" s="176" t="str">
        <f>'PLANILHA ORÇAMENTÁRIA'!E85</f>
        <v>M2</v>
      </c>
      <c r="F85" s="93">
        <v>501.44130000000001</v>
      </c>
      <c r="G85" s="411" t="s">
        <v>412</v>
      </c>
      <c r="H85" s="411"/>
      <c r="I85" s="412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</row>
    <row r="86" spans="1:26" ht="63" customHeight="1">
      <c r="A86" s="229" t="str">
        <f>'PLANILHA ORÇAMENTÁRIA'!A86</f>
        <v>1.2.7.</v>
      </c>
      <c r="B86" s="230" t="str">
        <f>'PLANILHA ORÇAMENTÁRIA'!B86</f>
        <v>SICOR/
SEINFRA</v>
      </c>
      <c r="C86" s="229" t="str">
        <f>'PLANILHA ORÇAMENTÁRIA'!C86</f>
        <v>ED-51132</v>
      </c>
      <c r="D86" s="214" t="str">
        <f>'PLANILHA ORÇAMENTÁRIA'!D86</f>
        <v>CARGA MECÂNICA DE MATERIAL DE QUALQUER NATUREZA SOBRE CAMINHÃO, EXCLUSIVE TRANSPORTE</v>
      </c>
      <c r="E86" s="176" t="str">
        <f>'PLANILHA ORÇAMENTÁRIA'!E86</f>
        <v>M3</v>
      </c>
      <c r="F86" s="93">
        <f>(F84*0.45*0.1)+(F85*0.1)</f>
        <v>85.512937499999992</v>
      </c>
      <c r="G86" s="411" t="s">
        <v>289</v>
      </c>
      <c r="H86" s="411"/>
      <c r="I86" s="412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</row>
    <row r="87" spans="1:26" ht="65.25" customHeight="1">
      <c r="A87" s="229" t="str">
        <f>'PLANILHA ORÇAMENTÁRIA'!A87</f>
        <v>1.2.8.</v>
      </c>
      <c r="B87" s="230" t="str">
        <f>'PLANILHA ORÇAMENTÁRIA'!B87</f>
        <v>SINAPI</v>
      </c>
      <c r="C87" s="229">
        <f>'PLANILHA ORÇAMENTÁRIA'!C87</f>
        <v>101124</v>
      </c>
      <c r="D87" s="214" t="str">
        <f>'PLANILHA ORÇAMENTÁRIA'!D87</f>
        <v>ESCAVAÇÃO HORIZONTAL EM SOLO DE 1A CATEGORIA COM TRATOR DE ESTEIRAS (100HP/LÂMINA: 2,19M3). AF_07/2020</v>
      </c>
      <c r="E87" s="176" t="str">
        <f>'PLANILHA ORÇAMENTÁRIA'!E87</f>
        <v>M3</v>
      </c>
      <c r="F87" s="93">
        <f>F85*0.2</f>
        <v>100.28826000000001</v>
      </c>
      <c r="G87" s="411" t="s">
        <v>413</v>
      </c>
      <c r="H87" s="411"/>
      <c r="I87" s="412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</row>
    <row r="88" spans="1:26" ht="54.75" customHeight="1">
      <c r="A88" s="229" t="str">
        <f>'PLANILHA ORÇAMENTÁRIA'!A88</f>
        <v>1.2.9.</v>
      </c>
      <c r="B88" s="230" t="str">
        <f>'PLANILHA ORÇAMENTÁRIA'!B88</f>
        <v>SINAPI</v>
      </c>
      <c r="C88" s="229">
        <f>'PLANILHA ORÇAMENTÁRIA'!C88</f>
        <v>100973</v>
      </c>
      <c r="D88" s="214" t="str">
        <f>'PLANILHA ORÇAMENTÁRIA'!D88</f>
        <v>CARGA, MANOBRA E DESCARGA DE SOLOS E MATERIAIS GRANULARES EM CAMINHÃO BASCULANTE 6 M³ - CARGA COM PÁ CARREGADEIRA (CAÇAMBA DE 1,7 A 2,8 M³ / 128 HP) E DESCARGA LIVRE (UNIDADE: M3). AF_02/2026</v>
      </c>
      <c r="E88" s="176" t="str">
        <f>'PLANILHA ORÇAMENTÁRIA'!E88</f>
        <v>M3</v>
      </c>
      <c r="F88" s="93">
        <v>100.28830000000001</v>
      </c>
      <c r="G88" s="411" t="s">
        <v>441</v>
      </c>
      <c r="H88" s="411"/>
      <c r="I88" s="412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</row>
    <row r="89" spans="1:26" ht="98.25" customHeight="1">
      <c r="A89" s="229" t="str">
        <f>'PLANILHA ORÇAMENTÁRIA'!A89</f>
        <v>1.2.10.</v>
      </c>
      <c r="B89" s="230" t="str">
        <f>'PLANILHA ORÇAMENTÁRIA'!B89</f>
        <v>SINAPI</v>
      </c>
      <c r="C89" s="229">
        <f>'PLANILHA ORÇAMENTÁRIA'!C89</f>
        <v>97914</v>
      </c>
      <c r="D89" s="214" t="str">
        <f>'PLANILHA ORÇAMENTÁRIA'!D89</f>
        <v>TRANSPORTE COM CAMINHÃO BASCULANTE DE 6 M³, EM VIA URBANA PAVIMENTADA, DMT ATÉ 30 KM (UNIDADE: M3XKM). AF_02/2026</v>
      </c>
      <c r="E89" s="176" t="str">
        <f>'PLANILHA ORÇAMENTÁRIA'!E89</f>
        <v>M3XKM</v>
      </c>
      <c r="F89" s="93">
        <f>7.3*(F83+F86+(F88*1.25))</f>
        <v>2224.5921997500004</v>
      </c>
      <c r="G89" s="411" t="s">
        <v>414</v>
      </c>
      <c r="H89" s="411"/>
      <c r="I89" s="412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</row>
    <row r="90" spans="1:26" ht="43.5" customHeight="1">
      <c r="A90" s="229" t="str">
        <f>'PLANILHA ORÇAMENTÁRIA'!A90</f>
        <v>1.2.11.</v>
      </c>
      <c r="B90" s="230" t="str">
        <f>'PLANILHA ORÇAMENTÁRIA'!B90</f>
        <v>SINAPI</v>
      </c>
      <c r="C90" s="229">
        <f>'PLANILHA ORÇAMENTÁRIA'!C90</f>
        <v>100576</v>
      </c>
      <c r="D90" s="214" t="str">
        <f>'PLANILHA ORÇAMENTÁRIA'!D90</f>
        <v>REGULARIZAÇÃO E COMPACTAÇÃO DE SUBLEITO COM SOLO PREDOMINANTEMENTE ARGILOSO, PARA OBRAS DE CONSTRUÇÃO DE PAVIMENTOS. AF_09/2024</v>
      </c>
      <c r="E90" s="176" t="str">
        <f>'PLANILHA ORÇAMENTÁRIA'!E90</f>
        <v>M2</v>
      </c>
      <c r="F90" s="93">
        <f>F85</f>
        <v>501.44130000000001</v>
      </c>
      <c r="G90" s="411" t="s">
        <v>415</v>
      </c>
      <c r="H90" s="411"/>
      <c r="I90" s="412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</row>
    <row r="91" spans="1:26" ht="45.75" customHeight="1">
      <c r="A91" s="229" t="str">
        <f>'PLANILHA ORÇAMENTÁRIA'!A91</f>
        <v>1.2.12.</v>
      </c>
      <c r="B91" s="230" t="str">
        <f>'PLANILHA ORÇAMENTÁRIA'!B91</f>
        <v>SINAPI</v>
      </c>
      <c r="C91" s="229">
        <f>'PLANILHA ORÇAMENTÁRIA'!C91</f>
        <v>105731</v>
      </c>
      <c r="D91" s="214" t="str">
        <f>'PLANILHA ORÇAMENTÁRIA'!D91</f>
        <v>RECONSTRUÇÃO DE BASE E SUB-BASE PARA PAVIMENTAÇÃO DE BRITA GRADUADA SIMPLES, COM ESPESSURA DE 20 CM - EXCLUSIVE CARGA E TRANSPORTE. AF_09/2024</v>
      </c>
      <c r="E91" s="176" t="str">
        <f>'PLANILHA ORÇAMENTÁRIA'!E91</f>
        <v>M3</v>
      </c>
      <c r="F91" s="93">
        <f>F90*0.2</f>
        <v>100.28826000000001</v>
      </c>
      <c r="G91" s="411" t="s">
        <v>416</v>
      </c>
      <c r="H91" s="411"/>
      <c r="I91" s="412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</row>
    <row r="92" spans="1:26" ht="41.25" customHeight="1">
      <c r="A92" s="229" t="str">
        <f>'PLANILHA ORÇAMENTÁRIA'!A92</f>
        <v>1.2.13.</v>
      </c>
      <c r="B92" s="230" t="str">
        <f>'PLANILHA ORÇAMENTÁRIA'!B92</f>
        <v>SINAPI</v>
      </c>
      <c r="C92" s="229">
        <f>'PLANILHA ORÇAMENTÁRIA'!C92</f>
        <v>100575</v>
      </c>
      <c r="D92" s="214" t="str">
        <f>'PLANILHA ORÇAMENTÁRIA'!D92</f>
        <v>REGULARIZAÇÃO DE SUPERFÍCIES COM MOTONIVELADORA. AF_09/2024</v>
      </c>
      <c r="E92" s="176" t="str">
        <f>'PLANILHA ORÇAMENTÁRIA'!E92</f>
        <v>M2</v>
      </c>
      <c r="F92" s="93">
        <f>F85</f>
        <v>501.44130000000001</v>
      </c>
      <c r="G92" s="411" t="s">
        <v>415</v>
      </c>
      <c r="H92" s="411"/>
      <c r="I92" s="412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</row>
    <row r="93" spans="1:26" ht="87" customHeight="1">
      <c r="A93" s="229" t="str">
        <f>'PLANILHA ORÇAMENTÁRIA'!A93</f>
        <v>1.2.14.</v>
      </c>
      <c r="B93" s="230" t="str">
        <f>'PLANILHA ORÇAMENTÁRIA'!B93</f>
        <v>SINAPI</v>
      </c>
      <c r="C93" s="229">
        <f>'PLANILHA ORÇAMENTÁRIA'!C93</f>
        <v>97914</v>
      </c>
      <c r="D93" s="214" t="str">
        <f>'PLANILHA ORÇAMENTÁRIA'!D93</f>
        <v>TRANSPORTE COM CAMINHÃO BASCULANTE DE 6 M³, EM VIA URBANA PAVIMENTADA, DMT ATÉ 30 KM (UNIDADE: M3XKM). AF_02/2026</v>
      </c>
      <c r="E93" s="176" t="str">
        <f>'PLANILHA ORÇAMENTÁRIA'!E93</f>
        <v>M3XKM</v>
      </c>
      <c r="F93" s="93">
        <f>(F91*1.12)*30</f>
        <v>3369.6855360000004</v>
      </c>
      <c r="G93" s="418" t="s">
        <v>417</v>
      </c>
      <c r="H93" s="418"/>
      <c r="I93" s="419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</row>
    <row r="94" spans="1:26" ht="87.75" customHeight="1">
      <c r="A94" s="229" t="str">
        <f>'PLANILHA ORÇAMENTÁRIA'!A94</f>
        <v>1.2.15.</v>
      </c>
      <c r="B94" s="230" t="str">
        <f>'PLANILHA ORÇAMENTÁRIA'!B94</f>
        <v>SINAPI</v>
      </c>
      <c r="C94" s="229">
        <f>'PLANILHA ORÇAMENTÁRIA'!C94</f>
        <v>97915</v>
      </c>
      <c r="D94" s="214" t="str">
        <f>'PLANILHA ORÇAMENTÁRIA'!D94</f>
        <v>TRANSPORTE COM CAMINHÃO BASCULANTE DE 6 M³, EM VIA URBANA PAVIMENTADA, ADICIONAL PARA DMT EXCEDENTE A 30 KM (UNIDADE: M3XKM). AF_02/2026</v>
      </c>
      <c r="E94" s="176" t="str">
        <f>'PLANILHA ORÇAMENTÁRIA'!E94</f>
        <v>M3XKM</v>
      </c>
      <c r="F94" s="93">
        <f>(F91*1.12)*8.67</f>
        <v>973.83911990400009</v>
      </c>
      <c r="G94" s="421" t="s">
        <v>282</v>
      </c>
      <c r="H94" s="421"/>
      <c r="I94" s="42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</row>
    <row r="95" spans="1:26" ht="12.75" customHeight="1">
      <c r="A95" s="234" t="str">
        <f>'PLANILHA ORÇAMENTÁRIA'!A95</f>
        <v>1.3.</v>
      </c>
      <c r="B95" s="136"/>
      <c r="C95" s="137"/>
      <c r="D95" s="138" t="str">
        <f>'PLANILHA ORÇAMENTÁRIA'!D95</f>
        <v>SERVIÇOS DE PAVIMENTAÇÃO ASFÁLTICA</v>
      </c>
      <c r="E95" s="142"/>
      <c r="F95" s="173"/>
      <c r="G95" s="141"/>
      <c r="H95" s="141"/>
      <c r="I95" s="143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</row>
    <row r="96" spans="1:26" ht="76.5" customHeight="1">
      <c r="A96" s="229" t="str">
        <f>'PLANILHA ORÇAMENTÁRIA'!A96</f>
        <v>1.3.1.</v>
      </c>
      <c r="B96" s="230" t="str">
        <f>'PLANILHA ORÇAMENTÁRIA'!B96</f>
        <v>SICRO/DNIT</v>
      </c>
      <c r="C96" s="229">
        <f>'PLANILHA ORÇAMENTÁRIA'!C96</f>
        <v>4915664</v>
      </c>
      <c r="D96" s="214" t="str">
        <f>'PLANILHA ORÇAMENTÁRIA'!D96</f>
        <v>FRESAGEM DESCONTÍNUA DE REVESTIMENTO ASFÁLTICO - ESPESSURA DE 6 CM</v>
      </c>
      <c r="E96" s="176" t="str">
        <f>'PLANILHA ORÇAMENTÁRIA'!E96</f>
        <v>M3</v>
      </c>
      <c r="F96" s="93">
        <f>84.0026*0.06</f>
        <v>5.0401559999999996</v>
      </c>
      <c r="G96" s="411" t="s">
        <v>288</v>
      </c>
      <c r="H96" s="411"/>
      <c r="I96" s="412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</row>
    <row r="97" spans="1:26" ht="54.75" customHeight="1">
      <c r="A97" s="229" t="str">
        <f>'PLANILHA ORÇAMENTÁRIA'!A97</f>
        <v>1.3.2.</v>
      </c>
      <c r="B97" s="230" t="str">
        <f>'PLANILHA ORÇAMENTÁRIA'!B97</f>
        <v>SUDECAP</v>
      </c>
      <c r="C97" s="229" t="str">
        <f>'PLANILHA ORÇAMENTÁRIA'!C97</f>
        <v>20.11.05</v>
      </c>
      <c r="D97" s="214" t="str">
        <f>'PLANILHA ORÇAMENTÁRIA'!D97</f>
        <v>IMPRIMAÇÃO COM EMULSÃO ASFÁLTICA - EAI, LIMPEZA MANUAL</v>
      </c>
      <c r="E97" s="176" t="str">
        <f>'PLANILHA ORÇAMENTÁRIA'!E97</f>
        <v>M2</v>
      </c>
      <c r="F97" s="93">
        <v>501.44130000000001</v>
      </c>
      <c r="G97" s="411" t="s">
        <v>418</v>
      </c>
      <c r="H97" s="411"/>
      <c r="I97" s="412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</row>
    <row r="98" spans="1:26" ht="52.15" customHeight="1">
      <c r="A98" s="229" t="str">
        <f>'PLANILHA ORÇAMENTÁRIA'!A98</f>
        <v>1.3.3.</v>
      </c>
      <c r="B98" s="230" t="str">
        <f>'PLANILHA ORÇAMENTÁRIA'!B98</f>
        <v>SINAPI</v>
      </c>
      <c r="C98" s="229">
        <f>'PLANILHA ORÇAMENTÁRIA'!C98</f>
        <v>102332</v>
      </c>
      <c r="D98" s="214" t="str">
        <f>'PLANILHA ORÇAMENTÁRIA'!D98</f>
        <v>TRANSPORTE COM CAMINHÃO TANQUE DE TRANSPORTE DE MATERIAL ASFÁLTICO DE 20000L, EM VIA URBANA PAVIMENTADA, DMT ATÉ 30KM (UNIDADE: TXKM). AF_07/2020</v>
      </c>
      <c r="E98" s="176" t="str">
        <f>'PLANILHA ORÇAMENTÁRIA'!E98</f>
        <v>TXKM</v>
      </c>
      <c r="F98" s="93">
        <f>F97*0.0005*30</f>
        <v>7.5216194999999999</v>
      </c>
      <c r="G98" s="411" t="s">
        <v>419</v>
      </c>
      <c r="H98" s="411"/>
      <c r="I98" s="412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</row>
    <row r="99" spans="1:26" ht="52.15" customHeight="1">
      <c r="A99" s="229" t="str">
        <f>'PLANILHA ORÇAMENTÁRIA'!A99</f>
        <v>1.3.4.</v>
      </c>
      <c r="B99" s="230" t="str">
        <f>'PLANILHA ORÇAMENTÁRIA'!B99</f>
        <v>SINAPI</v>
      </c>
      <c r="C99" s="229">
        <f>'PLANILHA ORÇAMENTÁRIA'!C99</f>
        <v>102333</v>
      </c>
      <c r="D99" s="214" t="str">
        <f>'PLANILHA ORÇAMENTÁRIA'!D99</f>
        <v>TRANSPORTE COM CAMINHÃO TANQUE DE TRANSPORTE DE MATERIAL ASFÁLTICO DE 20000L, EM VIA URBANA PAVIMENTADA, ADICIONAL PARA DMT EXCEDENTE A 30 KM (UNIDADE: TXKM). AF_07/2020</v>
      </c>
      <c r="E99" s="176" t="str">
        <f>'PLANILHA ORÇAMENTÁRIA'!E99</f>
        <v>TXKM</v>
      </c>
      <c r="F99" s="93">
        <f>F97*0.0005*27.33</f>
        <v>6.8521953644999991</v>
      </c>
      <c r="G99" s="411" t="s">
        <v>420</v>
      </c>
      <c r="H99" s="411"/>
      <c r="I99" s="412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</row>
    <row r="100" spans="1:26" ht="52.5" customHeight="1">
      <c r="A100" s="229" t="str">
        <f>'PLANILHA ORÇAMENTÁRIA'!A100</f>
        <v>1.3.5.</v>
      </c>
      <c r="B100" s="230" t="str">
        <f>'PLANILHA ORÇAMENTÁRIA'!B100</f>
        <v>SUDECAP</v>
      </c>
      <c r="C100" s="229" t="str">
        <f>'PLANILHA ORÇAMENTÁRIA'!C100</f>
        <v>20.12.01</v>
      </c>
      <c r="D100" s="214" t="str">
        <f>'PLANILHA ORÇAMENTÁRIA'!D100</f>
        <v>PINTURA DE LIGAÇÃO COM RR-1C</v>
      </c>
      <c r="E100" s="176" t="str">
        <f>'PLANILHA ORÇAMENTÁRIA'!E100</f>
        <v>M2</v>
      </c>
      <c r="F100" s="93">
        <v>2033.0941</v>
      </c>
      <c r="G100" s="411" t="s">
        <v>425</v>
      </c>
      <c r="H100" s="411"/>
      <c r="I100" s="412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</row>
    <row r="101" spans="1:26" ht="52.5" customHeight="1">
      <c r="A101" s="229" t="str">
        <f>'PLANILHA ORÇAMENTÁRIA'!A101</f>
        <v>1.3.6.</v>
      </c>
      <c r="B101" s="230" t="str">
        <f>'PLANILHA ORÇAMENTÁRIA'!B101</f>
        <v>SINAPI</v>
      </c>
      <c r="C101" s="229">
        <f>'PLANILHA ORÇAMENTÁRIA'!C101</f>
        <v>102332</v>
      </c>
      <c r="D101" s="214" t="str">
        <f>'PLANILHA ORÇAMENTÁRIA'!D101</f>
        <v>TRANSPORTE COM CAMINHÃO TANQUE DE TRANSPORTE DE MATERIAL ASFÁLTICO DE 20000L, EM VIA URBANA PAVIMENTADA, DMT ATÉ 30KM (UNIDADE: TXKM). AF_07/2020</v>
      </c>
      <c r="E101" s="176" t="str">
        <f>'PLANILHA ORÇAMENTÁRIA'!E101</f>
        <v>TXKM</v>
      </c>
      <c r="F101" s="93">
        <f>F100*0.0009*30</f>
        <v>54.893540699999996</v>
      </c>
      <c r="G101" s="411" t="s">
        <v>379</v>
      </c>
      <c r="H101" s="411"/>
      <c r="I101" s="412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</row>
    <row r="102" spans="1:26" ht="51.75" customHeight="1">
      <c r="A102" s="229" t="str">
        <f>'PLANILHA ORÇAMENTÁRIA'!A102</f>
        <v>1.3.7.</v>
      </c>
      <c r="B102" s="230" t="str">
        <f>'PLANILHA ORÇAMENTÁRIA'!B102</f>
        <v>SINAPI</v>
      </c>
      <c r="C102" s="229">
        <f>'PLANILHA ORÇAMENTÁRIA'!C102</f>
        <v>102333</v>
      </c>
      <c r="D102" s="214" t="str">
        <f>'PLANILHA ORÇAMENTÁRIA'!D102</f>
        <v>TRANSPORTE COM CAMINHÃO TANQUE DE TRANSPORTE DE MATERIAL ASFÁLTICO DE 20000L, EM VIA URBANA PAVIMENTADA, ADICIONAL PARA DMT EXCEDENTE A 30 KM (UNIDADE: TXKM). AF_07/2020</v>
      </c>
      <c r="E102" s="176" t="str">
        <f>'PLANILHA ORÇAMENTÁRIA'!E102</f>
        <v>TXKM</v>
      </c>
      <c r="F102" s="93">
        <f>F100*0.0009*27.33</f>
        <v>50.008015577699993</v>
      </c>
      <c r="G102" s="411" t="s">
        <v>380</v>
      </c>
      <c r="H102" s="411"/>
      <c r="I102" s="412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</row>
    <row r="103" spans="1:26" ht="51" customHeight="1">
      <c r="A103" s="229" t="str">
        <f>'PLANILHA ORÇAMENTÁRIA'!A103</f>
        <v>1.3.8.</v>
      </c>
      <c r="B103" s="230" t="str">
        <f>'PLANILHA ORÇAMENTÁRIA'!B103</f>
        <v>SINAPI</v>
      </c>
      <c r="C103" s="229">
        <f>'PLANILHA ORÇAMENTÁRIA'!C103</f>
        <v>95995</v>
      </c>
      <c r="D103" s="214" t="str">
        <f>'PLANILHA ORÇAMENTÁRIA'!D103</f>
        <v>EXECUÇÃO DE PAVIMENTO COM APLICAÇÃO DE CONCRETO ASFÁLTICO, CAMADA DE ROLAMENTO - EXCLUSIVE CARGA E TRANSPORTE. AF_10/2025</v>
      </c>
      <c r="E103" s="176" t="str">
        <f>'PLANILHA ORÇAMENTÁRIA'!E103</f>
        <v>M3</v>
      </c>
      <c r="F103" s="93">
        <f>2033.0941*0.06</f>
        <v>121.985646</v>
      </c>
      <c r="G103" s="411" t="s">
        <v>381</v>
      </c>
      <c r="H103" s="411"/>
      <c r="I103" s="412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</row>
    <row r="104" spans="1:26" ht="52.5" customHeight="1">
      <c r="A104" s="229" t="str">
        <f>'PLANILHA ORÇAMENTÁRIA'!A104</f>
        <v>1.3.9.</v>
      </c>
      <c r="B104" s="230" t="str">
        <f>'PLANILHA ORÇAMENTÁRIA'!B104</f>
        <v>SICRO/DNIT</v>
      </c>
      <c r="C104" s="229">
        <f>'PLANILHA ORÇAMENTÁRIA'!C104</f>
        <v>5914612</v>
      </c>
      <c r="D104" s="214" t="str">
        <f>'PLANILHA ORÇAMENTÁRIA'!D104</f>
        <v>TRANSPORTE DE MISTURA BETUMINOSA A QUENTE COM CAMINHÃO COM CAÇAMBA TÉRMICA DE 6 M³ - RODOVIA PAVIMENTADA</v>
      </c>
      <c r="E104" s="176" t="str">
        <f>'PLANILHA ORÇAMENTÁRIA'!E104</f>
        <v>TXKM</v>
      </c>
      <c r="F104" s="93">
        <f>F103*57.33*2.4</f>
        <v>16784.249004432</v>
      </c>
      <c r="G104" s="411" t="s">
        <v>382</v>
      </c>
      <c r="H104" s="411"/>
      <c r="I104" s="412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</row>
    <row r="105" spans="1:26" ht="259.5" customHeight="1">
      <c r="A105" s="229" t="str">
        <f>'PLANILHA ORÇAMENTÁRIA'!A105</f>
        <v>1.3.10.</v>
      </c>
      <c r="B105" s="230" t="str">
        <f>'PLANILHA ORÇAMENTÁRIA'!B105</f>
        <v>SINAPI</v>
      </c>
      <c r="C105" s="229">
        <f>'PLANILHA ORÇAMENTÁRIA'!C105</f>
        <v>5678</v>
      </c>
      <c r="D105" s="214" t="str">
        <f>'PLANILHA ORÇAMENTÁRIA'!D105</f>
        <v>RETROESCAVADEIRA SOBRE RODAS COM CARREGADEIRA, TRAÇÃO 4X4, POTÊNCIA LÍQ. 88 HP, CAÇAMBA CARREG. CAP. MÍN. 1 M3, CAÇAMBA RETRO CAP. 0,26 M3, PESO OPERACIONAL MÍN. 6.674 KG, PROFUNDIDADE ESCAVAÇÃO MÁX. 4,37 M - CHP DIURNO. AF_06/2014</v>
      </c>
      <c r="E105" s="176" t="str">
        <f>'PLANILHA ORÇAMENTÁRIA'!E105</f>
        <v>CHP</v>
      </c>
      <c r="F105" s="93">
        <v>45</v>
      </c>
      <c r="G105" s="411" t="s">
        <v>422</v>
      </c>
      <c r="H105" s="411"/>
      <c r="I105" s="412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</row>
    <row r="106" spans="1:26" ht="182.25" customHeight="1">
      <c r="A106" s="229" t="str">
        <f>'PLANILHA ORÇAMENTÁRIA'!A106</f>
        <v>1.3.11.</v>
      </c>
      <c r="B106" s="230" t="str">
        <f>'PLANILHA ORÇAMENTÁRIA'!B106</f>
        <v>SINAPI</v>
      </c>
      <c r="C106" s="229">
        <f>'PLANILHA ORÇAMENTÁRIA'!C106</f>
        <v>5679</v>
      </c>
      <c r="D106" s="214" t="str">
        <f>'PLANILHA ORÇAMENTÁRIA'!D106</f>
        <v>RETROESCAVADEIRA SOBRE RODAS COM CARREGADEIRA, TRAÇÃO 4X4, POTÊNCIA LÍQ. 88 HP, CAÇAMBA CARREG. CAP. MÍN. 1 M3, CAÇAMBA RETRO CAP. 0,26 M3, PESO OPERACIONAL MÍN. 6.674 KG, PROFUNDIDADE ESCAVAÇÃO MÁX. 4,37 M - CHI DIURNO. AF_06/2014</v>
      </c>
      <c r="E106" s="176" t="str">
        <f>'PLANILHA ORÇAMENTÁRIA'!E106</f>
        <v>CHI</v>
      </c>
      <c r="F106" s="93">
        <v>10</v>
      </c>
      <c r="G106" s="411" t="s">
        <v>421</v>
      </c>
      <c r="H106" s="411"/>
      <c r="I106" s="412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</row>
    <row r="107" spans="1:26" ht="12.75" customHeight="1">
      <c r="A107" s="234" t="str">
        <f>'PLANILHA ORÇAMENTÁRIA'!A107</f>
        <v>1.4.</v>
      </c>
      <c r="B107" s="136"/>
      <c r="C107" s="137"/>
      <c r="D107" s="138" t="str">
        <f>'PLANILHA ORÇAMENTÁRIA'!D107</f>
        <v>SERVIÇOS DE DRENAGEM SUPERFICIAL</v>
      </c>
      <c r="E107" s="210"/>
      <c r="F107" s="274"/>
      <c r="G107" s="141"/>
      <c r="H107" s="141"/>
      <c r="I107" s="143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</row>
    <row r="108" spans="1:26" ht="75" customHeight="1">
      <c r="A108" s="229" t="str">
        <f>'PLANILHA ORÇAMENTÁRIA'!A108</f>
        <v>1.4.1.</v>
      </c>
      <c r="B108" s="230" t="str">
        <f>'PLANILHA ORÇAMENTÁRIA'!B108</f>
        <v>SICOR/
SEINFRA</v>
      </c>
      <c r="C108" s="229" t="str">
        <f>'PLANILHA ORÇAMENTÁRIA'!C108</f>
        <v>ED-51141</v>
      </c>
      <c r="D108" s="214" t="str">
        <f>'PLANILHA ORÇAMENTÁRIA'!D108</f>
        <v>GUIA DE MEIO-FIO, EM CONCRETO COM FCK 15MPA, MOLDADA INLOCO, SEÇÃO 15X45CM, FORMA EM MADEIRA, EXCLUSIVE SARJETA, INCLUSIVE ESCAVAÇÃO, APILOAMENTO E TRANSPORTE COM RETIRADA DO MATERIAL ESCAVADO (EM CAÇAMBA)</v>
      </c>
      <c r="E108" s="229" t="str">
        <f>'PLANILHA ORÇAMENTÁRIA'!E108</f>
        <v>M</v>
      </c>
      <c r="F108" s="93">
        <f>62.33+34.72+3.22+2.22+2.59+4.36+10.86+8.14+21.65</f>
        <v>150.09</v>
      </c>
      <c r="G108" s="410" t="s">
        <v>284</v>
      </c>
      <c r="H108" s="411"/>
      <c r="I108" s="412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</row>
    <row r="109" spans="1:26" ht="52.5" customHeight="1">
      <c r="A109" s="229" t="str">
        <f>'PLANILHA ORÇAMENTÁRIA'!A109</f>
        <v>1.4.2.</v>
      </c>
      <c r="B109" s="230" t="str">
        <f>'PLANILHA ORÇAMENTÁRIA'!B109</f>
        <v>SUDECAP</v>
      </c>
      <c r="C109" s="229" t="str">
        <f>'PLANILHA ORÇAMENTÁRIA'!C109</f>
        <v>19.22.04</v>
      </c>
      <c r="D109" s="214" t="str">
        <f>'PLANILHA ORÇAMENTÁRIA'!D109</f>
        <v>ALTEAMENTO DE TAMPÃO DE POÇO DE VISITA EM ATÉ 20CM</v>
      </c>
      <c r="E109" s="229" t="str">
        <f>'PLANILHA ORÇAMENTÁRIA'!E109</f>
        <v>U</v>
      </c>
      <c r="F109" s="93">
        <v>10</v>
      </c>
      <c r="G109" s="410" t="s">
        <v>283</v>
      </c>
      <c r="H109" s="411"/>
      <c r="I109" s="412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</row>
    <row r="110" spans="1:26" ht="63" customHeight="1">
      <c r="A110" s="229" t="str">
        <f>'PLANILHA ORÇAMENTÁRIA'!A110</f>
        <v>1.4.3.</v>
      </c>
      <c r="B110" s="230" t="str">
        <f>'PLANILHA ORÇAMENTÁRIA'!B110</f>
        <v>SINAPI</v>
      </c>
      <c r="C110" s="229">
        <f>'PLANILHA ORÇAMENTÁRIA'!C110</f>
        <v>94289</v>
      </c>
      <c r="D110" s="214" t="str">
        <f>'PLANILHA ORÇAMENTÁRIA'!D110</f>
        <v>EXECUÇÃO DE SARJETA DE CONCRETO USINADO, MOLDADA IN LOCO EM TRECHO RETO, 45 CM BASE X 10 CM ALTURA. AF_01/2024</v>
      </c>
      <c r="E110" s="229" t="str">
        <f>'PLANILHA ORÇAMENTÁRIA'!E110</f>
        <v>M</v>
      </c>
      <c r="F110" s="93">
        <f>351.1828+45.38+74.8529+275.6538+110.2322+38.7429</f>
        <v>896.04460000000006</v>
      </c>
      <c r="G110" s="410" t="s">
        <v>285</v>
      </c>
      <c r="H110" s="411"/>
      <c r="I110" s="412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</row>
    <row r="111" spans="1:26" ht="12.75" customHeight="1">
      <c r="A111" s="156"/>
      <c r="B111" s="157"/>
      <c r="C111" s="157"/>
      <c r="D111" s="157"/>
      <c r="E111" s="157"/>
      <c r="F111" s="158"/>
      <c r="G111" s="159"/>
      <c r="H111" s="157"/>
      <c r="I111" s="160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ht="12.75" customHeight="1">
      <c r="A112" s="102"/>
      <c r="B112" s="68"/>
      <c r="C112" s="68"/>
      <c r="D112" s="68"/>
      <c r="E112" s="68"/>
      <c r="F112" s="71"/>
      <c r="G112" s="72"/>
      <c r="H112" s="68"/>
      <c r="I112" s="103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2.75" customHeight="1">
      <c r="A113" s="102"/>
      <c r="B113" s="68"/>
      <c r="C113" s="68"/>
      <c r="D113" s="68"/>
      <c r="E113" s="68"/>
      <c r="F113" s="71"/>
      <c r="G113" s="72"/>
      <c r="H113" s="68"/>
      <c r="I113" s="103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2.75" customHeight="1">
      <c r="A114" s="102"/>
      <c r="B114" s="68"/>
      <c r="C114" s="68"/>
      <c r="D114" s="68"/>
      <c r="E114" s="68"/>
      <c r="F114" s="71"/>
      <c r="G114" s="72"/>
      <c r="H114" s="68"/>
      <c r="I114" s="103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2.75" customHeight="1">
      <c r="A115" s="102"/>
      <c r="B115" s="68"/>
      <c r="C115" s="68"/>
      <c r="D115" s="68"/>
      <c r="E115" s="68"/>
      <c r="F115" s="71"/>
      <c r="G115" s="72"/>
      <c r="H115" s="68"/>
      <c r="I115" s="103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2.75" customHeight="1">
      <c r="A116" s="102"/>
      <c r="B116" s="68"/>
      <c r="C116" s="68"/>
      <c r="D116" s="68"/>
      <c r="E116" s="68"/>
      <c r="F116" s="71"/>
      <c r="G116" s="72"/>
      <c r="H116" s="68"/>
      <c r="I116" s="103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2.75" customHeight="1">
      <c r="A117" s="102"/>
      <c r="B117" s="68"/>
      <c r="C117" s="68"/>
      <c r="D117" s="68"/>
      <c r="E117" s="68"/>
      <c r="F117" s="71"/>
      <c r="G117" s="72"/>
      <c r="H117" s="68"/>
      <c r="I117" s="103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2.75" customHeight="1">
      <c r="A118" s="102"/>
      <c r="B118" s="68"/>
      <c r="C118" s="68"/>
      <c r="D118" s="68"/>
      <c r="E118" s="68"/>
      <c r="F118" s="71"/>
      <c r="G118" s="72"/>
      <c r="H118" s="68"/>
      <c r="I118" s="103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2.75" customHeight="1">
      <c r="A119" s="102"/>
      <c r="B119" s="68"/>
      <c r="C119" s="68"/>
      <c r="D119" s="68"/>
      <c r="E119" s="68"/>
      <c r="F119" s="71"/>
      <c r="G119" s="72"/>
      <c r="H119" s="68"/>
      <c r="I119" s="103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2.75" customHeight="1">
      <c r="A120" s="102"/>
      <c r="B120" s="68"/>
      <c r="C120" s="68"/>
      <c r="D120" s="68"/>
      <c r="E120" s="68"/>
      <c r="F120" s="71"/>
      <c r="G120" s="72"/>
      <c r="H120" s="68"/>
      <c r="I120" s="103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2.75" customHeight="1">
      <c r="A121" s="104"/>
      <c r="B121" s="105"/>
      <c r="C121" s="105"/>
      <c r="D121" s="105"/>
      <c r="E121" s="105"/>
      <c r="F121" s="106"/>
      <c r="G121" s="107"/>
      <c r="H121" s="105"/>
      <c r="I121" s="108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2.75" customHeight="1">
      <c r="A122" s="102"/>
      <c r="B122" s="68"/>
      <c r="C122" s="68"/>
      <c r="D122" s="68"/>
      <c r="E122" s="68"/>
      <c r="F122" s="71"/>
      <c r="G122" s="72"/>
      <c r="H122" s="68"/>
      <c r="I122" s="68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2.75" customHeight="1">
      <c r="A123" s="102"/>
      <c r="B123" s="68"/>
      <c r="C123" s="68"/>
      <c r="D123" s="68"/>
      <c r="E123" s="68"/>
      <c r="F123" s="71"/>
      <c r="G123" s="72"/>
      <c r="H123" s="68"/>
      <c r="I123" s="68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2.75" customHeight="1">
      <c r="A124" s="68"/>
      <c r="B124" s="68"/>
      <c r="C124" s="68"/>
      <c r="D124" s="68"/>
      <c r="E124" s="68"/>
      <c r="F124" s="71"/>
      <c r="G124" s="72"/>
      <c r="H124" s="68"/>
      <c r="I124" s="68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2.75" customHeight="1">
      <c r="A125" s="68"/>
      <c r="B125" s="68"/>
      <c r="C125" s="68"/>
      <c r="D125" s="68"/>
      <c r="E125" s="68"/>
      <c r="F125" s="71"/>
      <c r="G125" s="72"/>
      <c r="H125" s="68"/>
      <c r="I125" s="68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2.75" customHeight="1">
      <c r="A126" s="68"/>
      <c r="B126" s="68"/>
      <c r="C126" s="68"/>
      <c r="D126" s="68"/>
      <c r="E126" s="68"/>
      <c r="F126" s="71"/>
      <c r="G126" s="72"/>
      <c r="H126" s="68"/>
      <c r="I126" s="68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2.75" customHeight="1">
      <c r="A127" s="68"/>
      <c r="B127" s="68"/>
      <c r="C127" s="68"/>
      <c r="D127" s="68"/>
      <c r="E127" s="68"/>
      <c r="F127" s="71"/>
      <c r="G127" s="72"/>
      <c r="H127" s="68"/>
      <c r="I127" s="68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2.75" customHeight="1">
      <c r="A128" s="68"/>
      <c r="B128" s="68"/>
      <c r="C128" s="68"/>
      <c r="D128" s="68"/>
      <c r="E128" s="68"/>
      <c r="F128" s="71"/>
      <c r="G128" s="72"/>
      <c r="H128" s="68"/>
      <c r="I128" s="68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2.75" customHeight="1">
      <c r="A129" s="68"/>
      <c r="B129" s="68"/>
      <c r="C129" s="68"/>
      <c r="D129" s="68"/>
      <c r="E129" s="68"/>
      <c r="F129" s="71"/>
      <c r="G129" s="72"/>
      <c r="H129" s="68"/>
      <c r="I129" s="68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2.75" customHeight="1">
      <c r="A130" s="68"/>
      <c r="B130" s="68"/>
      <c r="C130" s="68"/>
      <c r="D130" s="68"/>
      <c r="E130" s="68"/>
      <c r="F130" s="71"/>
      <c r="G130" s="72"/>
      <c r="H130" s="68"/>
      <c r="I130" s="68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2.75" customHeight="1">
      <c r="A131" s="68"/>
      <c r="B131" s="68"/>
      <c r="C131" s="68"/>
      <c r="D131" s="68"/>
      <c r="E131" s="68"/>
      <c r="F131" s="71"/>
      <c r="G131" s="72"/>
      <c r="H131" s="68"/>
      <c r="I131" s="68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2.75" customHeight="1">
      <c r="A132" s="68"/>
      <c r="B132" s="68"/>
      <c r="C132" s="68"/>
      <c r="D132" s="68"/>
      <c r="E132" s="68"/>
      <c r="F132" s="71"/>
      <c r="G132" s="72"/>
      <c r="H132" s="68"/>
      <c r="I132" s="68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2.75" customHeight="1">
      <c r="A133" s="68"/>
      <c r="B133" s="68"/>
      <c r="C133" s="68"/>
      <c r="D133" s="68"/>
      <c r="E133" s="68"/>
      <c r="F133" s="71"/>
      <c r="G133" s="72"/>
      <c r="H133" s="68"/>
      <c r="I133" s="68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2.75" customHeight="1">
      <c r="A134" s="68"/>
      <c r="B134" s="68"/>
      <c r="C134" s="68"/>
      <c r="D134" s="68"/>
      <c r="E134" s="68"/>
      <c r="F134" s="71"/>
      <c r="G134" s="72"/>
      <c r="H134" s="68"/>
      <c r="I134" s="68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2.75" customHeight="1">
      <c r="A135" s="68"/>
      <c r="B135" s="68"/>
      <c r="C135" s="68"/>
      <c r="D135" s="68"/>
      <c r="E135" s="68"/>
      <c r="F135" s="71"/>
      <c r="G135" s="72"/>
      <c r="H135" s="68"/>
      <c r="I135" s="68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2.75" customHeight="1">
      <c r="A136" s="68"/>
      <c r="B136" s="68"/>
      <c r="C136" s="68"/>
      <c r="D136" s="68"/>
      <c r="E136" s="68"/>
      <c r="F136" s="71"/>
      <c r="G136" s="72"/>
      <c r="H136" s="68"/>
      <c r="I136" s="68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2.75" customHeight="1">
      <c r="A137" s="68"/>
      <c r="B137" s="68"/>
      <c r="C137" s="68"/>
      <c r="D137" s="68"/>
      <c r="E137" s="68"/>
      <c r="F137" s="71"/>
      <c r="G137" s="72"/>
      <c r="H137" s="68"/>
      <c r="I137" s="68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2.75" customHeight="1">
      <c r="A138" s="68"/>
      <c r="B138" s="68"/>
      <c r="C138" s="68"/>
      <c r="D138" s="68"/>
      <c r="E138" s="68"/>
      <c r="F138" s="71"/>
      <c r="G138" s="72"/>
      <c r="H138" s="68"/>
      <c r="I138" s="68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2.75" customHeight="1">
      <c r="A139" s="68"/>
      <c r="B139" s="68"/>
      <c r="C139" s="68"/>
      <c r="D139" s="68"/>
      <c r="E139" s="68"/>
      <c r="F139" s="71"/>
      <c r="G139" s="72"/>
      <c r="H139" s="68"/>
      <c r="I139" s="68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2.75" customHeight="1">
      <c r="A140" s="68"/>
      <c r="B140" s="68"/>
      <c r="C140" s="68"/>
      <c r="D140" s="68"/>
      <c r="E140" s="68"/>
      <c r="F140" s="71"/>
      <c r="G140" s="72"/>
      <c r="H140" s="68"/>
      <c r="I140" s="68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2.75" customHeight="1">
      <c r="A141" s="68"/>
      <c r="B141" s="68"/>
      <c r="C141" s="68"/>
      <c r="D141" s="68"/>
      <c r="E141" s="68"/>
      <c r="F141" s="71"/>
      <c r="G141" s="72"/>
      <c r="H141" s="68"/>
      <c r="I141" s="68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2.75" customHeight="1">
      <c r="A142" s="68"/>
      <c r="B142" s="68"/>
      <c r="C142" s="68"/>
      <c r="D142" s="68"/>
      <c r="E142" s="68"/>
      <c r="F142" s="71"/>
      <c r="G142" s="72"/>
      <c r="H142" s="68"/>
      <c r="I142" s="68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2.75" customHeight="1">
      <c r="A143" s="68"/>
      <c r="B143" s="68"/>
      <c r="C143" s="68"/>
      <c r="D143" s="68"/>
      <c r="E143" s="68"/>
      <c r="F143" s="71"/>
      <c r="G143" s="72"/>
      <c r="H143" s="68"/>
      <c r="I143" s="68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2.75" customHeight="1">
      <c r="A144" s="68"/>
      <c r="B144" s="68"/>
      <c r="C144" s="68"/>
      <c r="D144" s="68"/>
      <c r="E144" s="68"/>
      <c r="F144" s="71"/>
      <c r="G144" s="72"/>
      <c r="H144" s="68"/>
      <c r="I144" s="68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2.75" customHeight="1">
      <c r="A145" s="68"/>
      <c r="B145" s="68"/>
      <c r="C145" s="68"/>
      <c r="D145" s="68"/>
      <c r="E145" s="68"/>
      <c r="F145" s="71"/>
      <c r="G145" s="72"/>
      <c r="H145" s="68"/>
      <c r="I145" s="68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2.75" customHeight="1">
      <c r="A146" s="68"/>
      <c r="B146" s="68"/>
      <c r="C146" s="68"/>
      <c r="D146" s="68"/>
      <c r="E146" s="68"/>
      <c r="F146" s="71"/>
      <c r="G146" s="72"/>
      <c r="H146" s="68"/>
      <c r="I146" s="68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2.75" customHeight="1">
      <c r="A147" s="68"/>
      <c r="B147" s="68"/>
      <c r="C147" s="68"/>
      <c r="D147" s="68"/>
      <c r="E147" s="68"/>
      <c r="F147" s="71"/>
      <c r="G147" s="72"/>
      <c r="H147" s="68"/>
      <c r="I147" s="68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2.75" customHeight="1">
      <c r="A148" s="68"/>
      <c r="B148" s="68"/>
      <c r="C148" s="68"/>
      <c r="D148" s="68"/>
      <c r="E148" s="68"/>
      <c r="F148" s="71"/>
      <c r="G148" s="72"/>
      <c r="H148" s="68"/>
      <c r="I148" s="68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2.75" customHeight="1">
      <c r="A149" s="68"/>
      <c r="B149" s="68"/>
      <c r="C149" s="68"/>
      <c r="D149" s="68"/>
      <c r="E149" s="68"/>
      <c r="F149" s="71"/>
      <c r="G149" s="72"/>
      <c r="H149" s="68"/>
      <c r="I149" s="68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2.75" customHeight="1">
      <c r="A150" s="68"/>
      <c r="B150" s="68"/>
      <c r="C150" s="68"/>
      <c r="D150" s="68"/>
      <c r="E150" s="68"/>
      <c r="F150" s="71"/>
      <c r="G150" s="72"/>
      <c r="H150" s="68"/>
      <c r="I150" s="68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2.75" customHeight="1">
      <c r="A151" s="68"/>
      <c r="B151" s="68"/>
      <c r="C151" s="68"/>
      <c r="D151" s="68"/>
      <c r="E151" s="68"/>
      <c r="F151" s="71"/>
      <c r="G151" s="72"/>
      <c r="H151" s="68"/>
      <c r="I151" s="68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2.75" customHeight="1">
      <c r="A152" s="68"/>
      <c r="B152" s="68"/>
      <c r="C152" s="68"/>
      <c r="D152" s="68"/>
      <c r="E152" s="68"/>
      <c r="F152" s="71"/>
      <c r="G152" s="72"/>
      <c r="H152" s="68"/>
      <c r="I152" s="68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2.75" customHeight="1">
      <c r="A153" s="68"/>
      <c r="B153" s="68"/>
      <c r="C153" s="68"/>
      <c r="D153" s="68"/>
      <c r="E153" s="68"/>
      <c r="F153" s="71"/>
      <c r="G153" s="72"/>
      <c r="H153" s="68"/>
      <c r="I153" s="68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2.75" customHeight="1">
      <c r="A154" s="68"/>
      <c r="B154" s="68"/>
      <c r="C154" s="68"/>
      <c r="D154" s="68"/>
      <c r="E154" s="68"/>
      <c r="F154" s="71"/>
      <c r="G154" s="72"/>
      <c r="H154" s="68"/>
      <c r="I154" s="68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2.75" customHeight="1">
      <c r="A155" s="68"/>
      <c r="B155" s="68"/>
      <c r="C155" s="68"/>
      <c r="D155" s="68"/>
      <c r="E155" s="68"/>
      <c r="F155" s="71"/>
      <c r="G155" s="72"/>
      <c r="H155" s="68"/>
      <c r="I155" s="68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2.75" customHeight="1">
      <c r="A156" s="68"/>
      <c r="B156" s="68"/>
      <c r="C156" s="68"/>
      <c r="D156" s="68"/>
      <c r="E156" s="68"/>
      <c r="F156" s="71"/>
      <c r="G156" s="72"/>
      <c r="H156" s="68"/>
      <c r="I156" s="68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2.75" customHeight="1">
      <c r="A157" s="68"/>
      <c r="B157" s="68"/>
      <c r="C157" s="68"/>
      <c r="D157" s="68"/>
      <c r="E157" s="68"/>
      <c r="F157" s="71"/>
      <c r="G157" s="72"/>
      <c r="H157" s="68"/>
      <c r="I157" s="68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2.75" customHeight="1">
      <c r="A158" s="68"/>
      <c r="B158" s="68"/>
      <c r="C158" s="68"/>
      <c r="D158" s="68"/>
      <c r="E158" s="68"/>
      <c r="F158" s="71"/>
      <c r="G158" s="72"/>
      <c r="H158" s="68"/>
      <c r="I158" s="68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2.75" customHeight="1">
      <c r="A159" s="68"/>
      <c r="B159" s="68"/>
      <c r="C159" s="68"/>
      <c r="D159" s="68"/>
      <c r="E159" s="68"/>
      <c r="F159" s="71"/>
      <c r="G159" s="72"/>
      <c r="H159" s="68"/>
      <c r="I159" s="68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2.75" customHeight="1">
      <c r="A160" s="68"/>
      <c r="B160" s="68"/>
      <c r="C160" s="68"/>
      <c r="D160" s="68"/>
      <c r="E160" s="68"/>
      <c r="F160" s="71"/>
      <c r="G160" s="72"/>
      <c r="H160" s="68"/>
      <c r="I160" s="68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2.75" customHeight="1">
      <c r="A161" s="68"/>
      <c r="B161" s="68"/>
      <c r="C161" s="68"/>
      <c r="D161" s="68"/>
      <c r="E161" s="68"/>
      <c r="F161" s="71"/>
      <c r="G161" s="72"/>
      <c r="H161" s="68"/>
      <c r="I161" s="68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2.75" customHeight="1">
      <c r="A162" s="68"/>
      <c r="B162" s="68"/>
      <c r="C162" s="68"/>
      <c r="D162" s="68"/>
      <c r="E162" s="68"/>
      <c r="F162" s="71"/>
      <c r="G162" s="72"/>
      <c r="H162" s="68"/>
      <c r="I162" s="68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2.75" customHeight="1">
      <c r="A163" s="68"/>
      <c r="B163" s="68"/>
      <c r="C163" s="68"/>
      <c r="D163" s="68"/>
      <c r="E163" s="68"/>
      <c r="F163" s="71"/>
      <c r="G163" s="72"/>
      <c r="H163" s="68"/>
      <c r="I163" s="68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2.75" customHeight="1">
      <c r="A164" s="68"/>
      <c r="B164" s="68"/>
      <c r="C164" s="68"/>
      <c r="D164" s="68"/>
      <c r="E164" s="68"/>
      <c r="F164" s="71"/>
      <c r="G164" s="72"/>
      <c r="H164" s="68"/>
      <c r="I164" s="68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2.75" customHeight="1">
      <c r="A165" s="68"/>
      <c r="B165" s="68"/>
      <c r="C165" s="68"/>
      <c r="D165" s="68"/>
      <c r="E165" s="68"/>
      <c r="F165" s="71"/>
      <c r="G165" s="72"/>
      <c r="H165" s="68"/>
      <c r="I165" s="68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2.75" customHeight="1">
      <c r="A166" s="68"/>
      <c r="B166" s="68"/>
      <c r="C166" s="68"/>
      <c r="D166" s="68"/>
      <c r="E166" s="68"/>
      <c r="F166" s="71"/>
      <c r="G166" s="72"/>
      <c r="H166" s="68"/>
      <c r="I166" s="68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2.75" customHeight="1">
      <c r="A167" s="68"/>
      <c r="B167" s="68"/>
      <c r="C167" s="68"/>
      <c r="D167" s="68"/>
      <c r="E167" s="68"/>
      <c r="F167" s="71"/>
      <c r="G167" s="72"/>
      <c r="H167" s="68"/>
      <c r="I167" s="68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2.75" customHeight="1">
      <c r="A168" s="68"/>
      <c r="B168" s="68"/>
      <c r="C168" s="68"/>
      <c r="D168" s="68"/>
      <c r="E168" s="68"/>
      <c r="F168" s="71"/>
      <c r="G168" s="72"/>
      <c r="H168" s="68"/>
      <c r="I168" s="68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2.75" customHeight="1">
      <c r="A169" s="68"/>
      <c r="B169" s="68"/>
      <c r="C169" s="68"/>
      <c r="D169" s="68"/>
      <c r="E169" s="68"/>
      <c r="F169" s="71"/>
      <c r="G169" s="72"/>
      <c r="H169" s="68"/>
      <c r="I169" s="68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2.75" customHeight="1">
      <c r="A170" s="68"/>
      <c r="B170" s="68"/>
      <c r="C170" s="68"/>
      <c r="D170" s="68"/>
      <c r="E170" s="68"/>
      <c r="F170" s="71"/>
      <c r="G170" s="72"/>
      <c r="H170" s="68"/>
      <c r="I170" s="68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2.75" customHeight="1">
      <c r="A171" s="68"/>
      <c r="B171" s="68"/>
      <c r="C171" s="68"/>
      <c r="D171" s="68"/>
      <c r="E171" s="68"/>
      <c r="F171" s="71"/>
      <c r="G171" s="72"/>
      <c r="H171" s="68"/>
      <c r="I171" s="68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2.75" customHeight="1">
      <c r="A172" s="68"/>
      <c r="B172" s="68"/>
      <c r="C172" s="68"/>
      <c r="D172" s="68"/>
      <c r="E172" s="68"/>
      <c r="F172" s="71"/>
      <c r="G172" s="72"/>
      <c r="H172" s="68"/>
      <c r="I172" s="68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2.75" customHeight="1">
      <c r="A173" s="68"/>
      <c r="B173" s="68"/>
      <c r="C173" s="68"/>
      <c r="D173" s="68"/>
      <c r="E173" s="68"/>
      <c r="F173" s="71"/>
      <c r="G173" s="72"/>
      <c r="H173" s="68"/>
      <c r="I173" s="68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2.75" customHeight="1">
      <c r="A174" s="68"/>
      <c r="B174" s="68"/>
      <c r="C174" s="68"/>
      <c r="D174" s="68"/>
      <c r="E174" s="68"/>
      <c r="F174" s="71"/>
      <c r="G174" s="72"/>
      <c r="H174" s="68"/>
      <c r="I174" s="68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2.75" customHeight="1">
      <c r="A175" s="68"/>
      <c r="B175" s="68"/>
      <c r="C175" s="68"/>
      <c r="D175" s="68"/>
      <c r="E175" s="68"/>
      <c r="F175" s="71"/>
      <c r="G175" s="72"/>
      <c r="H175" s="68"/>
      <c r="I175" s="68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2.75" customHeight="1">
      <c r="A176" s="68"/>
      <c r="B176" s="68"/>
      <c r="C176" s="68"/>
      <c r="D176" s="68"/>
      <c r="E176" s="68"/>
      <c r="F176" s="71"/>
      <c r="G176" s="72"/>
      <c r="H176" s="68"/>
      <c r="I176" s="68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2.75" customHeight="1">
      <c r="A177" s="68"/>
      <c r="B177" s="68"/>
      <c r="C177" s="68"/>
      <c r="D177" s="68"/>
      <c r="E177" s="68"/>
      <c r="F177" s="71"/>
      <c r="G177" s="72"/>
      <c r="H177" s="68"/>
      <c r="I177" s="68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2.75" customHeight="1">
      <c r="A178" s="68"/>
      <c r="B178" s="68"/>
      <c r="C178" s="68"/>
      <c r="D178" s="68"/>
      <c r="E178" s="68"/>
      <c r="F178" s="71"/>
      <c r="G178" s="72"/>
      <c r="H178" s="68"/>
      <c r="I178" s="68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2.75" customHeight="1">
      <c r="A179" s="68"/>
      <c r="B179" s="68"/>
      <c r="C179" s="68"/>
      <c r="D179" s="68"/>
      <c r="E179" s="68"/>
      <c r="F179" s="71"/>
      <c r="G179" s="72"/>
      <c r="H179" s="68"/>
      <c r="I179" s="68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2.75" customHeight="1">
      <c r="A180" s="68"/>
      <c r="B180" s="68"/>
      <c r="C180" s="68"/>
      <c r="D180" s="68"/>
      <c r="E180" s="68"/>
      <c r="F180" s="71"/>
      <c r="G180" s="72"/>
      <c r="H180" s="68"/>
      <c r="I180" s="68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2.75" customHeight="1">
      <c r="A181" s="68"/>
      <c r="B181" s="68"/>
      <c r="C181" s="68"/>
      <c r="D181" s="68"/>
      <c r="E181" s="68"/>
      <c r="F181" s="71"/>
      <c r="G181" s="72"/>
      <c r="H181" s="68"/>
      <c r="I181" s="68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2.75" customHeight="1">
      <c r="A182" s="68"/>
      <c r="B182" s="68"/>
      <c r="C182" s="68"/>
      <c r="D182" s="68"/>
      <c r="E182" s="68"/>
      <c r="F182" s="71"/>
      <c r="G182" s="72"/>
      <c r="H182" s="68"/>
      <c r="I182" s="68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2.75" customHeight="1">
      <c r="A183" s="68"/>
      <c r="B183" s="68"/>
      <c r="C183" s="68"/>
      <c r="D183" s="68"/>
      <c r="E183" s="68"/>
      <c r="F183" s="71"/>
      <c r="G183" s="72"/>
      <c r="H183" s="68"/>
      <c r="I183" s="68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2.75" customHeight="1">
      <c r="A184" s="68"/>
      <c r="B184" s="68"/>
      <c r="C184" s="68"/>
      <c r="D184" s="68"/>
      <c r="E184" s="68"/>
      <c r="F184" s="71"/>
      <c r="G184" s="72"/>
      <c r="H184" s="68"/>
      <c r="I184" s="68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2.75" customHeight="1">
      <c r="A185" s="68"/>
      <c r="B185" s="68"/>
      <c r="C185" s="68"/>
      <c r="D185" s="68"/>
      <c r="E185" s="68"/>
      <c r="F185" s="71"/>
      <c r="G185" s="72"/>
      <c r="H185" s="68"/>
      <c r="I185" s="68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2.75" customHeight="1">
      <c r="A186" s="68"/>
      <c r="B186" s="68"/>
      <c r="C186" s="68"/>
      <c r="D186" s="68"/>
      <c r="E186" s="68"/>
      <c r="F186" s="71"/>
      <c r="G186" s="72"/>
      <c r="H186" s="68"/>
      <c r="I186" s="68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2.75" customHeight="1">
      <c r="A187" s="68"/>
      <c r="B187" s="68"/>
      <c r="C187" s="68"/>
      <c r="D187" s="68"/>
      <c r="E187" s="68"/>
      <c r="F187" s="71"/>
      <c r="G187" s="72"/>
      <c r="H187" s="68"/>
      <c r="I187" s="68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2.75" customHeight="1">
      <c r="A188" s="68"/>
      <c r="B188" s="68"/>
      <c r="C188" s="68"/>
      <c r="D188" s="68"/>
      <c r="E188" s="68"/>
      <c r="F188" s="71"/>
      <c r="G188" s="72"/>
      <c r="H188" s="68"/>
      <c r="I188" s="68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2.75" customHeight="1">
      <c r="A189" s="68"/>
      <c r="B189" s="68"/>
      <c r="C189" s="68"/>
      <c r="D189" s="68"/>
      <c r="E189" s="68"/>
      <c r="F189" s="71"/>
      <c r="G189" s="72"/>
      <c r="H189" s="68"/>
      <c r="I189" s="68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2.75" customHeight="1">
      <c r="A190" s="68"/>
      <c r="B190" s="68"/>
      <c r="C190" s="68"/>
      <c r="D190" s="68"/>
      <c r="E190" s="68"/>
      <c r="F190" s="71"/>
      <c r="G190" s="72"/>
      <c r="H190" s="68"/>
      <c r="I190" s="68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2.75" customHeight="1">
      <c r="A191" s="68"/>
      <c r="B191" s="68"/>
      <c r="C191" s="68"/>
      <c r="D191" s="68"/>
      <c r="E191" s="68"/>
      <c r="F191" s="71"/>
      <c r="G191" s="72"/>
      <c r="H191" s="68"/>
      <c r="I191" s="68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2.75" customHeight="1">
      <c r="A192" s="68"/>
      <c r="B192" s="68"/>
      <c r="C192" s="68"/>
      <c r="D192" s="68"/>
      <c r="E192" s="68"/>
      <c r="F192" s="71"/>
      <c r="G192" s="72"/>
      <c r="H192" s="68"/>
      <c r="I192" s="68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2.75" customHeight="1">
      <c r="A193" s="68"/>
      <c r="B193" s="68"/>
      <c r="C193" s="68"/>
      <c r="D193" s="68"/>
      <c r="E193" s="68"/>
      <c r="F193" s="71"/>
      <c r="G193" s="72"/>
      <c r="H193" s="68"/>
      <c r="I193" s="68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2.75" customHeight="1">
      <c r="A194" s="68"/>
      <c r="B194" s="68"/>
      <c r="C194" s="68"/>
      <c r="D194" s="68"/>
      <c r="E194" s="68"/>
      <c r="F194" s="71"/>
      <c r="G194" s="72"/>
      <c r="H194" s="68"/>
      <c r="I194" s="68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2.75" customHeight="1">
      <c r="A195" s="68"/>
      <c r="B195" s="68"/>
      <c r="C195" s="68"/>
      <c r="D195" s="68"/>
      <c r="E195" s="68"/>
      <c r="F195" s="71"/>
      <c r="G195" s="72"/>
      <c r="H195" s="68"/>
      <c r="I195" s="68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2.75" customHeight="1">
      <c r="A196" s="68"/>
      <c r="B196" s="68"/>
      <c r="C196" s="68"/>
      <c r="D196" s="68"/>
      <c r="E196" s="68"/>
      <c r="F196" s="71"/>
      <c r="G196" s="72"/>
      <c r="H196" s="68"/>
      <c r="I196" s="68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2.75" customHeight="1">
      <c r="A197" s="68"/>
      <c r="B197" s="68"/>
      <c r="C197" s="68"/>
      <c r="D197" s="68"/>
      <c r="E197" s="68"/>
      <c r="F197" s="71"/>
      <c r="G197" s="72"/>
      <c r="H197" s="68"/>
      <c r="I197" s="68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2.75" customHeight="1">
      <c r="A198" s="68"/>
      <c r="B198" s="68"/>
      <c r="C198" s="68"/>
      <c r="D198" s="68"/>
      <c r="E198" s="68"/>
      <c r="F198" s="71"/>
      <c r="G198" s="72"/>
      <c r="H198" s="68"/>
      <c r="I198" s="68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2.75" customHeight="1">
      <c r="A199" s="68"/>
      <c r="B199" s="68"/>
      <c r="C199" s="68"/>
      <c r="D199" s="68"/>
      <c r="E199" s="68"/>
      <c r="F199" s="71"/>
      <c r="G199" s="72"/>
      <c r="H199" s="68"/>
      <c r="I199" s="68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2.75" customHeight="1">
      <c r="A200" s="68"/>
      <c r="B200" s="68"/>
      <c r="C200" s="68"/>
      <c r="D200" s="68"/>
      <c r="E200" s="68"/>
      <c r="F200" s="71"/>
      <c r="G200" s="72"/>
      <c r="H200" s="68"/>
      <c r="I200" s="68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2.75" customHeight="1">
      <c r="A201" s="68"/>
      <c r="B201" s="68"/>
      <c r="C201" s="68"/>
      <c r="D201" s="68"/>
      <c r="E201" s="68"/>
      <c r="F201" s="71"/>
      <c r="G201" s="72"/>
      <c r="H201" s="68"/>
      <c r="I201" s="68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2.75" customHeight="1">
      <c r="A202" s="68"/>
      <c r="B202" s="68"/>
      <c r="C202" s="68"/>
      <c r="D202" s="68"/>
      <c r="E202" s="68"/>
      <c r="F202" s="71"/>
      <c r="G202" s="72"/>
      <c r="H202" s="68"/>
      <c r="I202" s="68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2.75" customHeight="1">
      <c r="A203" s="68"/>
      <c r="B203" s="68"/>
      <c r="C203" s="68"/>
      <c r="D203" s="68"/>
      <c r="E203" s="68"/>
      <c r="F203" s="71"/>
      <c r="G203" s="72"/>
      <c r="H203" s="68"/>
      <c r="I203" s="68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2.75" customHeight="1">
      <c r="A204" s="68"/>
      <c r="B204" s="68"/>
      <c r="C204" s="68"/>
      <c r="D204" s="68"/>
      <c r="E204" s="68"/>
      <c r="F204" s="71"/>
      <c r="G204" s="72"/>
      <c r="H204" s="68"/>
      <c r="I204" s="68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2.75" customHeight="1">
      <c r="A205" s="68"/>
      <c r="B205" s="68"/>
      <c r="C205" s="68"/>
      <c r="D205" s="68"/>
      <c r="E205" s="68"/>
      <c r="F205" s="71"/>
      <c r="G205" s="72"/>
      <c r="H205" s="68"/>
      <c r="I205" s="68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2.75" customHeight="1">
      <c r="A206" s="68"/>
      <c r="B206" s="68"/>
      <c r="C206" s="68"/>
      <c r="D206" s="68"/>
      <c r="E206" s="68"/>
      <c r="F206" s="71"/>
      <c r="G206" s="72"/>
      <c r="H206" s="68"/>
      <c r="I206" s="68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2.75" customHeight="1">
      <c r="A207" s="68"/>
      <c r="B207" s="68"/>
      <c r="C207" s="68"/>
      <c r="D207" s="68"/>
      <c r="E207" s="68"/>
      <c r="F207" s="71"/>
      <c r="G207" s="72"/>
      <c r="H207" s="68"/>
      <c r="I207" s="68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2.75" customHeight="1">
      <c r="A208" s="68"/>
      <c r="B208" s="68"/>
      <c r="C208" s="68"/>
      <c r="D208" s="68"/>
      <c r="E208" s="68"/>
      <c r="F208" s="71"/>
      <c r="G208" s="72"/>
      <c r="H208" s="68"/>
      <c r="I208" s="68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2.75" customHeight="1">
      <c r="A209" s="68"/>
      <c r="B209" s="68"/>
      <c r="C209" s="68"/>
      <c r="D209" s="68"/>
      <c r="E209" s="68"/>
      <c r="F209" s="71"/>
      <c r="G209" s="72"/>
      <c r="H209" s="68"/>
      <c r="I209" s="68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2.75" customHeight="1">
      <c r="A210" s="68"/>
      <c r="B210" s="68"/>
      <c r="C210" s="68"/>
      <c r="D210" s="68"/>
      <c r="E210" s="68"/>
      <c r="F210" s="71"/>
      <c r="G210" s="72"/>
      <c r="H210" s="68"/>
      <c r="I210" s="68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2.75" customHeight="1">
      <c r="A211" s="68"/>
      <c r="B211" s="68"/>
      <c r="C211" s="68"/>
      <c r="D211" s="68"/>
      <c r="E211" s="68"/>
      <c r="F211" s="71"/>
      <c r="G211" s="72"/>
      <c r="H211" s="68"/>
      <c r="I211" s="68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2.75" customHeight="1">
      <c r="A212" s="68"/>
      <c r="B212" s="68"/>
      <c r="C212" s="68"/>
      <c r="D212" s="68"/>
      <c r="E212" s="68"/>
      <c r="F212" s="71"/>
      <c r="G212" s="72"/>
      <c r="H212" s="68"/>
      <c r="I212" s="68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2.75" customHeight="1">
      <c r="A213" s="68"/>
      <c r="B213" s="68"/>
      <c r="C213" s="68"/>
      <c r="D213" s="68"/>
      <c r="E213" s="68"/>
      <c r="F213" s="71"/>
      <c r="G213" s="72"/>
      <c r="H213" s="68"/>
      <c r="I213" s="68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2.75" customHeight="1">
      <c r="A214" s="68"/>
      <c r="B214" s="68"/>
      <c r="C214" s="68"/>
      <c r="D214" s="68"/>
      <c r="E214" s="68"/>
      <c r="F214" s="71"/>
      <c r="G214" s="72"/>
      <c r="H214" s="68"/>
      <c r="I214" s="68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2.75" customHeight="1">
      <c r="A215" s="68"/>
      <c r="B215" s="68"/>
      <c r="C215" s="68"/>
      <c r="D215" s="68"/>
      <c r="E215" s="68"/>
      <c r="F215" s="71"/>
      <c r="G215" s="72"/>
      <c r="H215" s="68"/>
      <c r="I215" s="68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2.75" customHeight="1">
      <c r="A216" s="68"/>
      <c r="B216" s="68"/>
      <c r="C216" s="68"/>
      <c r="D216" s="68"/>
      <c r="E216" s="68"/>
      <c r="F216" s="71"/>
      <c r="G216" s="72"/>
      <c r="H216" s="68"/>
      <c r="I216" s="68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2.75" customHeight="1">
      <c r="A217" s="68"/>
      <c r="B217" s="68"/>
      <c r="C217" s="68"/>
      <c r="D217" s="68"/>
      <c r="E217" s="68"/>
      <c r="F217" s="71"/>
      <c r="G217" s="72"/>
      <c r="H217" s="68"/>
      <c r="I217" s="68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2.75" customHeight="1">
      <c r="A218" s="68"/>
      <c r="B218" s="68"/>
      <c r="C218" s="68"/>
      <c r="D218" s="68"/>
      <c r="E218" s="68"/>
      <c r="F218" s="71"/>
      <c r="G218" s="72"/>
      <c r="H218" s="68"/>
      <c r="I218" s="68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2.75" customHeight="1">
      <c r="A219" s="68"/>
      <c r="B219" s="68"/>
      <c r="C219" s="68"/>
      <c r="D219" s="68"/>
      <c r="E219" s="68"/>
      <c r="F219" s="71"/>
      <c r="G219" s="72"/>
      <c r="H219" s="68"/>
      <c r="I219" s="68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2.75" customHeight="1">
      <c r="A220" s="68"/>
      <c r="B220" s="68"/>
      <c r="C220" s="68"/>
      <c r="D220" s="68"/>
      <c r="E220" s="68"/>
      <c r="F220" s="71"/>
      <c r="G220" s="72"/>
      <c r="H220" s="68"/>
      <c r="I220" s="68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2.75" customHeight="1">
      <c r="A221" s="68"/>
      <c r="B221" s="68"/>
      <c r="C221" s="68"/>
      <c r="D221" s="68"/>
      <c r="E221" s="68"/>
      <c r="F221" s="71"/>
      <c r="G221" s="72"/>
      <c r="H221" s="68"/>
      <c r="I221" s="68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2.75" customHeight="1">
      <c r="A222" s="68"/>
      <c r="B222" s="68"/>
      <c r="C222" s="68"/>
      <c r="D222" s="68"/>
      <c r="E222" s="68"/>
      <c r="F222" s="71"/>
      <c r="G222" s="72"/>
      <c r="H222" s="68"/>
      <c r="I222" s="68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2.75" customHeight="1">
      <c r="A223" s="68"/>
      <c r="B223" s="68"/>
      <c r="C223" s="68"/>
      <c r="D223" s="68"/>
      <c r="E223" s="68"/>
      <c r="F223" s="71"/>
      <c r="G223" s="72"/>
      <c r="H223" s="68"/>
      <c r="I223" s="68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2.75" customHeight="1">
      <c r="A224" s="68"/>
      <c r="B224" s="68"/>
      <c r="C224" s="68"/>
      <c r="D224" s="68"/>
      <c r="E224" s="68"/>
      <c r="F224" s="71"/>
      <c r="G224" s="72"/>
      <c r="H224" s="68"/>
      <c r="I224" s="68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2.75" customHeight="1">
      <c r="A225" s="68"/>
      <c r="B225" s="68"/>
      <c r="C225" s="68"/>
      <c r="D225" s="68"/>
      <c r="E225" s="68"/>
      <c r="F225" s="71"/>
      <c r="G225" s="72"/>
      <c r="H225" s="68"/>
      <c r="I225" s="68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2.75" customHeight="1">
      <c r="A226" s="68"/>
      <c r="B226" s="68"/>
      <c r="C226" s="68"/>
      <c r="D226" s="68"/>
      <c r="E226" s="68"/>
      <c r="F226" s="71"/>
      <c r="G226" s="72"/>
      <c r="H226" s="68"/>
      <c r="I226" s="68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2.75" customHeight="1">
      <c r="A227" s="68"/>
      <c r="B227" s="68"/>
      <c r="C227" s="68"/>
      <c r="D227" s="68"/>
      <c r="E227" s="68"/>
      <c r="F227" s="71"/>
      <c r="G227" s="72"/>
      <c r="H227" s="68"/>
      <c r="I227" s="68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2.75" customHeight="1">
      <c r="A228" s="68"/>
      <c r="B228" s="68"/>
      <c r="C228" s="68"/>
      <c r="D228" s="68"/>
      <c r="E228" s="68"/>
      <c r="F228" s="71"/>
      <c r="G228" s="72"/>
      <c r="H228" s="68"/>
      <c r="I228" s="68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2.75" customHeight="1">
      <c r="A229" s="68"/>
      <c r="B229" s="68"/>
      <c r="C229" s="68"/>
      <c r="D229" s="68"/>
      <c r="E229" s="68"/>
      <c r="F229" s="71"/>
      <c r="G229" s="72"/>
      <c r="H229" s="68"/>
      <c r="I229" s="68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2.75" customHeight="1">
      <c r="A230" s="68"/>
      <c r="B230" s="68"/>
      <c r="C230" s="68"/>
      <c r="D230" s="68"/>
      <c r="E230" s="68"/>
      <c r="F230" s="71"/>
      <c r="G230" s="72"/>
      <c r="H230" s="68"/>
      <c r="I230" s="68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2.75" customHeight="1">
      <c r="A231" s="68"/>
      <c r="B231" s="68"/>
      <c r="C231" s="68"/>
      <c r="D231" s="68"/>
      <c r="E231" s="68"/>
      <c r="F231" s="71"/>
      <c r="G231" s="72"/>
      <c r="H231" s="68"/>
      <c r="I231" s="68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2.75" customHeight="1">
      <c r="A232" s="68"/>
      <c r="B232" s="68"/>
      <c r="C232" s="68"/>
      <c r="D232" s="68"/>
      <c r="E232" s="68"/>
      <c r="F232" s="71"/>
      <c r="G232" s="72"/>
      <c r="H232" s="68"/>
      <c r="I232" s="68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2.75" customHeight="1">
      <c r="A233" s="68"/>
      <c r="B233" s="68"/>
      <c r="C233" s="68"/>
      <c r="D233" s="68"/>
      <c r="E233" s="68"/>
      <c r="F233" s="71"/>
      <c r="G233" s="72"/>
      <c r="H233" s="68"/>
      <c r="I233" s="68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2.75" customHeight="1">
      <c r="A234" s="68"/>
      <c r="B234" s="68"/>
      <c r="C234" s="68"/>
      <c r="D234" s="68"/>
      <c r="E234" s="68"/>
      <c r="F234" s="71"/>
      <c r="G234" s="72"/>
      <c r="H234" s="68"/>
      <c r="I234" s="68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2.75" customHeight="1">
      <c r="A235" s="68"/>
      <c r="B235" s="68"/>
      <c r="C235" s="68"/>
      <c r="D235" s="68"/>
      <c r="E235" s="68"/>
      <c r="F235" s="71"/>
      <c r="G235" s="72"/>
      <c r="H235" s="68"/>
      <c r="I235" s="68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2.75" customHeight="1">
      <c r="A236" s="68"/>
      <c r="B236" s="68"/>
      <c r="C236" s="68"/>
      <c r="D236" s="68"/>
      <c r="E236" s="68"/>
      <c r="F236" s="71"/>
      <c r="G236" s="72"/>
      <c r="H236" s="68"/>
      <c r="I236" s="68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2.75" customHeight="1">
      <c r="A237" s="68"/>
      <c r="B237" s="68"/>
      <c r="C237" s="68"/>
      <c r="D237" s="68"/>
      <c r="E237" s="68"/>
      <c r="F237" s="71"/>
      <c r="G237" s="72"/>
      <c r="H237" s="68"/>
      <c r="I237" s="68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2.75" customHeight="1">
      <c r="A238" s="68"/>
      <c r="B238" s="68"/>
      <c r="C238" s="68"/>
      <c r="D238" s="68"/>
      <c r="E238" s="68"/>
      <c r="F238" s="71"/>
      <c r="G238" s="72"/>
      <c r="H238" s="68"/>
      <c r="I238" s="68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2.75" customHeight="1">
      <c r="A239" s="68"/>
      <c r="B239" s="68"/>
      <c r="C239" s="68"/>
      <c r="D239" s="68"/>
      <c r="E239" s="68"/>
      <c r="F239" s="71"/>
      <c r="G239" s="72"/>
      <c r="H239" s="68"/>
      <c r="I239" s="68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2.75" customHeight="1">
      <c r="A240" s="68"/>
      <c r="B240" s="68"/>
      <c r="C240" s="68"/>
      <c r="D240" s="68"/>
      <c r="E240" s="68"/>
      <c r="F240" s="71"/>
      <c r="G240" s="72"/>
      <c r="H240" s="68"/>
      <c r="I240" s="68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2.75" customHeight="1">
      <c r="A241" s="68"/>
      <c r="B241" s="68"/>
      <c r="C241" s="68"/>
      <c r="D241" s="68"/>
      <c r="E241" s="68"/>
      <c r="F241" s="71"/>
      <c r="G241" s="72"/>
      <c r="H241" s="68"/>
      <c r="I241" s="68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2.75" customHeight="1">
      <c r="A242" s="68"/>
      <c r="B242" s="68"/>
      <c r="C242" s="68"/>
      <c r="D242" s="68"/>
      <c r="E242" s="68"/>
      <c r="F242" s="71"/>
      <c r="G242" s="72"/>
      <c r="H242" s="68"/>
      <c r="I242" s="68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2.75" customHeight="1">
      <c r="A243" s="68"/>
      <c r="B243" s="68"/>
      <c r="C243" s="68"/>
      <c r="D243" s="68"/>
      <c r="E243" s="68"/>
      <c r="F243" s="71"/>
      <c r="G243" s="72"/>
      <c r="H243" s="68"/>
      <c r="I243" s="68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2.75" customHeight="1">
      <c r="A244" s="68"/>
      <c r="B244" s="68"/>
      <c r="C244" s="68"/>
      <c r="D244" s="68"/>
      <c r="E244" s="68"/>
      <c r="F244" s="71"/>
      <c r="G244" s="72"/>
      <c r="H244" s="68"/>
      <c r="I244" s="68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2.75" customHeight="1">
      <c r="A245" s="68"/>
      <c r="B245" s="68"/>
      <c r="C245" s="68"/>
      <c r="D245" s="68"/>
      <c r="E245" s="68"/>
      <c r="F245" s="71"/>
      <c r="G245" s="72"/>
      <c r="H245" s="68"/>
      <c r="I245" s="68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2.75" customHeight="1">
      <c r="A246" s="68"/>
      <c r="B246" s="68"/>
      <c r="C246" s="68"/>
      <c r="D246" s="68"/>
      <c r="E246" s="68"/>
      <c r="F246" s="71"/>
      <c r="G246" s="72"/>
      <c r="H246" s="68"/>
      <c r="I246" s="68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2.75" customHeight="1">
      <c r="A247" s="68"/>
      <c r="B247" s="68"/>
      <c r="C247" s="68"/>
      <c r="D247" s="68"/>
      <c r="E247" s="68"/>
      <c r="F247" s="71"/>
      <c r="G247" s="72"/>
      <c r="H247" s="68"/>
      <c r="I247" s="68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2.75" customHeight="1">
      <c r="A248" s="68"/>
      <c r="B248" s="68"/>
      <c r="C248" s="68"/>
      <c r="D248" s="68"/>
      <c r="E248" s="68"/>
      <c r="F248" s="71"/>
      <c r="G248" s="72"/>
      <c r="H248" s="68"/>
      <c r="I248" s="68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2.75" customHeight="1">
      <c r="A249" s="68"/>
      <c r="B249" s="68"/>
      <c r="C249" s="68"/>
      <c r="D249" s="68"/>
      <c r="E249" s="68"/>
      <c r="F249" s="71"/>
      <c r="G249" s="72"/>
      <c r="H249" s="68"/>
      <c r="I249" s="68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2.75" customHeight="1">
      <c r="A250" s="68"/>
      <c r="B250" s="68"/>
      <c r="C250" s="68"/>
      <c r="D250" s="68"/>
      <c r="E250" s="68"/>
      <c r="F250" s="71"/>
      <c r="G250" s="72"/>
      <c r="H250" s="68"/>
      <c r="I250" s="68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2.75" customHeight="1">
      <c r="A251" s="68"/>
      <c r="B251" s="68"/>
      <c r="C251" s="68"/>
      <c r="D251" s="68"/>
      <c r="E251" s="68"/>
      <c r="F251" s="71"/>
      <c r="G251" s="72"/>
      <c r="H251" s="68"/>
      <c r="I251" s="68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2.75" customHeight="1">
      <c r="A252" s="68"/>
      <c r="B252" s="68"/>
      <c r="C252" s="68"/>
      <c r="D252" s="68"/>
      <c r="E252" s="68"/>
      <c r="F252" s="71"/>
      <c r="G252" s="72"/>
      <c r="H252" s="68"/>
      <c r="I252" s="68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2.75" customHeight="1">
      <c r="A253" s="68"/>
      <c r="B253" s="68"/>
      <c r="C253" s="68"/>
      <c r="D253" s="68"/>
      <c r="E253" s="68"/>
      <c r="F253" s="71"/>
      <c r="G253" s="72"/>
      <c r="H253" s="68"/>
      <c r="I253" s="68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2.75" customHeight="1">
      <c r="A254" s="68"/>
      <c r="B254" s="68"/>
      <c r="C254" s="68"/>
      <c r="D254" s="68"/>
      <c r="E254" s="68"/>
      <c r="F254" s="71"/>
      <c r="G254" s="72"/>
      <c r="H254" s="68"/>
      <c r="I254" s="68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2.75" customHeight="1">
      <c r="A255" s="68"/>
      <c r="B255" s="68"/>
      <c r="C255" s="68"/>
      <c r="D255" s="68"/>
      <c r="E255" s="68"/>
      <c r="F255" s="71"/>
      <c r="G255" s="72"/>
      <c r="H255" s="68"/>
      <c r="I255" s="68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2.75" customHeight="1">
      <c r="A256" s="68"/>
      <c r="B256" s="68"/>
      <c r="C256" s="68"/>
      <c r="D256" s="68"/>
      <c r="E256" s="68"/>
      <c r="F256" s="71"/>
      <c r="G256" s="72"/>
      <c r="H256" s="68"/>
      <c r="I256" s="68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2.75" customHeight="1">
      <c r="A257" s="68"/>
      <c r="B257" s="68"/>
      <c r="C257" s="68"/>
      <c r="D257" s="68"/>
      <c r="E257" s="68"/>
      <c r="F257" s="71"/>
      <c r="G257" s="72"/>
      <c r="H257" s="68"/>
      <c r="I257" s="68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2.75" customHeight="1">
      <c r="A258" s="68"/>
      <c r="B258" s="68"/>
      <c r="C258" s="68"/>
      <c r="D258" s="68"/>
      <c r="E258" s="68"/>
      <c r="F258" s="71"/>
      <c r="G258" s="72"/>
      <c r="H258" s="68"/>
      <c r="I258" s="68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2.75" customHeight="1">
      <c r="A259" s="68"/>
      <c r="B259" s="68"/>
      <c r="C259" s="68"/>
      <c r="D259" s="68"/>
      <c r="E259" s="68"/>
      <c r="F259" s="71"/>
      <c r="G259" s="72"/>
      <c r="H259" s="68"/>
      <c r="I259" s="68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2.75" customHeight="1">
      <c r="A260" s="68"/>
      <c r="B260" s="68"/>
      <c r="C260" s="68"/>
      <c r="D260" s="68"/>
      <c r="E260" s="68"/>
      <c r="F260" s="71"/>
      <c r="G260" s="72"/>
      <c r="H260" s="68"/>
      <c r="I260" s="68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2.75" customHeight="1">
      <c r="A261" s="68"/>
      <c r="B261" s="68"/>
      <c r="C261" s="68"/>
      <c r="D261" s="68"/>
      <c r="E261" s="68"/>
      <c r="F261" s="71"/>
      <c r="G261" s="72"/>
      <c r="H261" s="68"/>
      <c r="I261" s="68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2.75" customHeight="1">
      <c r="A262" s="68"/>
      <c r="B262" s="68"/>
      <c r="C262" s="68"/>
      <c r="D262" s="68"/>
      <c r="E262" s="68"/>
      <c r="F262" s="71"/>
      <c r="G262" s="72"/>
      <c r="H262" s="68"/>
      <c r="I262" s="68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2.75" customHeight="1">
      <c r="A263" s="68"/>
      <c r="B263" s="68"/>
      <c r="C263" s="68"/>
      <c r="D263" s="68"/>
      <c r="E263" s="68"/>
      <c r="F263" s="71"/>
      <c r="G263" s="72"/>
      <c r="H263" s="68"/>
      <c r="I263" s="68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2.75" customHeight="1">
      <c r="A264" s="68"/>
      <c r="B264" s="68"/>
      <c r="C264" s="68"/>
      <c r="D264" s="68"/>
      <c r="E264" s="68"/>
      <c r="F264" s="71"/>
      <c r="G264" s="72"/>
      <c r="H264" s="68"/>
      <c r="I264" s="68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2.75" customHeight="1">
      <c r="A265" s="68"/>
      <c r="B265" s="68"/>
      <c r="C265" s="68"/>
      <c r="D265" s="68"/>
      <c r="E265" s="68"/>
      <c r="F265" s="71"/>
      <c r="G265" s="72"/>
      <c r="H265" s="68"/>
      <c r="I265" s="68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2.75" customHeight="1">
      <c r="A266" s="68"/>
      <c r="B266" s="68"/>
      <c r="C266" s="68"/>
      <c r="D266" s="68"/>
      <c r="E266" s="68"/>
      <c r="F266" s="71"/>
      <c r="G266" s="72"/>
      <c r="H266" s="68"/>
      <c r="I266" s="68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2.75" customHeight="1">
      <c r="A267" s="68"/>
      <c r="B267" s="68"/>
      <c r="C267" s="68"/>
      <c r="D267" s="68"/>
      <c r="E267" s="68"/>
      <c r="F267" s="71"/>
      <c r="G267" s="72"/>
      <c r="H267" s="68"/>
      <c r="I267" s="68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2.75" customHeight="1">
      <c r="A268" s="68"/>
      <c r="B268" s="68"/>
      <c r="C268" s="68"/>
      <c r="D268" s="68"/>
      <c r="E268" s="68"/>
      <c r="F268" s="71"/>
      <c r="G268" s="72"/>
      <c r="H268" s="68"/>
      <c r="I268" s="68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2.75" customHeight="1">
      <c r="A269" s="68"/>
      <c r="B269" s="68"/>
      <c r="C269" s="68"/>
      <c r="D269" s="68"/>
      <c r="E269" s="68"/>
      <c r="F269" s="71"/>
      <c r="G269" s="72"/>
      <c r="H269" s="68"/>
      <c r="I269" s="68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2.75" customHeight="1">
      <c r="A270" s="68"/>
      <c r="B270" s="68"/>
      <c r="C270" s="68"/>
      <c r="D270" s="68"/>
      <c r="E270" s="68"/>
      <c r="F270" s="71"/>
      <c r="G270" s="72"/>
      <c r="H270" s="68"/>
      <c r="I270" s="68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2.75" customHeight="1">
      <c r="A271" s="68"/>
      <c r="B271" s="68"/>
      <c r="C271" s="68"/>
      <c r="D271" s="68"/>
      <c r="E271" s="68"/>
      <c r="F271" s="71"/>
      <c r="G271" s="72"/>
      <c r="H271" s="68"/>
      <c r="I271" s="68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2.75" customHeight="1">
      <c r="A272" s="68"/>
      <c r="B272" s="68"/>
      <c r="C272" s="68"/>
      <c r="D272" s="68"/>
      <c r="E272" s="68"/>
      <c r="F272" s="71"/>
      <c r="G272" s="72"/>
      <c r="H272" s="68"/>
      <c r="I272" s="68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2.75" customHeight="1">
      <c r="A273" s="68"/>
      <c r="B273" s="68"/>
      <c r="C273" s="68"/>
      <c r="D273" s="68"/>
      <c r="E273" s="68"/>
      <c r="F273" s="71"/>
      <c r="G273" s="72"/>
      <c r="H273" s="68"/>
      <c r="I273" s="68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2.75" customHeight="1">
      <c r="A274" s="68"/>
      <c r="B274" s="68"/>
      <c r="C274" s="68"/>
      <c r="D274" s="68"/>
      <c r="E274" s="68"/>
      <c r="F274" s="71"/>
      <c r="G274" s="72"/>
      <c r="H274" s="68"/>
      <c r="I274" s="68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2.75" customHeight="1">
      <c r="A275" s="68"/>
      <c r="B275" s="68"/>
      <c r="C275" s="68"/>
      <c r="D275" s="68"/>
      <c r="E275" s="68"/>
      <c r="F275" s="71"/>
      <c r="G275" s="72"/>
      <c r="H275" s="68"/>
      <c r="I275" s="68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2.75" customHeight="1">
      <c r="A276" s="68"/>
      <c r="B276" s="68"/>
      <c r="C276" s="68"/>
      <c r="D276" s="68"/>
      <c r="E276" s="68"/>
      <c r="F276" s="71"/>
      <c r="G276" s="72"/>
      <c r="H276" s="68"/>
      <c r="I276" s="68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2.75" customHeight="1">
      <c r="A277" s="68"/>
      <c r="B277" s="68"/>
      <c r="C277" s="68"/>
      <c r="D277" s="68"/>
      <c r="E277" s="68"/>
      <c r="F277" s="71"/>
      <c r="G277" s="72"/>
      <c r="H277" s="68"/>
      <c r="I277" s="68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2.75" customHeight="1">
      <c r="A278" s="68"/>
      <c r="B278" s="68"/>
      <c r="C278" s="68"/>
      <c r="D278" s="68"/>
      <c r="E278" s="68"/>
      <c r="F278" s="71"/>
      <c r="G278" s="72"/>
      <c r="H278" s="68"/>
      <c r="I278" s="68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2.75" customHeight="1">
      <c r="A279" s="68"/>
      <c r="B279" s="68"/>
      <c r="C279" s="68"/>
      <c r="D279" s="68"/>
      <c r="E279" s="68"/>
      <c r="F279" s="71"/>
      <c r="G279" s="72"/>
      <c r="H279" s="68"/>
      <c r="I279" s="68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2.75" customHeight="1">
      <c r="A280" s="68"/>
      <c r="B280" s="68"/>
      <c r="C280" s="68"/>
      <c r="D280" s="68"/>
      <c r="E280" s="68"/>
      <c r="F280" s="71"/>
      <c r="G280" s="72"/>
      <c r="H280" s="68"/>
      <c r="I280" s="68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2.75" customHeight="1">
      <c r="A281" s="68"/>
      <c r="B281" s="68"/>
      <c r="C281" s="68"/>
      <c r="D281" s="68"/>
      <c r="E281" s="68"/>
      <c r="F281" s="71"/>
      <c r="G281" s="72"/>
      <c r="H281" s="68"/>
      <c r="I281" s="68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2.75" customHeight="1">
      <c r="A282" s="68"/>
      <c r="B282" s="68"/>
      <c r="C282" s="68"/>
      <c r="D282" s="68"/>
      <c r="E282" s="68"/>
      <c r="F282" s="71"/>
      <c r="G282" s="72"/>
      <c r="H282" s="68"/>
      <c r="I282" s="68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2.75" customHeight="1">
      <c r="A283" s="68"/>
      <c r="B283" s="68"/>
      <c r="C283" s="68"/>
      <c r="D283" s="68"/>
      <c r="E283" s="68"/>
      <c r="F283" s="71"/>
      <c r="G283" s="72"/>
      <c r="H283" s="68"/>
      <c r="I283" s="68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2.75" customHeight="1">
      <c r="A284" s="68"/>
      <c r="B284" s="68"/>
      <c r="C284" s="68"/>
      <c r="D284" s="68"/>
      <c r="E284" s="68"/>
      <c r="F284" s="71"/>
      <c r="G284" s="72"/>
      <c r="H284" s="68"/>
      <c r="I284" s="68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2.75" customHeight="1">
      <c r="A285" s="68"/>
      <c r="B285" s="68"/>
      <c r="C285" s="68"/>
      <c r="D285" s="68"/>
      <c r="E285" s="68"/>
      <c r="F285" s="71"/>
      <c r="G285" s="72"/>
      <c r="H285" s="68"/>
      <c r="I285" s="68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2.75" customHeight="1">
      <c r="A286" s="68"/>
      <c r="B286" s="68"/>
      <c r="C286" s="68"/>
      <c r="D286" s="68"/>
      <c r="E286" s="68"/>
      <c r="F286" s="71"/>
      <c r="G286" s="72"/>
      <c r="H286" s="68"/>
      <c r="I286" s="68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2.75" customHeight="1">
      <c r="A287" s="68"/>
      <c r="B287" s="68"/>
      <c r="C287" s="68"/>
      <c r="D287" s="68"/>
      <c r="E287" s="68"/>
      <c r="F287" s="71"/>
      <c r="G287" s="72"/>
      <c r="H287" s="68"/>
      <c r="I287" s="68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2.75" customHeight="1">
      <c r="A288" s="68"/>
      <c r="B288" s="68"/>
      <c r="C288" s="68"/>
      <c r="D288" s="68"/>
      <c r="E288" s="68"/>
      <c r="F288" s="71"/>
      <c r="G288" s="72"/>
      <c r="H288" s="68"/>
      <c r="I288" s="68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2.75" customHeight="1">
      <c r="A289" s="68"/>
      <c r="B289" s="68"/>
      <c r="C289" s="68"/>
      <c r="D289" s="68"/>
      <c r="E289" s="68"/>
      <c r="F289" s="71"/>
      <c r="G289" s="72"/>
      <c r="H289" s="68"/>
      <c r="I289" s="68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2.75" customHeight="1">
      <c r="A290" s="68"/>
      <c r="B290" s="68"/>
      <c r="C290" s="68"/>
      <c r="D290" s="68"/>
      <c r="E290" s="68"/>
      <c r="F290" s="71"/>
      <c r="G290" s="72"/>
      <c r="H290" s="68"/>
      <c r="I290" s="68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2.75" customHeight="1">
      <c r="A291" s="68"/>
      <c r="B291" s="68"/>
      <c r="C291" s="68"/>
      <c r="D291" s="68"/>
      <c r="E291" s="68"/>
      <c r="F291" s="71"/>
      <c r="G291" s="72"/>
      <c r="H291" s="68"/>
      <c r="I291" s="68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2.75" customHeight="1">
      <c r="A292" s="68"/>
      <c r="B292" s="68"/>
      <c r="C292" s="68"/>
      <c r="D292" s="68"/>
      <c r="E292" s="68"/>
      <c r="F292" s="71"/>
      <c r="G292" s="72"/>
      <c r="H292" s="68"/>
      <c r="I292" s="68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2.75" customHeight="1">
      <c r="A293" s="68"/>
      <c r="B293" s="68"/>
      <c r="C293" s="68"/>
      <c r="D293" s="68"/>
      <c r="E293" s="68"/>
      <c r="F293" s="71"/>
      <c r="G293" s="72"/>
      <c r="H293" s="68"/>
      <c r="I293" s="68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2.75" customHeight="1">
      <c r="A294" s="68"/>
      <c r="B294" s="68"/>
      <c r="C294" s="68"/>
      <c r="D294" s="68"/>
      <c r="E294" s="68"/>
      <c r="F294" s="71"/>
      <c r="G294" s="72"/>
      <c r="H294" s="68"/>
      <c r="I294" s="68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2.75" customHeight="1">
      <c r="A295" s="68"/>
      <c r="B295" s="68"/>
      <c r="C295" s="68"/>
      <c r="D295" s="68"/>
      <c r="E295" s="68"/>
      <c r="F295" s="71"/>
      <c r="G295" s="72"/>
      <c r="H295" s="68"/>
      <c r="I295" s="68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2.75" customHeight="1">
      <c r="A296" s="68"/>
      <c r="B296" s="68"/>
      <c r="C296" s="68"/>
      <c r="D296" s="68"/>
      <c r="E296" s="68"/>
      <c r="F296" s="71"/>
      <c r="G296" s="72"/>
      <c r="H296" s="68"/>
      <c r="I296" s="68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2.75" customHeight="1">
      <c r="A297" s="68"/>
      <c r="B297" s="68"/>
      <c r="C297" s="68"/>
      <c r="D297" s="68"/>
      <c r="E297" s="68"/>
      <c r="F297" s="71"/>
      <c r="G297" s="72"/>
      <c r="H297" s="68"/>
      <c r="I297" s="68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2.75" customHeight="1">
      <c r="A298" s="68"/>
      <c r="B298" s="68"/>
      <c r="C298" s="68"/>
      <c r="D298" s="68"/>
      <c r="E298" s="68"/>
      <c r="F298" s="71"/>
      <c r="G298" s="72"/>
      <c r="H298" s="68"/>
      <c r="I298" s="68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2.75" customHeight="1">
      <c r="A299" s="68"/>
      <c r="B299" s="68"/>
      <c r="C299" s="68"/>
      <c r="D299" s="68"/>
      <c r="E299" s="68"/>
      <c r="F299" s="71"/>
      <c r="G299" s="72"/>
      <c r="H299" s="68"/>
      <c r="I299" s="68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2.75" customHeight="1">
      <c r="A300" s="68"/>
      <c r="B300" s="68"/>
      <c r="C300" s="68"/>
      <c r="D300" s="68"/>
      <c r="E300" s="68"/>
      <c r="F300" s="71"/>
      <c r="G300" s="72"/>
      <c r="H300" s="68"/>
      <c r="I300" s="68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2.75" customHeight="1">
      <c r="A301" s="68"/>
      <c r="B301" s="68"/>
      <c r="C301" s="68"/>
      <c r="D301" s="68"/>
      <c r="E301" s="68"/>
      <c r="F301" s="71"/>
      <c r="G301" s="72"/>
      <c r="H301" s="68"/>
      <c r="I301" s="68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2.75" customHeight="1">
      <c r="A302" s="68"/>
      <c r="B302" s="68"/>
      <c r="C302" s="68"/>
      <c r="D302" s="68"/>
      <c r="E302" s="68"/>
      <c r="F302" s="71"/>
      <c r="G302" s="72"/>
      <c r="H302" s="68"/>
      <c r="I302" s="68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2.75" customHeight="1">
      <c r="A303" s="68"/>
      <c r="B303" s="68"/>
      <c r="C303" s="68"/>
      <c r="D303" s="68"/>
      <c r="E303" s="68"/>
      <c r="F303" s="71"/>
      <c r="G303" s="72"/>
      <c r="H303" s="68"/>
      <c r="I303" s="68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2.75" customHeight="1">
      <c r="A304" s="68"/>
      <c r="B304" s="68"/>
      <c r="C304" s="68"/>
      <c r="D304" s="68"/>
      <c r="E304" s="68"/>
      <c r="F304" s="71"/>
      <c r="G304" s="72"/>
      <c r="H304" s="68"/>
      <c r="I304" s="68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2.75" customHeight="1">
      <c r="A305" s="68"/>
      <c r="B305" s="68"/>
      <c r="C305" s="68"/>
      <c r="D305" s="68"/>
      <c r="E305" s="68"/>
      <c r="F305" s="71"/>
      <c r="G305" s="72"/>
      <c r="H305" s="68"/>
      <c r="I305" s="68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2.75" customHeight="1">
      <c r="A306" s="68"/>
      <c r="B306" s="68"/>
      <c r="C306" s="68"/>
      <c r="D306" s="68"/>
      <c r="E306" s="68"/>
      <c r="F306" s="71"/>
      <c r="G306" s="72"/>
      <c r="H306" s="68"/>
      <c r="I306" s="68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2.75" customHeight="1">
      <c r="A307" s="68"/>
      <c r="B307" s="68"/>
      <c r="C307" s="68"/>
      <c r="D307" s="68"/>
      <c r="E307" s="68"/>
      <c r="F307" s="71"/>
      <c r="G307" s="72"/>
      <c r="H307" s="68"/>
      <c r="I307" s="68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2.75" customHeight="1">
      <c r="A308" s="68"/>
      <c r="B308" s="68"/>
      <c r="C308" s="68"/>
      <c r="D308" s="68"/>
      <c r="E308" s="68"/>
      <c r="F308" s="71"/>
      <c r="G308" s="72"/>
      <c r="H308" s="68"/>
      <c r="I308" s="68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2.75" customHeight="1">
      <c r="A309" s="68"/>
      <c r="B309" s="68"/>
      <c r="C309" s="68"/>
      <c r="D309" s="68"/>
      <c r="E309" s="68"/>
      <c r="F309" s="71"/>
      <c r="G309" s="72"/>
      <c r="H309" s="68"/>
      <c r="I309" s="68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2.75" customHeight="1">
      <c r="A310" s="68"/>
      <c r="B310" s="68"/>
      <c r="C310" s="68"/>
      <c r="D310" s="68"/>
      <c r="E310" s="68"/>
      <c r="F310" s="71"/>
      <c r="G310" s="72"/>
      <c r="H310" s="68"/>
      <c r="I310" s="68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2.75" customHeight="1">
      <c r="A311" s="68"/>
      <c r="B311" s="68"/>
      <c r="C311" s="68"/>
      <c r="D311" s="68"/>
      <c r="E311" s="68"/>
      <c r="F311" s="71"/>
      <c r="G311" s="72"/>
      <c r="H311" s="68"/>
      <c r="I311" s="68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2.75" customHeight="1">
      <c r="A312" s="68"/>
      <c r="B312" s="68"/>
      <c r="C312" s="68"/>
      <c r="D312" s="68"/>
      <c r="E312" s="68"/>
      <c r="F312" s="71"/>
      <c r="G312" s="72"/>
      <c r="H312" s="68"/>
      <c r="I312" s="68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2.75" customHeight="1">
      <c r="A313" s="68"/>
      <c r="B313" s="68"/>
      <c r="C313" s="68"/>
      <c r="D313" s="68"/>
      <c r="E313" s="68"/>
      <c r="F313" s="71"/>
      <c r="G313" s="72"/>
      <c r="H313" s="68"/>
      <c r="I313" s="68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2.75" customHeight="1">
      <c r="A314" s="68"/>
      <c r="B314" s="68"/>
      <c r="C314" s="68"/>
      <c r="D314" s="68"/>
      <c r="E314" s="68"/>
      <c r="F314" s="71"/>
      <c r="G314" s="72"/>
      <c r="H314" s="68"/>
      <c r="I314" s="68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2.75" customHeight="1">
      <c r="A315" s="68"/>
      <c r="B315" s="68"/>
      <c r="C315" s="68"/>
      <c r="D315" s="68"/>
      <c r="E315" s="68"/>
      <c r="F315" s="71"/>
      <c r="G315" s="72"/>
      <c r="H315" s="68"/>
      <c r="I315" s="68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2.75" customHeight="1">
      <c r="A316" s="68"/>
      <c r="B316" s="68"/>
      <c r="C316" s="68"/>
      <c r="D316" s="68"/>
      <c r="E316" s="68"/>
      <c r="F316" s="71"/>
      <c r="G316" s="72"/>
      <c r="H316" s="68"/>
      <c r="I316" s="68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2.75" customHeight="1">
      <c r="A317" s="68"/>
      <c r="B317" s="68"/>
      <c r="C317" s="68"/>
      <c r="D317" s="68"/>
      <c r="E317" s="68"/>
      <c r="F317" s="71"/>
      <c r="G317" s="72"/>
      <c r="H317" s="68"/>
      <c r="I317" s="68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2.75" customHeight="1">
      <c r="A318" s="68"/>
      <c r="B318" s="68"/>
      <c r="C318" s="68"/>
      <c r="D318" s="68"/>
      <c r="E318" s="68"/>
      <c r="F318" s="71"/>
      <c r="G318" s="72"/>
      <c r="H318" s="68"/>
      <c r="I318" s="68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2.75" customHeight="1">
      <c r="A319" s="68"/>
      <c r="B319" s="68"/>
      <c r="C319" s="68"/>
      <c r="D319" s="68"/>
      <c r="E319" s="68"/>
      <c r="F319" s="71"/>
      <c r="G319" s="72"/>
      <c r="H319" s="68"/>
      <c r="I319" s="68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2.75" customHeight="1">
      <c r="A320" s="68"/>
      <c r="B320" s="68"/>
      <c r="C320" s="68"/>
      <c r="D320" s="68"/>
      <c r="E320" s="68"/>
      <c r="F320" s="71"/>
      <c r="G320" s="72"/>
      <c r="H320" s="68"/>
      <c r="I320" s="68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2.75" customHeight="1">
      <c r="A321" s="68"/>
      <c r="B321" s="68"/>
      <c r="C321" s="68"/>
      <c r="D321" s="68"/>
      <c r="E321" s="68"/>
      <c r="F321" s="71"/>
      <c r="G321" s="72"/>
      <c r="H321" s="68"/>
      <c r="I321" s="68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2.75" customHeight="1">
      <c r="A322" s="68"/>
      <c r="B322" s="68"/>
      <c r="C322" s="68"/>
      <c r="D322" s="68"/>
      <c r="E322" s="68"/>
      <c r="F322" s="71"/>
      <c r="G322" s="72"/>
      <c r="H322" s="68"/>
      <c r="I322" s="68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2.75" customHeight="1">
      <c r="A323" s="68"/>
      <c r="B323" s="68"/>
      <c r="C323" s="68"/>
      <c r="D323" s="68"/>
      <c r="E323" s="68"/>
      <c r="F323" s="71"/>
      <c r="G323" s="72"/>
      <c r="H323" s="68"/>
      <c r="I323" s="68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2.75" customHeight="1">
      <c r="A324" s="68"/>
      <c r="B324" s="68"/>
      <c r="C324" s="68"/>
      <c r="D324" s="68"/>
      <c r="E324" s="68"/>
      <c r="F324" s="71"/>
      <c r="G324" s="72"/>
      <c r="H324" s="68"/>
      <c r="I324" s="68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2.75" customHeight="1">
      <c r="A325" s="68"/>
      <c r="B325" s="68"/>
      <c r="C325" s="68"/>
      <c r="D325" s="68"/>
      <c r="E325" s="68"/>
      <c r="F325" s="71"/>
      <c r="G325" s="72"/>
      <c r="H325" s="68"/>
      <c r="I325" s="68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2.75" customHeight="1">
      <c r="A326" s="68"/>
      <c r="B326" s="68"/>
      <c r="C326" s="68"/>
      <c r="D326" s="68"/>
      <c r="E326" s="68"/>
      <c r="F326" s="71"/>
      <c r="G326" s="72"/>
      <c r="H326" s="68"/>
      <c r="I326" s="68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2.75" customHeight="1">
      <c r="A327" s="68"/>
      <c r="B327" s="68"/>
      <c r="C327" s="68"/>
      <c r="D327" s="68"/>
      <c r="E327" s="68"/>
      <c r="F327" s="71"/>
      <c r="G327" s="72"/>
      <c r="H327" s="68"/>
      <c r="I327" s="68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2.75" customHeight="1">
      <c r="A328" s="68"/>
      <c r="B328" s="68"/>
      <c r="C328" s="68"/>
      <c r="D328" s="68"/>
      <c r="E328" s="68"/>
      <c r="F328" s="71"/>
      <c r="G328" s="72"/>
      <c r="H328" s="68"/>
      <c r="I328" s="68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2.75" customHeight="1">
      <c r="A329" s="68"/>
      <c r="B329" s="68"/>
      <c r="C329" s="68"/>
      <c r="D329" s="68"/>
      <c r="E329" s="68"/>
      <c r="F329" s="71"/>
      <c r="G329" s="72"/>
      <c r="H329" s="68"/>
      <c r="I329" s="68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2.75" customHeight="1">
      <c r="A330" s="68"/>
      <c r="B330" s="68"/>
      <c r="C330" s="68"/>
      <c r="D330" s="68"/>
      <c r="E330" s="68"/>
      <c r="F330" s="71"/>
      <c r="G330" s="72"/>
      <c r="H330" s="68"/>
      <c r="I330" s="68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2.75" customHeight="1">
      <c r="A331" s="68"/>
      <c r="B331" s="68"/>
      <c r="C331" s="68"/>
      <c r="D331" s="68"/>
      <c r="E331" s="68"/>
      <c r="F331" s="71"/>
      <c r="G331" s="72"/>
      <c r="H331" s="68"/>
      <c r="I331" s="68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2.75" customHeight="1">
      <c r="A332" s="68"/>
      <c r="B332" s="68"/>
      <c r="C332" s="68"/>
      <c r="D332" s="68"/>
      <c r="E332" s="68"/>
      <c r="F332" s="71"/>
      <c r="G332" s="72"/>
      <c r="H332" s="68"/>
      <c r="I332" s="68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2.75" customHeight="1">
      <c r="A333" s="68"/>
      <c r="B333" s="68"/>
      <c r="C333" s="68"/>
      <c r="D333" s="68"/>
      <c r="E333" s="68"/>
      <c r="F333" s="71"/>
      <c r="G333" s="72"/>
      <c r="H333" s="68"/>
      <c r="I333" s="68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2.75" customHeight="1">
      <c r="A334" s="68"/>
      <c r="B334" s="68"/>
      <c r="C334" s="68"/>
      <c r="D334" s="68"/>
      <c r="E334" s="68"/>
      <c r="F334" s="71"/>
      <c r="G334" s="72"/>
      <c r="H334" s="68"/>
      <c r="I334" s="68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2.75" customHeight="1">
      <c r="A335" s="68"/>
      <c r="B335" s="68"/>
      <c r="C335" s="68"/>
      <c r="D335" s="68"/>
      <c r="E335" s="68"/>
      <c r="F335" s="71"/>
      <c r="G335" s="72"/>
      <c r="H335" s="68"/>
      <c r="I335" s="68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2.75" customHeight="1">
      <c r="A336" s="68"/>
      <c r="B336" s="68"/>
      <c r="C336" s="68"/>
      <c r="D336" s="68"/>
      <c r="E336" s="68"/>
      <c r="F336" s="71"/>
      <c r="G336" s="72"/>
      <c r="H336" s="68"/>
      <c r="I336" s="68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2.75" customHeight="1">
      <c r="A337" s="68"/>
      <c r="B337" s="68"/>
      <c r="C337" s="68"/>
      <c r="D337" s="68"/>
      <c r="E337" s="68"/>
      <c r="F337" s="71"/>
      <c r="G337" s="72"/>
      <c r="H337" s="68"/>
      <c r="I337" s="68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2.75" customHeight="1">
      <c r="A338" s="68"/>
      <c r="B338" s="68"/>
      <c r="C338" s="68"/>
      <c r="D338" s="68"/>
      <c r="E338" s="68"/>
      <c r="F338" s="71"/>
      <c r="G338" s="72"/>
      <c r="H338" s="68"/>
      <c r="I338" s="68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2.75" customHeight="1">
      <c r="A339" s="68"/>
      <c r="B339" s="68"/>
      <c r="C339" s="68"/>
      <c r="D339" s="68"/>
      <c r="E339" s="68"/>
      <c r="F339" s="71"/>
      <c r="G339" s="72"/>
      <c r="H339" s="68"/>
      <c r="I339" s="68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2.75" customHeight="1">
      <c r="A340" s="68"/>
      <c r="B340" s="68"/>
      <c r="C340" s="68"/>
      <c r="D340" s="68"/>
      <c r="E340" s="68"/>
      <c r="F340" s="71"/>
      <c r="G340" s="72"/>
      <c r="H340" s="68"/>
      <c r="I340" s="68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2.75" customHeight="1">
      <c r="A341" s="68"/>
      <c r="B341" s="68"/>
      <c r="C341" s="68"/>
      <c r="D341" s="68"/>
      <c r="E341" s="68"/>
      <c r="F341" s="71"/>
      <c r="G341" s="72"/>
      <c r="H341" s="68"/>
      <c r="I341" s="68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2.75" customHeight="1">
      <c r="A342" s="68"/>
      <c r="B342" s="68"/>
      <c r="C342" s="68"/>
      <c r="D342" s="68"/>
      <c r="E342" s="68"/>
      <c r="F342" s="71"/>
      <c r="G342" s="72"/>
      <c r="H342" s="68"/>
      <c r="I342" s="68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2.75" customHeight="1">
      <c r="A343" s="68"/>
      <c r="B343" s="68"/>
      <c r="C343" s="68"/>
      <c r="D343" s="68"/>
      <c r="E343" s="68"/>
      <c r="F343" s="71"/>
      <c r="G343" s="72"/>
      <c r="H343" s="68"/>
      <c r="I343" s="68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2.75" customHeight="1">
      <c r="A344" s="68"/>
      <c r="B344" s="68"/>
      <c r="C344" s="68"/>
      <c r="D344" s="68"/>
      <c r="E344" s="68"/>
      <c r="F344" s="71"/>
      <c r="G344" s="72"/>
      <c r="H344" s="68"/>
      <c r="I344" s="68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2.75" customHeight="1">
      <c r="A345" s="68"/>
      <c r="B345" s="68"/>
      <c r="C345" s="68"/>
      <c r="D345" s="68"/>
      <c r="E345" s="68"/>
      <c r="F345" s="71"/>
      <c r="G345" s="72"/>
      <c r="H345" s="68"/>
      <c r="I345" s="68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2.75" customHeight="1">
      <c r="A346" s="68"/>
      <c r="B346" s="68"/>
      <c r="C346" s="68"/>
      <c r="D346" s="68"/>
      <c r="E346" s="68"/>
      <c r="F346" s="71"/>
      <c r="G346" s="72"/>
      <c r="H346" s="68"/>
      <c r="I346" s="68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2.75" customHeight="1">
      <c r="A347" s="68"/>
      <c r="B347" s="68"/>
      <c r="C347" s="68"/>
      <c r="D347" s="68"/>
      <c r="E347" s="68"/>
      <c r="F347" s="71"/>
      <c r="G347" s="72"/>
      <c r="H347" s="68"/>
      <c r="I347" s="68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2.75" customHeight="1">
      <c r="A348" s="68"/>
      <c r="B348" s="68"/>
      <c r="C348" s="68"/>
      <c r="D348" s="68"/>
      <c r="E348" s="68"/>
      <c r="F348" s="71"/>
      <c r="G348" s="72"/>
      <c r="H348" s="68"/>
      <c r="I348" s="68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2.75" customHeight="1">
      <c r="A349" s="68"/>
      <c r="B349" s="68"/>
      <c r="C349" s="68"/>
      <c r="D349" s="68"/>
      <c r="E349" s="68"/>
      <c r="F349" s="71"/>
      <c r="G349" s="72"/>
      <c r="H349" s="68"/>
      <c r="I349" s="68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2.75" customHeight="1">
      <c r="A350" s="68"/>
      <c r="B350" s="68"/>
      <c r="C350" s="68"/>
      <c r="D350" s="68"/>
      <c r="E350" s="68"/>
      <c r="F350" s="71"/>
      <c r="G350" s="72"/>
      <c r="H350" s="68"/>
      <c r="I350" s="68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2.75" customHeight="1">
      <c r="A351" s="68"/>
      <c r="B351" s="68"/>
      <c r="C351" s="68"/>
      <c r="D351" s="68"/>
      <c r="E351" s="68"/>
      <c r="F351" s="71"/>
      <c r="G351" s="72"/>
      <c r="H351" s="68"/>
      <c r="I351" s="68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2.75" customHeight="1">
      <c r="A352" s="68"/>
      <c r="B352" s="68"/>
      <c r="C352" s="68"/>
      <c r="D352" s="68"/>
      <c r="E352" s="68"/>
      <c r="F352" s="71"/>
      <c r="G352" s="72"/>
      <c r="H352" s="68"/>
      <c r="I352" s="68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2.75" customHeight="1">
      <c r="A353" s="68"/>
      <c r="B353" s="68"/>
      <c r="C353" s="68"/>
      <c r="D353" s="68"/>
      <c r="E353" s="68"/>
      <c r="F353" s="71"/>
      <c r="G353" s="72"/>
      <c r="H353" s="68"/>
      <c r="I353" s="68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2.75" customHeight="1">
      <c r="A354" s="68"/>
      <c r="B354" s="68"/>
      <c r="C354" s="68"/>
      <c r="D354" s="68"/>
      <c r="E354" s="68"/>
      <c r="F354" s="71"/>
      <c r="G354" s="72"/>
      <c r="H354" s="68"/>
      <c r="I354" s="68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2.75" customHeight="1">
      <c r="A355" s="68"/>
      <c r="B355" s="68"/>
      <c r="C355" s="68"/>
      <c r="D355" s="68"/>
      <c r="E355" s="68"/>
      <c r="F355" s="71"/>
      <c r="G355" s="72"/>
      <c r="H355" s="68"/>
      <c r="I355" s="68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2.75" customHeight="1">
      <c r="A356" s="68"/>
      <c r="B356" s="68"/>
      <c r="C356" s="68"/>
      <c r="D356" s="68"/>
      <c r="E356" s="68"/>
      <c r="F356" s="71"/>
      <c r="G356" s="72"/>
      <c r="H356" s="68"/>
      <c r="I356" s="68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2.75" customHeight="1">
      <c r="A357" s="68"/>
      <c r="B357" s="68"/>
      <c r="C357" s="68"/>
      <c r="D357" s="68"/>
      <c r="E357" s="68"/>
      <c r="F357" s="71"/>
      <c r="G357" s="72"/>
      <c r="H357" s="68"/>
      <c r="I357" s="68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2.75" customHeight="1">
      <c r="A358" s="68"/>
      <c r="B358" s="68"/>
      <c r="C358" s="68"/>
      <c r="D358" s="68"/>
      <c r="E358" s="68"/>
      <c r="F358" s="71"/>
      <c r="G358" s="72"/>
      <c r="H358" s="68"/>
      <c r="I358" s="68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2.75" customHeight="1">
      <c r="A359" s="68"/>
      <c r="B359" s="68"/>
      <c r="C359" s="68"/>
      <c r="D359" s="68"/>
      <c r="E359" s="68"/>
      <c r="F359" s="71"/>
      <c r="G359" s="72"/>
      <c r="H359" s="68"/>
      <c r="I359" s="68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2.75" customHeight="1">
      <c r="A360" s="68"/>
      <c r="B360" s="68"/>
      <c r="C360" s="68"/>
      <c r="D360" s="68"/>
      <c r="E360" s="68"/>
      <c r="F360" s="71"/>
      <c r="G360" s="72"/>
      <c r="H360" s="68"/>
      <c r="I360" s="68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2.75" customHeight="1">
      <c r="A361" s="68"/>
      <c r="B361" s="68"/>
      <c r="C361" s="68"/>
      <c r="D361" s="68"/>
      <c r="E361" s="68"/>
      <c r="F361" s="71"/>
      <c r="G361" s="72"/>
      <c r="H361" s="68"/>
      <c r="I361" s="68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2.75" customHeight="1">
      <c r="A362" s="68"/>
      <c r="B362" s="68"/>
      <c r="C362" s="68"/>
      <c r="D362" s="68"/>
      <c r="E362" s="68"/>
      <c r="F362" s="71"/>
      <c r="G362" s="72"/>
      <c r="H362" s="68"/>
      <c r="I362" s="68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2.75" customHeight="1">
      <c r="A363" s="68"/>
      <c r="B363" s="68"/>
      <c r="C363" s="68"/>
      <c r="D363" s="68"/>
      <c r="E363" s="68"/>
      <c r="F363" s="71"/>
      <c r="G363" s="72"/>
      <c r="H363" s="68"/>
      <c r="I363" s="68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2.75" customHeight="1">
      <c r="A364" s="68"/>
      <c r="B364" s="68"/>
      <c r="C364" s="68"/>
      <c r="D364" s="68"/>
      <c r="E364" s="68"/>
      <c r="F364" s="71"/>
      <c r="G364" s="72"/>
      <c r="H364" s="68"/>
      <c r="I364" s="68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2.75" customHeight="1">
      <c r="A365" s="68"/>
      <c r="B365" s="68"/>
      <c r="C365" s="68"/>
      <c r="D365" s="68"/>
      <c r="E365" s="68"/>
      <c r="F365" s="71"/>
      <c r="G365" s="72"/>
      <c r="H365" s="68"/>
      <c r="I365" s="68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2.75" customHeight="1">
      <c r="A366" s="68"/>
      <c r="B366" s="68"/>
      <c r="C366" s="68"/>
      <c r="D366" s="68"/>
      <c r="E366" s="68"/>
      <c r="F366" s="71"/>
      <c r="G366" s="72"/>
      <c r="H366" s="68"/>
      <c r="I366" s="68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2.75" customHeight="1">
      <c r="A367" s="68"/>
      <c r="B367" s="68"/>
      <c r="C367" s="68"/>
      <c r="D367" s="68"/>
      <c r="E367" s="68"/>
      <c r="F367" s="71"/>
      <c r="G367" s="72"/>
      <c r="H367" s="68"/>
      <c r="I367" s="68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2.75" customHeight="1">
      <c r="A368" s="68"/>
      <c r="B368" s="68"/>
      <c r="C368" s="68"/>
      <c r="D368" s="68"/>
      <c r="E368" s="68"/>
      <c r="F368" s="71"/>
      <c r="G368" s="72"/>
      <c r="H368" s="68"/>
      <c r="I368" s="68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2.75" customHeight="1">
      <c r="A369" s="68"/>
      <c r="B369" s="68"/>
      <c r="C369" s="68"/>
      <c r="D369" s="68"/>
      <c r="E369" s="68"/>
      <c r="F369" s="71"/>
      <c r="G369" s="72"/>
      <c r="H369" s="68"/>
      <c r="I369" s="68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2.75" customHeight="1">
      <c r="A370" s="68"/>
      <c r="B370" s="68"/>
      <c r="C370" s="68"/>
      <c r="D370" s="68"/>
      <c r="E370" s="68"/>
      <c r="F370" s="71"/>
      <c r="G370" s="72"/>
      <c r="H370" s="68"/>
      <c r="I370" s="68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2.75" customHeight="1">
      <c r="A371" s="68"/>
      <c r="B371" s="68"/>
      <c r="C371" s="68"/>
      <c r="D371" s="68"/>
      <c r="E371" s="68"/>
      <c r="F371" s="71"/>
      <c r="G371" s="72"/>
      <c r="H371" s="68"/>
      <c r="I371" s="68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2.75" customHeight="1">
      <c r="A372" s="68"/>
      <c r="B372" s="68"/>
      <c r="C372" s="68"/>
      <c r="D372" s="68"/>
      <c r="E372" s="68"/>
      <c r="F372" s="71"/>
      <c r="G372" s="72"/>
      <c r="H372" s="68"/>
      <c r="I372" s="68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2.75" customHeight="1">
      <c r="A373" s="68"/>
      <c r="B373" s="68"/>
      <c r="C373" s="68"/>
      <c r="D373" s="68"/>
      <c r="E373" s="68"/>
      <c r="F373" s="71"/>
      <c r="G373" s="72"/>
      <c r="H373" s="68"/>
      <c r="I373" s="68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2.75" customHeight="1">
      <c r="A374" s="68"/>
      <c r="B374" s="68"/>
      <c r="C374" s="68"/>
      <c r="D374" s="68"/>
      <c r="E374" s="68"/>
      <c r="F374" s="71"/>
      <c r="G374" s="72"/>
      <c r="H374" s="68"/>
      <c r="I374" s="68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2.75" customHeight="1">
      <c r="A375" s="68"/>
      <c r="B375" s="68"/>
      <c r="C375" s="68"/>
      <c r="D375" s="68"/>
      <c r="E375" s="68"/>
      <c r="F375" s="71"/>
      <c r="G375" s="72"/>
      <c r="H375" s="68"/>
      <c r="I375" s="68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2.75" customHeight="1">
      <c r="A376" s="68"/>
      <c r="B376" s="68"/>
      <c r="C376" s="68"/>
      <c r="D376" s="68"/>
      <c r="E376" s="68"/>
      <c r="F376" s="71"/>
      <c r="G376" s="72"/>
      <c r="H376" s="68"/>
      <c r="I376" s="68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2.75" customHeight="1">
      <c r="A377" s="68"/>
      <c r="B377" s="68"/>
      <c r="C377" s="68"/>
      <c r="D377" s="68"/>
      <c r="E377" s="68"/>
      <c r="F377" s="71"/>
      <c r="G377" s="72"/>
      <c r="H377" s="68"/>
      <c r="I377" s="68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2.75" customHeight="1">
      <c r="A378" s="68"/>
      <c r="B378" s="68"/>
      <c r="C378" s="68"/>
      <c r="D378" s="68"/>
      <c r="E378" s="68"/>
      <c r="F378" s="71"/>
      <c r="G378" s="72"/>
      <c r="H378" s="68"/>
      <c r="I378" s="68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2.75" customHeight="1">
      <c r="A379" s="68"/>
      <c r="B379" s="68"/>
      <c r="C379" s="68"/>
      <c r="D379" s="68"/>
      <c r="E379" s="68"/>
      <c r="F379" s="71"/>
      <c r="G379" s="72"/>
      <c r="H379" s="68"/>
      <c r="I379" s="68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2.75" customHeight="1">
      <c r="A380" s="68"/>
      <c r="B380" s="68"/>
      <c r="C380" s="68"/>
      <c r="D380" s="68"/>
      <c r="E380" s="68"/>
      <c r="F380" s="71"/>
      <c r="G380" s="72"/>
      <c r="H380" s="68"/>
      <c r="I380" s="68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2.75" customHeight="1">
      <c r="A381" s="68"/>
      <c r="B381" s="68"/>
      <c r="C381" s="68"/>
      <c r="D381" s="68"/>
      <c r="E381" s="68"/>
      <c r="F381" s="71"/>
      <c r="G381" s="72"/>
      <c r="H381" s="68"/>
      <c r="I381" s="68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2.75" customHeight="1">
      <c r="A382" s="68"/>
      <c r="B382" s="68"/>
      <c r="C382" s="68"/>
      <c r="D382" s="68"/>
      <c r="E382" s="68"/>
      <c r="F382" s="71"/>
      <c r="G382" s="72"/>
      <c r="H382" s="68"/>
      <c r="I382" s="68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2.75" customHeight="1">
      <c r="A383" s="68"/>
      <c r="B383" s="68"/>
      <c r="C383" s="68"/>
      <c r="D383" s="68"/>
      <c r="E383" s="68"/>
      <c r="F383" s="71"/>
      <c r="G383" s="72"/>
      <c r="H383" s="68"/>
      <c r="I383" s="68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2.75" customHeight="1">
      <c r="A384" s="68"/>
      <c r="B384" s="68"/>
      <c r="C384" s="68"/>
      <c r="D384" s="68"/>
      <c r="E384" s="68"/>
      <c r="F384" s="71"/>
      <c r="G384" s="72"/>
      <c r="H384" s="68"/>
      <c r="I384" s="68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2.75" customHeight="1">
      <c r="A385" s="68"/>
      <c r="B385" s="68"/>
      <c r="C385" s="68"/>
      <c r="D385" s="68"/>
      <c r="E385" s="68"/>
      <c r="F385" s="71"/>
      <c r="G385" s="72"/>
      <c r="H385" s="68"/>
      <c r="I385" s="68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2.75" customHeight="1">
      <c r="A386" s="68"/>
      <c r="B386" s="68"/>
      <c r="C386" s="68"/>
      <c r="D386" s="68"/>
      <c r="E386" s="68"/>
      <c r="F386" s="71"/>
      <c r="G386" s="72"/>
      <c r="H386" s="68"/>
      <c r="I386" s="68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2.75" customHeight="1">
      <c r="A387" s="68"/>
      <c r="B387" s="68"/>
      <c r="C387" s="68"/>
      <c r="D387" s="68"/>
      <c r="E387" s="68"/>
      <c r="F387" s="71"/>
      <c r="G387" s="72"/>
      <c r="H387" s="68"/>
      <c r="I387" s="68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2.75" customHeight="1">
      <c r="A388" s="68"/>
      <c r="B388" s="68"/>
      <c r="C388" s="68"/>
      <c r="D388" s="68"/>
      <c r="E388" s="68"/>
      <c r="F388" s="71"/>
      <c r="G388" s="72"/>
      <c r="H388" s="68"/>
      <c r="I388" s="68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2.75" customHeight="1">
      <c r="A389" s="68"/>
      <c r="B389" s="68"/>
      <c r="C389" s="68"/>
      <c r="D389" s="68"/>
      <c r="E389" s="68"/>
      <c r="F389" s="71"/>
      <c r="G389" s="72"/>
      <c r="H389" s="68"/>
      <c r="I389" s="68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2.75" customHeight="1">
      <c r="A390" s="68"/>
      <c r="B390" s="68"/>
      <c r="C390" s="68"/>
      <c r="D390" s="68"/>
      <c r="E390" s="68"/>
      <c r="F390" s="71"/>
      <c r="G390" s="72"/>
      <c r="H390" s="68"/>
      <c r="I390" s="68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2.75" customHeight="1">
      <c r="A391" s="68"/>
      <c r="B391" s="68"/>
      <c r="C391" s="68"/>
      <c r="D391" s="68"/>
      <c r="E391" s="68"/>
      <c r="F391" s="71"/>
      <c r="G391" s="72"/>
      <c r="H391" s="68"/>
      <c r="I391" s="68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2.75" customHeight="1">
      <c r="A392" s="68"/>
      <c r="B392" s="68"/>
      <c r="C392" s="68"/>
      <c r="D392" s="68"/>
      <c r="E392" s="68"/>
      <c r="F392" s="71"/>
      <c r="G392" s="72"/>
      <c r="H392" s="68"/>
      <c r="I392" s="68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2.75" customHeight="1">
      <c r="A393" s="68"/>
      <c r="B393" s="68"/>
      <c r="C393" s="68"/>
      <c r="D393" s="68"/>
      <c r="E393" s="68"/>
      <c r="F393" s="71"/>
      <c r="G393" s="72"/>
      <c r="H393" s="68"/>
      <c r="I393" s="68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2.75" customHeight="1">
      <c r="A394" s="68"/>
      <c r="B394" s="68"/>
      <c r="C394" s="68"/>
      <c r="D394" s="68"/>
      <c r="E394" s="68"/>
      <c r="F394" s="71"/>
      <c r="G394" s="72"/>
      <c r="H394" s="68"/>
      <c r="I394" s="68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2.75" customHeight="1">
      <c r="A395" s="68"/>
      <c r="B395" s="68"/>
      <c r="C395" s="68"/>
      <c r="D395" s="68"/>
      <c r="E395" s="68"/>
      <c r="F395" s="71"/>
      <c r="G395" s="72"/>
      <c r="H395" s="68"/>
      <c r="I395" s="68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2.75" customHeight="1">
      <c r="A396" s="68"/>
      <c r="B396" s="68"/>
      <c r="C396" s="68"/>
      <c r="D396" s="68"/>
      <c r="E396" s="68"/>
      <c r="F396" s="71"/>
      <c r="G396" s="72"/>
      <c r="H396" s="68"/>
      <c r="I396" s="68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2.75" customHeight="1">
      <c r="A397" s="68"/>
      <c r="B397" s="68"/>
      <c r="C397" s="68"/>
      <c r="D397" s="68"/>
      <c r="E397" s="68"/>
      <c r="F397" s="71"/>
      <c r="G397" s="72"/>
      <c r="H397" s="68"/>
      <c r="I397" s="68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2.75" customHeight="1">
      <c r="A398" s="68"/>
      <c r="B398" s="68"/>
      <c r="C398" s="68"/>
      <c r="D398" s="68"/>
      <c r="E398" s="68"/>
      <c r="F398" s="71"/>
      <c r="G398" s="72"/>
      <c r="H398" s="68"/>
      <c r="I398" s="68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2.75" customHeight="1">
      <c r="A399" s="68"/>
      <c r="B399" s="68"/>
      <c r="C399" s="68"/>
      <c r="D399" s="68"/>
      <c r="E399" s="68"/>
      <c r="F399" s="71"/>
      <c r="G399" s="72"/>
      <c r="H399" s="68"/>
      <c r="I399" s="68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2.75" customHeight="1">
      <c r="A400" s="68"/>
      <c r="B400" s="68"/>
      <c r="C400" s="68"/>
      <c r="D400" s="68"/>
      <c r="E400" s="68"/>
      <c r="F400" s="71"/>
      <c r="G400" s="72"/>
      <c r="H400" s="68"/>
      <c r="I400" s="68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2.75" customHeight="1">
      <c r="A401" s="68"/>
      <c r="B401" s="68"/>
      <c r="C401" s="68"/>
      <c r="D401" s="68"/>
      <c r="E401" s="68"/>
      <c r="F401" s="71"/>
      <c r="G401" s="72"/>
      <c r="H401" s="68"/>
      <c r="I401" s="68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2.75" customHeight="1">
      <c r="A402" s="68"/>
      <c r="B402" s="68"/>
      <c r="C402" s="68"/>
      <c r="D402" s="68"/>
      <c r="E402" s="68"/>
      <c r="F402" s="71"/>
      <c r="G402" s="72"/>
      <c r="H402" s="68"/>
      <c r="I402" s="68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2.75" customHeight="1">
      <c r="A403" s="68"/>
      <c r="B403" s="68"/>
      <c r="C403" s="68"/>
      <c r="D403" s="68"/>
      <c r="E403" s="68"/>
      <c r="F403" s="71"/>
      <c r="G403" s="72"/>
      <c r="H403" s="68"/>
      <c r="I403" s="68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2.75" customHeight="1">
      <c r="A404" s="68"/>
      <c r="B404" s="68"/>
      <c r="C404" s="68"/>
      <c r="D404" s="68"/>
      <c r="E404" s="68"/>
      <c r="F404" s="71"/>
      <c r="G404" s="72"/>
      <c r="H404" s="68"/>
      <c r="I404" s="68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2.75" customHeight="1">
      <c r="A405" s="68"/>
      <c r="B405" s="68"/>
      <c r="C405" s="68"/>
      <c r="D405" s="68"/>
      <c r="E405" s="68"/>
      <c r="F405" s="71"/>
      <c r="G405" s="72"/>
      <c r="H405" s="68"/>
      <c r="I405" s="68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2.75" customHeight="1">
      <c r="A406" s="68"/>
      <c r="B406" s="68"/>
      <c r="C406" s="68"/>
      <c r="D406" s="68"/>
      <c r="E406" s="68"/>
      <c r="F406" s="71"/>
      <c r="G406" s="72"/>
      <c r="H406" s="68"/>
      <c r="I406" s="68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2.75" customHeight="1">
      <c r="A407" s="68"/>
      <c r="B407" s="68"/>
      <c r="C407" s="68"/>
      <c r="D407" s="68"/>
      <c r="E407" s="68"/>
      <c r="F407" s="71"/>
      <c r="G407" s="72"/>
      <c r="H407" s="68"/>
      <c r="I407" s="68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2.75" customHeight="1">
      <c r="A408" s="68"/>
      <c r="B408" s="68"/>
      <c r="C408" s="68"/>
      <c r="D408" s="68"/>
      <c r="E408" s="68"/>
      <c r="F408" s="71"/>
      <c r="G408" s="72"/>
      <c r="H408" s="68"/>
      <c r="I408" s="68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2.75" customHeight="1">
      <c r="A409" s="68"/>
      <c r="B409" s="68"/>
      <c r="C409" s="68"/>
      <c r="D409" s="68"/>
      <c r="E409" s="68"/>
      <c r="F409" s="71"/>
      <c r="G409" s="72"/>
      <c r="H409" s="68"/>
      <c r="I409" s="68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2.75" customHeight="1">
      <c r="A410" s="68"/>
      <c r="B410" s="68"/>
      <c r="C410" s="68"/>
      <c r="D410" s="68"/>
      <c r="E410" s="68"/>
      <c r="F410" s="71"/>
      <c r="G410" s="72"/>
      <c r="H410" s="68"/>
      <c r="I410" s="68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2.75" customHeight="1">
      <c r="A411" s="68"/>
      <c r="B411" s="68"/>
      <c r="C411" s="68"/>
      <c r="D411" s="68"/>
      <c r="E411" s="68"/>
      <c r="F411" s="71"/>
      <c r="G411" s="72"/>
      <c r="H411" s="68"/>
      <c r="I411" s="68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2.75" customHeight="1">
      <c r="A412" s="68"/>
      <c r="B412" s="68"/>
      <c r="C412" s="68"/>
      <c r="D412" s="68"/>
      <c r="E412" s="68"/>
      <c r="F412" s="71"/>
      <c r="G412" s="72"/>
      <c r="H412" s="68"/>
      <c r="I412" s="68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2.75" customHeight="1">
      <c r="A413" s="68"/>
      <c r="B413" s="68"/>
      <c r="C413" s="68"/>
      <c r="D413" s="68"/>
      <c r="E413" s="68"/>
      <c r="F413" s="71"/>
      <c r="G413" s="72"/>
      <c r="H413" s="68"/>
      <c r="I413" s="68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2.75" customHeight="1">
      <c r="A414" s="68"/>
      <c r="B414" s="68"/>
      <c r="C414" s="68"/>
      <c r="D414" s="68"/>
      <c r="E414" s="68"/>
      <c r="F414" s="71"/>
      <c r="G414" s="72"/>
      <c r="H414" s="68"/>
      <c r="I414" s="68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2.75" customHeight="1">
      <c r="A415" s="68"/>
      <c r="B415" s="68"/>
      <c r="C415" s="68"/>
      <c r="D415" s="68"/>
      <c r="E415" s="68"/>
      <c r="F415" s="71"/>
      <c r="G415" s="72"/>
      <c r="H415" s="68"/>
      <c r="I415" s="68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2.75" customHeight="1">
      <c r="A416" s="68"/>
      <c r="B416" s="68"/>
      <c r="C416" s="68"/>
      <c r="D416" s="68"/>
      <c r="E416" s="68"/>
      <c r="F416" s="71"/>
      <c r="G416" s="72"/>
      <c r="H416" s="68"/>
      <c r="I416" s="68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2.75" customHeight="1">
      <c r="A417" s="68"/>
      <c r="B417" s="68"/>
      <c r="C417" s="68"/>
      <c r="D417" s="68"/>
      <c r="E417" s="68"/>
      <c r="F417" s="71"/>
      <c r="G417" s="72"/>
      <c r="H417" s="68"/>
      <c r="I417" s="68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2.75" customHeight="1">
      <c r="A418" s="68"/>
      <c r="B418" s="68"/>
      <c r="C418" s="68"/>
      <c r="D418" s="68"/>
      <c r="E418" s="68"/>
      <c r="F418" s="71"/>
      <c r="G418" s="72"/>
      <c r="H418" s="68"/>
      <c r="I418" s="68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2.75" customHeight="1">
      <c r="A419" s="68"/>
      <c r="B419" s="68"/>
      <c r="C419" s="68"/>
      <c r="D419" s="68"/>
      <c r="E419" s="68"/>
      <c r="F419" s="71"/>
      <c r="G419" s="72"/>
      <c r="H419" s="68"/>
      <c r="I419" s="68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2.75" customHeight="1">
      <c r="A420" s="68"/>
      <c r="B420" s="68"/>
      <c r="C420" s="68"/>
      <c r="D420" s="68"/>
      <c r="E420" s="68"/>
      <c r="F420" s="71"/>
      <c r="G420" s="72"/>
      <c r="H420" s="68"/>
      <c r="I420" s="68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2.75" customHeight="1">
      <c r="A421" s="68"/>
      <c r="B421" s="68"/>
      <c r="C421" s="68"/>
      <c r="D421" s="68"/>
      <c r="E421" s="68"/>
      <c r="F421" s="71"/>
      <c r="G421" s="72"/>
      <c r="H421" s="68"/>
      <c r="I421" s="68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2.75" customHeight="1">
      <c r="A422" s="68"/>
      <c r="B422" s="68"/>
      <c r="C422" s="68"/>
      <c r="D422" s="68"/>
      <c r="E422" s="68"/>
      <c r="F422" s="71"/>
      <c r="G422" s="72"/>
      <c r="H422" s="68"/>
      <c r="I422" s="68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2.75" customHeight="1">
      <c r="A423" s="68"/>
      <c r="B423" s="68"/>
      <c r="C423" s="68"/>
      <c r="D423" s="68"/>
      <c r="E423" s="68"/>
      <c r="F423" s="71"/>
      <c r="G423" s="72"/>
      <c r="H423" s="68"/>
      <c r="I423" s="68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2.75" customHeight="1">
      <c r="A424" s="68"/>
      <c r="B424" s="68"/>
      <c r="C424" s="68"/>
      <c r="D424" s="68"/>
      <c r="E424" s="68"/>
      <c r="F424" s="71"/>
      <c r="G424" s="72"/>
      <c r="H424" s="68"/>
      <c r="I424" s="68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2.75" customHeight="1">
      <c r="A425" s="68"/>
      <c r="B425" s="68"/>
      <c r="C425" s="68"/>
      <c r="D425" s="68"/>
      <c r="E425" s="68"/>
      <c r="F425" s="71"/>
      <c r="G425" s="72"/>
      <c r="H425" s="68"/>
      <c r="I425" s="68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2.75" customHeight="1">
      <c r="A426" s="68"/>
      <c r="B426" s="68"/>
      <c r="C426" s="68"/>
      <c r="D426" s="68"/>
      <c r="E426" s="68"/>
      <c r="F426" s="71"/>
      <c r="G426" s="72"/>
      <c r="H426" s="68"/>
      <c r="I426" s="68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2.75" customHeight="1">
      <c r="A427" s="68"/>
      <c r="B427" s="68"/>
      <c r="C427" s="68"/>
      <c r="D427" s="68"/>
      <c r="E427" s="68"/>
      <c r="F427" s="71"/>
      <c r="G427" s="72"/>
      <c r="H427" s="68"/>
      <c r="I427" s="68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2.75" customHeight="1">
      <c r="A428" s="68"/>
      <c r="B428" s="68"/>
      <c r="C428" s="68"/>
      <c r="D428" s="68"/>
      <c r="E428" s="68"/>
      <c r="F428" s="71"/>
      <c r="G428" s="72"/>
      <c r="H428" s="68"/>
      <c r="I428" s="68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2.75" customHeight="1">
      <c r="A429" s="68"/>
      <c r="B429" s="68"/>
      <c r="C429" s="68"/>
      <c r="D429" s="68"/>
      <c r="E429" s="68"/>
      <c r="F429" s="71"/>
      <c r="G429" s="72"/>
      <c r="H429" s="68"/>
      <c r="I429" s="68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2.75" customHeight="1">
      <c r="A430" s="68"/>
      <c r="B430" s="68"/>
      <c r="C430" s="68"/>
      <c r="D430" s="68"/>
      <c r="E430" s="68"/>
      <c r="F430" s="71"/>
      <c r="G430" s="72"/>
      <c r="H430" s="68"/>
      <c r="I430" s="68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2.75" customHeight="1">
      <c r="A431" s="68"/>
      <c r="B431" s="68"/>
      <c r="C431" s="68"/>
      <c r="D431" s="68"/>
      <c r="E431" s="68"/>
      <c r="F431" s="71"/>
      <c r="G431" s="72"/>
      <c r="H431" s="68"/>
      <c r="I431" s="68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2.75" customHeight="1">
      <c r="A432" s="68"/>
      <c r="B432" s="68"/>
      <c r="C432" s="68"/>
      <c r="D432" s="68"/>
      <c r="E432" s="68"/>
      <c r="F432" s="71"/>
      <c r="G432" s="72"/>
      <c r="H432" s="68"/>
      <c r="I432" s="68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2.75" customHeight="1">
      <c r="A433" s="68"/>
      <c r="B433" s="68"/>
      <c r="C433" s="68"/>
      <c r="D433" s="68"/>
      <c r="E433" s="68"/>
      <c r="F433" s="71"/>
      <c r="G433" s="72"/>
      <c r="H433" s="68"/>
      <c r="I433" s="68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2.75" customHeight="1">
      <c r="A434" s="68"/>
      <c r="B434" s="68"/>
      <c r="C434" s="68"/>
      <c r="D434" s="68"/>
      <c r="E434" s="68"/>
      <c r="F434" s="71"/>
      <c r="G434" s="72"/>
      <c r="H434" s="68"/>
      <c r="I434" s="68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2.75" customHeight="1">
      <c r="A435" s="68"/>
      <c r="B435" s="68"/>
      <c r="C435" s="68"/>
      <c r="D435" s="68"/>
      <c r="E435" s="68"/>
      <c r="F435" s="71"/>
      <c r="G435" s="72"/>
      <c r="H435" s="68"/>
      <c r="I435" s="68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2.75" customHeight="1">
      <c r="A436" s="68"/>
      <c r="B436" s="68"/>
      <c r="C436" s="68"/>
      <c r="D436" s="68"/>
      <c r="E436" s="68"/>
      <c r="F436" s="71"/>
      <c r="G436" s="72"/>
      <c r="H436" s="68"/>
      <c r="I436" s="68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2.75" customHeight="1">
      <c r="A437" s="68"/>
      <c r="B437" s="68"/>
      <c r="C437" s="68"/>
      <c r="D437" s="68"/>
      <c r="E437" s="68"/>
      <c r="F437" s="71"/>
      <c r="G437" s="72"/>
      <c r="H437" s="68"/>
      <c r="I437" s="68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2.75" customHeight="1">
      <c r="A438" s="68"/>
      <c r="B438" s="68"/>
      <c r="C438" s="68"/>
      <c r="D438" s="68"/>
      <c r="E438" s="68"/>
      <c r="F438" s="71"/>
      <c r="G438" s="72"/>
      <c r="H438" s="68"/>
      <c r="I438" s="68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2.75" customHeight="1">
      <c r="A439" s="68"/>
      <c r="B439" s="68"/>
      <c r="C439" s="68"/>
      <c r="D439" s="68"/>
      <c r="E439" s="68"/>
      <c r="F439" s="71"/>
      <c r="G439" s="72"/>
      <c r="H439" s="68"/>
      <c r="I439" s="68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2.75" customHeight="1">
      <c r="A440" s="68"/>
      <c r="B440" s="68"/>
      <c r="C440" s="68"/>
      <c r="D440" s="68"/>
      <c r="E440" s="68"/>
      <c r="F440" s="71"/>
      <c r="G440" s="72"/>
      <c r="H440" s="68"/>
      <c r="I440" s="68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2.75" customHeight="1">
      <c r="A441" s="68"/>
      <c r="B441" s="68"/>
      <c r="C441" s="68"/>
      <c r="D441" s="68"/>
      <c r="E441" s="68"/>
      <c r="F441" s="71"/>
      <c r="G441" s="72"/>
      <c r="H441" s="68"/>
      <c r="I441" s="68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2.75" customHeight="1">
      <c r="A442" s="68"/>
      <c r="B442" s="68"/>
      <c r="C442" s="68"/>
      <c r="D442" s="68"/>
      <c r="E442" s="68"/>
      <c r="F442" s="71"/>
      <c r="G442" s="72"/>
      <c r="H442" s="68"/>
      <c r="I442" s="68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2.75" customHeight="1">
      <c r="A443" s="68"/>
      <c r="B443" s="68"/>
      <c r="C443" s="68"/>
      <c r="D443" s="68"/>
      <c r="E443" s="68"/>
      <c r="F443" s="71"/>
      <c r="G443" s="72"/>
      <c r="H443" s="68"/>
      <c r="I443" s="68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2.75" customHeight="1">
      <c r="A444" s="68"/>
      <c r="B444" s="68"/>
      <c r="C444" s="68"/>
      <c r="D444" s="68"/>
      <c r="E444" s="68"/>
      <c r="F444" s="71"/>
      <c r="G444" s="72"/>
      <c r="H444" s="68"/>
      <c r="I444" s="68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2.75" customHeight="1">
      <c r="A445" s="68"/>
      <c r="B445" s="68"/>
      <c r="C445" s="68"/>
      <c r="D445" s="68"/>
      <c r="E445" s="68"/>
      <c r="F445" s="71"/>
      <c r="G445" s="72"/>
      <c r="H445" s="68"/>
      <c r="I445" s="68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2.75" customHeight="1">
      <c r="A446" s="68"/>
      <c r="B446" s="68"/>
      <c r="C446" s="68"/>
      <c r="D446" s="68"/>
      <c r="E446" s="68"/>
      <c r="F446" s="71"/>
      <c r="G446" s="72"/>
      <c r="H446" s="68"/>
      <c r="I446" s="68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2.75" customHeight="1">
      <c r="A447" s="68"/>
      <c r="B447" s="68"/>
      <c r="C447" s="68"/>
      <c r="D447" s="68"/>
      <c r="E447" s="68"/>
      <c r="F447" s="71"/>
      <c r="G447" s="72"/>
      <c r="H447" s="68"/>
      <c r="I447" s="68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2.75" customHeight="1">
      <c r="A448" s="68"/>
      <c r="B448" s="68"/>
      <c r="C448" s="68"/>
      <c r="D448" s="68"/>
      <c r="E448" s="68"/>
      <c r="F448" s="71"/>
      <c r="G448" s="72"/>
      <c r="H448" s="68"/>
      <c r="I448" s="68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2.75" customHeight="1">
      <c r="A449" s="68"/>
      <c r="B449" s="68"/>
      <c r="C449" s="68"/>
      <c r="D449" s="68"/>
      <c r="E449" s="68"/>
      <c r="F449" s="71"/>
      <c r="G449" s="72"/>
      <c r="H449" s="68"/>
      <c r="I449" s="68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2.75" customHeight="1">
      <c r="A450" s="68"/>
      <c r="B450" s="68"/>
      <c r="C450" s="68"/>
      <c r="D450" s="68"/>
      <c r="E450" s="68"/>
      <c r="F450" s="71"/>
      <c r="G450" s="72"/>
      <c r="H450" s="68"/>
      <c r="I450" s="68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2.75" customHeight="1">
      <c r="A451" s="68"/>
      <c r="B451" s="68"/>
      <c r="C451" s="68"/>
      <c r="D451" s="68"/>
      <c r="E451" s="68"/>
      <c r="F451" s="71"/>
      <c r="G451" s="72"/>
      <c r="H451" s="68"/>
      <c r="I451" s="68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2.75" customHeight="1">
      <c r="A452" s="68"/>
      <c r="B452" s="68"/>
      <c r="C452" s="68"/>
      <c r="D452" s="68"/>
      <c r="E452" s="68"/>
      <c r="F452" s="71"/>
      <c r="G452" s="72"/>
      <c r="H452" s="68"/>
      <c r="I452" s="68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2.75" customHeight="1">
      <c r="A453" s="68"/>
      <c r="B453" s="68"/>
      <c r="C453" s="68"/>
      <c r="D453" s="68"/>
      <c r="E453" s="68"/>
      <c r="F453" s="71"/>
      <c r="G453" s="72"/>
      <c r="H453" s="68"/>
      <c r="I453" s="68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2.75" customHeight="1">
      <c r="A454" s="68"/>
      <c r="B454" s="68"/>
      <c r="C454" s="68"/>
      <c r="D454" s="68"/>
      <c r="E454" s="68"/>
      <c r="F454" s="71"/>
      <c r="G454" s="72"/>
      <c r="H454" s="68"/>
      <c r="I454" s="68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2.75" customHeight="1">
      <c r="A455" s="68"/>
      <c r="B455" s="68"/>
      <c r="C455" s="68"/>
      <c r="D455" s="68"/>
      <c r="E455" s="68"/>
      <c r="F455" s="71"/>
      <c r="G455" s="72"/>
      <c r="H455" s="68"/>
      <c r="I455" s="68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2.75" customHeight="1">
      <c r="A456" s="68"/>
      <c r="B456" s="68"/>
      <c r="C456" s="68"/>
      <c r="D456" s="68"/>
      <c r="E456" s="68"/>
      <c r="F456" s="71"/>
      <c r="G456" s="72"/>
      <c r="H456" s="68"/>
      <c r="I456" s="68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2.75" customHeight="1">
      <c r="A457" s="68"/>
      <c r="B457" s="68"/>
      <c r="C457" s="68"/>
      <c r="D457" s="68"/>
      <c r="E457" s="68"/>
      <c r="F457" s="71"/>
      <c r="G457" s="72"/>
      <c r="H457" s="68"/>
      <c r="I457" s="68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2.75" customHeight="1">
      <c r="A458" s="68"/>
      <c r="B458" s="68"/>
      <c r="C458" s="68"/>
      <c r="D458" s="68"/>
      <c r="E458" s="68"/>
      <c r="F458" s="71"/>
      <c r="G458" s="72"/>
      <c r="H458" s="68"/>
      <c r="I458" s="68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2.75" customHeight="1">
      <c r="A459" s="68"/>
      <c r="B459" s="68"/>
      <c r="C459" s="68"/>
      <c r="D459" s="68"/>
      <c r="E459" s="68"/>
      <c r="F459" s="71"/>
      <c r="G459" s="72"/>
      <c r="H459" s="68"/>
      <c r="I459" s="68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2.75" customHeight="1">
      <c r="A460" s="68"/>
      <c r="B460" s="68"/>
      <c r="C460" s="68"/>
      <c r="D460" s="68"/>
      <c r="E460" s="68"/>
      <c r="F460" s="71"/>
      <c r="G460" s="72"/>
      <c r="H460" s="68"/>
      <c r="I460" s="68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2.75" customHeight="1">
      <c r="A461" s="68"/>
      <c r="B461" s="68"/>
      <c r="C461" s="68"/>
      <c r="D461" s="68"/>
      <c r="E461" s="68"/>
      <c r="F461" s="71"/>
      <c r="G461" s="72"/>
      <c r="H461" s="68"/>
      <c r="I461" s="68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2.75" customHeight="1">
      <c r="A462" s="68"/>
      <c r="B462" s="68"/>
      <c r="C462" s="68"/>
      <c r="D462" s="68"/>
      <c r="E462" s="68"/>
      <c r="F462" s="71"/>
      <c r="G462" s="72"/>
      <c r="H462" s="68"/>
      <c r="I462" s="68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2.75" customHeight="1">
      <c r="A463" s="68"/>
      <c r="B463" s="68"/>
      <c r="C463" s="68"/>
      <c r="D463" s="68"/>
      <c r="E463" s="68"/>
      <c r="F463" s="71"/>
      <c r="G463" s="72"/>
      <c r="H463" s="68"/>
      <c r="I463" s="68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2.75" customHeight="1">
      <c r="A464" s="68"/>
      <c r="B464" s="68"/>
      <c r="C464" s="68"/>
      <c r="D464" s="68"/>
      <c r="E464" s="68"/>
      <c r="F464" s="71"/>
      <c r="G464" s="72"/>
      <c r="H464" s="68"/>
      <c r="I464" s="68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2.75" customHeight="1">
      <c r="A465" s="68"/>
      <c r="B465" s="68"/>
      <c r="C465" s="68"/>
      <c r="D465" s="68"/>
      <c r="E465" s="68"/>
      <c r="F465" s="71"/>
      <c r="G465" s="72"/>
      <c r="H465" s="68"/>
      <c r="I465" s="68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2.75" customHeight="1">
      <c r="A466" s="68"/>
      <c r="B466" s="68"/>
      <c r="C466" s="68"/>
      <c r="D466" s="68"/>
      <c r="E466" s="68"/>
      <c r="F466" s="71"/>
      <c r="G466" s="72"/>
      <c r="H466" s="68"/>
      <c r="I466" s="68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2.75" customHeight="1">
      <c r="A467" s="68"/>
      <c r="B467" s="68"/>
      <c r="C467" s="68"/>
      <c r="D467" s="68"/>
      <c r="E467" s="68"/>
      <c r="F467" s="71"/>
      <c r="G467" s="72"/>
      <c r="H467" s="68"/>
      <c r="I467" s="68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2.75" customHeight="1">
      <c r="A468" s="68"/>
      <c r="B468" s="68"/>
      <c r="C468" s="68"/>
      <c r="D468" s="68"/>
      <c r="E468" s="68"/>
      <c r="F468" s="71"/>
      <c r="G468" s="72"/>
      <c r="H468" s="68"/>
      <c r="I468" s="68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2.75" customHeight="1">
      <c r="A469" s="68"/>
      <c r="B469" s="68"/>
      <c r="C469" s="68"/>
      <c r="D469" s="68"/>
      <c r="E469" s="68"/>
      <c r="F469" s="71"/>
      <c r="G469" s="72"/>
      <c r="H469" s="68"/>
      <c r="I469" s="68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2.75" customHeight="1">
      <c r="A470" s="68"/>
      <c r="B470" s="68"/>
      <c r="C470" s="68"/>
      <c r="D470" s="68"/>
      <c r="E470" s="68"/>
      <c r="F470" s="71"/>
      <c r="G470" s="72"/>
      <c r="H470" s="68"/>
      <c r="I470" s="68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2.75" customHeight="1">
      <c r="A471" s="68"/>
      <c r="B471" s="68"/>
      <c r="C471" s="68"/>
      <c r="D471" s="68"/>
      <c r="E471" s="68"/>
      <c r="F471" s="71"/>
      <c r="G471" s="72"/>
      <c r="H471" s="68"/>
      <c r="I471" s="68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2.75" customHeight="1">
      <c r="A472" s="68"/>
      <c r="B472" s="68"/>
      <c r="C472" s="68"/>
      <c r="D472" s="68"/>
      <c r="E472" s="68"/>
      <c r="F472" s="71"/>
      <c r="G472" s="72"/>
      <c r="H472" s="68"/>
      <c r="I472" s="68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2.75" customHeight="1">
      <c r="A473" s="68"/>
      <c r="B473" s="68"/>
      <c r="C473" s="68"/>
      <c r="D473" s="68"/>
      <c r="E473" s="68"/>
      <c r="F473" s="71"/>
      <c r="G473" s="72"/>
      <c r="H473" s="68"/>
      <c r="I473" s="68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2.75" customHeight="1">
      <c r="A474" s="68"/>
      <c r="B474" s="68"/>
      <c r="C474" s="68"/>
      <c r="D474" s="68"/>
      <c r="E474" s="68"/>
      <c r="F474" s="71"/>
      <c r="G474" s="72"/>
      <c r="H474" s="68"/>
      <c r="I474" s="68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2.75" customHeight="1">
      <c r="A475" s="68"/>
      <c r="B475" s="68"/>
      <c r="C475" s="68"/>
      <c r="D475" s="68"/>
      <c r="E475" s="68"/>
      <c r="F475" s="71"/>
      <c r="G475" s="72"/>
      <c r="H475" s="68"/>
      <c r="I475" s="68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2.75" customHeight="1">
      <c r="A476" s="68"/>
      <c r="B476" s="68"/>
      <c r="C476" s="68"/>
      <c r="D476" s="68"/>
      <c r="E476" s="68"/>
      <c r="F476" s="71"/>
      <c r="G476" s="72"/>
      <c r="H476" s="68"/>
      <c r="I476" s="68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2.75" customHeight="1">
      <c r="A477" s="68"/>
      <c r="B477" s="68"/>
      <c r="C477" s="68"/>
      <c r="D477" s="68"/>
      <c r="E477" s="68"/>
      <c r="F477" s="71"/>
      <c r="G477" s="72"/>
      <c r="H477" s="68"/>
      <c r="I477" s="68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2.75" customHeight="1">
      <c r="A478" s="68"/>
      <c r="B478" s="68"/>
      <c r="C478" s="68"/>
      <c r="D478" s="68"/>
      <c r="E478" s="68"/>
      <c r="F478" s="71"/>
      <c r="G478" s="72"/>
      <c r="H478" s="68"/>
      <c r="I478" s="68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2.75" customHeight="1">
      <c r="A479" s="68"/>
      <c r="B479" s="68"/>
      <c r="C479" s="68"/>
      <c r="D479" s="68"/>
      <c r="E479" s="68"/>
      <c r="F479" s="71"/>
      <c r="G479" s="72"/>
      <c r="H479" s="68"/>
      <c r="I479" s="68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2.75" customHeight="1">
      <c r="A480" s="68"/>
      <c r="B480" s="68"/>
      <c r="C480" s="68"/>
      <c r="D480" s="68"/>
      <c r="E480" s="68"/>
      <c r="F480" s="71"/>
      <c r="G480" s="72"/>
      <c r="H480" s="68"/>
      <c r="I480" s="68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2.75" customHeight="1">
      <c r="A481" s="68"/>
      <c r="B481" s="68"/>
      <c r="C481" s="68"/>
      <c r="D481" s="68"/>
      <c r="E481" s="68"/>
      <c r="F481" s="71"/>
      <c r="G481" s="72"/>
      <c r="H481" s="68"/>
      <c r="I481" s="68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2.75" customHeight="1">
      <c r="A482" s="68"/>
      <c r="B482" s="68"/>
      <c r="C482" s="68"/>
      <c r="D482" s="68"/>
      <c r="E482" s="68"/>
      <c r="F482" s="71"/>
      <c r="G482" s="72"/>
      <c r="H482" s="68"/>
      <c r="I482" s="68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2.75" customHeight="1">
      <c r="A483" s="68"/>
      <c r="B483" s="68"/>
      <c r="C483" s="68"/>
      <c r="D483" s="68"/>
      <c r="E483" s="68"/>
      <c r="F483" s="71"/>
      <c r="G483" s="72"/>
      <c r="H483" s="68"/>
      <c r="I483" s="68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2.75" customHeight="1">
      <c r="A484" s="68"/>
      <c r="B484" s="68"/>
      <c r="C484" s="68"/>
      <c r="D484" s="68"/>
      <c r="E484" s="68"/>
      <c r="F484" s="71"/>
      <c r="G484" s="72"/>
      <c r="H484" s="68"/>
      <c r="I484" s="68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2.75" customHeight="1">
      <c r="A485" s="68"/>
      <c r="B485" s="68"/>
      <c r="C485" s="68"/>
      <c r="D485" s="68"/>
      <c r="E485" s="68"/>
      <c r="F485" s="71"/>
      <c r="G485" s="72"/>
      <c r="H485" s="68"/>
      <c r="I485" s="68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2.75" customHeight="1">
      <c r="A486" s="68"/>
      <c r="B486" s="68"/>
      <c r="C486" s="68"/>
      <c r="D486" s="68"/>
      <c r="E486" s="68"/>
      <c r="F486" s="71"/>
      <c r="G486" s="72"/>
      <c r="H486" s="68"/>
      <c r="I486" s="68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2.75" customHeight="1">
      <c r="A487" s="68"/>
      <c r="B487" s="68"/>
      <c r="C487" s="68"/>
      <c r="D487" s="68"/>
      <c r="E487" s="68"/>
      <c r="F487" s="71"/>
      <c r="G487" s="72"/>
      <c r="H487" s="68"/>
      <c r="I487" s="68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2.75" customHeight="1">
      <c r="A488" s="68"/>
      <c r="B488" s="68"/>
      <c r="C488" s="68"/>
      <c r="D488" s="68"/>
      <c r="E488" s="68"/>
      <c r="F488" s="71"/>
      <c r="G488" s="72"/>
      <c r="H488" s="68"/>
      <c r="I488" s="68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2.75" customHeight="1">
      <c r="A489" s="68"/>
      <c r="B489" s="68"/>
      <c r="C489" s="68"/>
      <c r="D489" s="68"/>
      <c r="E489" s="68"/>
      <c r="F489" s="71"/>
      <c r="G489" s="72"/>
      <c r="H489" s="68"/>
      <c r="I489" s="68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2.75" customHeight="1">
      <c r="A490" s="68"/>
      <c r="B490" s="68"/>
      <c r="C490" s="68"/>
      <c r="D490" s="68"/>
      <c r="E490" s="68"/>
      <c r="F490" s="71"/>
      <c r="G490" s="72"/>
      <c r="H490" s="68"/>
      <c r="I490" s="68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2.75" customHeight="1">
      <c r="A491" s="68"/>
      <c r="B491" s="68"/>
      <c r="C491" s="68"/>
      <c r="D491" s="68"/>
      <c r="E491" s="68"/>
      <c r="F491" s="71"/>
      <c r="G491" s="72"/>
      <c r="H491" s="68"/>
      <c r="I491" s="68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2.75" customHeight="1">
      <c r="A492" s="68"/>
      <c r="B492" s="68"/>
      <c r="C492" s="68"/>
      <c r="D492" s="68"/>
      <c r="E492" s="68"/>
      <c r="F492" s="71"/>
      <c r="G492" s="72"/>
      <c r="H492" s="68"/>
      <c r="I492" s="68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2.75" customHeight="1">
      <c r="A493" s="68"/>
      <c r="B493" s="68"/>
      <c r="C493" s="68"/>
      <c r="D493" s="68"/>
      <c r="E493" s="68"/>
      <c r="F493" s="71"/>
      <c r="G493" s="72"/>
      <c r="H493" s="68"/>
      <c r="I493" s="68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2.75" customHeight="1">
      <c r="A494" s="68"/>
      <c r="B494" s="68"/>
      <c r="C494" s="68"/>
      <c r="D494" s="68"/>
      <c r="E494" s="68"/>
      <c r="F494" s="71"/>
      <c r="G494" s="72"/>
      <c r="H494" s="68"/>
      <c r="I494" s="68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2.75" customHeight="1">
      <c r="A495" s="68"/>
      <c r="B495" s="68"/>
      <c r="C495" s="68"/>
      <c r="D495" s="68"/>
      <c r="E495" s="68"/>
      <c r="F495" s="71"/>
      <c r="G495" s="72"/>
      <c r="H495" s="68"/>
      <c r="I495" s="68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2.75" customHeight="1">
      <c r="A496" s="68"/>
      <c r="B496" s="68"/>
      <c r="C496" s="68"/>
      <c r="D496" s="68"/>
      <c r="E496" s="68"/>
      <c r="F496" s="71"/>
      <c r="G496" s="72"/>
      <c r="H496" s="68"/>
      <c r="I496" s="68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2.75" customHeight="1">
      <c r="A497" s="68"/>
      <c r="B497" s="68"/>
      <c r="C497" s="68"/>
      <c r="D497" s="68"/>
      <c r="E497" s="68"/>
      <c r="F497" s="71"/>
      <c r="G497" s="72"/>
      <c r="H497" s="68"/>
      <c r="I497" s="68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2.75" customHeight="1">
      <c r="A498" s="68"/>
      <c r="B498" s="68"/>
      <c r="C498" s="68"/>
      <c r="D498" s="68"/>
      <c r="E498" s="68"/>
      <c r="F498" s="71"/>
      <c r="G498" s="72"/>
      <c r="H498" s="68"/>
      <c r="I498" s="68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2.75" customHeight="1">
      <c r="A499" s="68"/>
      <c r="B499" s="68"/>
      <c r="C499" s="68"/>
      <c r="D499" s="68"/>
      <c r="E499" s="68"/>
      <c r="F499" s="71"/>
      <c r="G499" s="72"/>
      <c r="H499" s="68"/>
      <c r="I499" s="68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2.75" customHeight="1">
      <c r="A500" s="68"/>
      <c r="B500" s="68"/>
      <c r="C500" s="68"/>
      <c r="D500" s="68"/>
      <c r="E500" s="68"/>
      <c r="F500" s="71"/>
      <c r="G500" s="72"/>
      <c r="H500" s="68"/>
      <c r="I500" s="68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2.75" customHeight="1">
      <c r="A501" s="68"/>
      <c r="B501" s="68"/>
      <c r="C501" s="68"/>
      <c r="D501" s="68"/>
      <c r="E501" s="68"/>
      <c r="F501" s="71"/>
      <c r="G501" s="72"/>
      <c r="H501" s="68"/>
      <c r="I501" s="68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2.75" customHeight="1">
      <c r="A502" s="68"/>
      <c r="B502" s="68"/>
      <c r="C502" s="68"/>
      <c r="D502" s="68"/>
      <c r="E502" s="68"/>
      <c r="F502" s="71"/>
      <c r="G502" s="72"/>
      <c r="H502" s="68"/>
      <c r="I502" s="68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2.75" customHeight="1">
      <c r="A503" s="68"/>
      <c r="B503" s="68"/>
      <c r="C503" s="68"/>
      <c r="D503" s="68"/>
      <c r="E503" s="68"/>
      <c r="F503" s="71"/>
      <c r="G503" s="72"/>
      <c r="H503" s="68"/>
      <c r="I503" s="68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2.75" customHeight="1">
      <c r="A504" s="68"/>
      <c r="B504" s="68"/>
      <c r="C504" s="68"/>
      <c r="D504" s="68"/>
      <c r="E504" s="68"/>
      <c r="F504" s="71"/>
      <c r="G504" s="72"/>
      <c r="H504" s="68"/>
      <c r="I504" s="68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2.75" customHeight="1">
      <c r="A505" s="68"/>
      <c r="B505" s="68"/>
      <c r="C505" s="68"/>
      <c r="D505" s="68"/>
      <c r="E505" s="68"/>
      <c r="F505" s="71"/>
      <c r="G505" s="72"/>
      <c r="H505" s="68"/>
      <c r="I505" s="68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2.75" customHeight="1">
      <c r="A506" s="68"/>
      <c r="B506" s="68"/>
      <c r="C506" s="68"/>
      <c r="D506" s="68"/>
      <c r="E506" s="68"/>
      <c r="F506" s="71"/>
      <c r="G506" s="72"/>
      <c r="H506" s="68"/>
      <c r="I506" s="68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2.75" customHeight="1">
      <c r="A507" s="68"/>
      <c r="B507" s="68"/>
      <c r="C507" s="68"/>
      <c r="D507" s="68"/>
      <c r="E507" s="68"/>
      <c r="F507" s="71"/>
      <c r="G507" s="72"/>
      <c r="H507" s="68"/>
      <c r="I507" s="68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2.75" customHeight="1">
      <c r="A508" s="68"/>
      <c r="B508" s="68"/>
      <c r="C508" s="68"/>
      <c r="D508" s="68"/>
      <c r="E508" s="68"/>
      <c r="F508" s="71"/>
      <c r="G508" s="72"/>
      <c r="H508" s="68"/>
      <c r="I508" s="68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2.75" customHeight="1">
      <c r="A509" s="68"/>
      <c r="B509" s="68"/>
      <c r="C509" s="68"/>
      <c r="D509" s="68"/>
      <c r="E509" s="68"/>
      <c r="F509" s="71"/>
      <c r="G509" s="72"/>
      <c r="H509" s="68"/>
      <c r="I509" s="68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2.75" customHeight="1">
      <c r="A510" s="68"/>
      <c r="B510" s="68"/>
      <c r="C510" s="68"/>
      <c r="D510" s="68"/>
      <c r="E510" s="68"/>
      <c r="F510" s="71"/>
      <c r="G510" s="72"/>
      <c r="H510" s="68"/>
      <c r="I510" s="68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2.75" customHeight="1">
      <c r="A511" s="68"/>
      <c r="B511" s="68"/>
      <c r="C511" s="68"/>
      <c r="D511" s="68"/>
      <c r="E511" s="68"/>
      <c r="F511" s="71"/>
      <c r="G511" s="72"/>
      <c r="H511" s="68"/>
      <c r="I511" s="68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2.75" customHeight="1">
      <c r="A512" s="68"/>
      <c r="B512" s="68"/>
      <c r="C512" s="68"/>
      <c r="D512" s="68"/>
      <c r="E512" s="68"/>
      <c r="F512" s="71"/>
      <c r="G512" s="72"/>
      <c r="H512" s="68"/>
      <c r="I512" s="68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2.75" customHeight="1">
      <c r="A513" s="68"/>
      <c r="B513" s="68"/>
      <c r="C513" s="68"/>
      <c r="D513" s="68"/>
      <c r="E513" s="68"/>
      <c r="F513" s="71"/>
      <c r="G513" s="72"/>
      <c r="H513" s="68"/>
      <c r="I513" s="68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2.75" customHeight="1">
      <c r="A514" s="68"/>
      <c r="B514" s="68"/>
      <c r="C514" s="68"/>
      <c r="D514" s="68"/>
      <c r="E514" s="68"/>
      <c r="F514" s="71"/>
      <c r="G514" s="72"/>
      <c r="H514" s="68"/>
      <c r="I514" s="68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2.75" customHeight="1">
      <c r="A515" s="68"/>
      <c r="B515" s="68"/>
      <c r="C515" s="68"/>
      <c r="D515" s="68"/>
      <c r="E515" s="68"/>
      <c r="F515" s="71"/>
      <c r="G515" s="72"/>
      <c r="H515" s="68"/>
      <c r="I515" s="68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2.75" customHeight="1">
      <c r="A516" s="68"/>
      <c r="B516" s="68"/>
      <c r="C516" s="68"/>
      <c r="D516" s="68"/>
      <c r="E516" s="68"/>
      <c r="F516" s="71"/>
      <c r="G516" s="72"/>
      <c r="H516" s="68"/>
      <c r="I516" s="68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2.75" customHeight="1">
      <c r="A517" s="68"/>
      <c r="B517" s="68"/>
      <c r="C517" s="68"/>
      <c r="D517" s="68"/>
      <c r="E517" s="68"/>
      <c r="F517" s="71"/>
      <c r="G517" s="72"/>
      <c r="H517" s="68"/>
      <c r="I517" s="68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2.75" customHeight="1">
      <c r="A518" s="68"/>
      <c r="B518" s="68"/>
      <c r="C518" s="68"/>
      <c r="D518" s="68"/>
      <c r="E518" s="68"/>
      <c r="F518" s="71"/>
      <c r="G518" s="72"/>
      <c r="H518" s="68"/>
      <c r="I518" s="68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2.75" customHeight="1">
      <c r="A519" s="68"/>
      <c r="B519" s="68"/>
      <c r="C519" s="68"/>
      <c r="D519" s="68"/>
      <c r="E519" s="68"/>
      <c r="F519" s="71"/>
      <c r="G519" s="72"/>
      <c r="H519" s="68"/>
      <c r="I519" s="68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2.75" customHeight="1">
      <c r="A520" s="68"/>
      <c r="B520" s="68"/>
      <c r="C520" s="68"/>
      <c r="D520" s="68"/>
      <c r="E520" s="68"/>
      <c r="F520" s="71"/>
      <c r="G520" s="72"/>
      <c r="H520" s="68"/>
      <c r="I520" s="68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2.75" customHeight="1">
      <c r="A521" s="68"/>
      <c r="B521" s="68"/>
      <c r="C521" s="68"/>
      <c r="D521" s="68"/>
      <c r="E521" s="68"/>
      <c r="F521" s="71"/>
      <c r="G521" s="72"/>
      <c r="H521" s="68"/>
      <c r="I521" s="68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2.75" customHeight="1">
      <c r="A522" s="68"/>
      <c r="B522" s="68"/>
      <c r="C522" s="68"/>
      <c r="D522" s="68"/>
      <c r="E522" s="68"/>
      <c r="F522" s="71"/>
      <c r="G522" s="72"/>
      <c r="H522" s="68"/>
      <c r="I522" s="68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2.75" customHeight="1">
      <c r="A523" s="68"/>
      <c r="B523" s="68"/>
      <c r="C523" s="68"/>
      <c r="D523" s="68"/>
      <c r="E523" s="68"/>
      <c r="F523" s="71"/>
      <c r="G523" s="72"/>
      <c r="H523" s="68"/>
      <c r="I523" s="68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2.75" customHeight="1">
      <c r="A524" s="68"/>
      <c r="B524" s="68"/>
      <c r="C524" s="68"/>
      <c r="D524" s="68"/>
      <c r="E524" s="68"/>
      <c r="F524" s="71"/>
      <c r="G524" s="72"/>
      <c r="H524" s="68"/>
      <c r="I524" s="68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2.75" customHeight="1">
      <c r="A525" s="68"/>
      <c r="B525" s="68"/>
      <c r="C525" s="68"/>
      <c r="D525" s="68"/>
      <c r="E525" s="68"/>
      <c r="F525" s="71"/>
      <c r="G525" s="72"/>
      <c r="H525" s="68"/>
      <c r="I525" s="68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2.75" customHeight="1">
      <c r="A526" s="68"/>
      <c r="B526" s="68"/>
      <c r="C526" s="68"/>
      <c r="D526" s="68"/>
      <c r="E526" s="68"/>
      <c r="F526" s="71"/>
      <c r="G526" s="72"/>
      <c r="H526" s="68"/>
      <c r="I526" s="68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2.75" customHeight="1">
      <c r="A527" s="68"/>
      <c r="B527" s="68"/>
      <c r="C527" s="68"/>
      <c r="D527" s="68"/>
      <c r="E527" s="68"/>
      <c r="F527" s="71"/>
      <c r="G527" s="72"/>
      <c r="H527" s="68"/>
      <c r="I527" s="68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2.75" customHeight="1">
      <c r="A528" s="68"/>
      <c r="B528" s="68"/>
      <c r="C528" s="68"/>
      <c r="D528" s="68"/>
      <c r="E528" s="68"/>
      <c r="F528" s="71"/>
      <c r="G528" s="72"/>
      <c r="H528" s="68"/>
      <c r="I528" s="68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2.75" customHeight="1">
      <c r="A529" s="68"/>
      <c r="B529" s="68"/>
      <c r="C529" s="68"/>
      <c r="D529" s="68"/>
      <c r="E529" s="68"/>
      <c r="F529" s="71"/>
      <c r="G529" s="72"/>
      <c r="H529" s="68"/>
      <c r="I529" s="68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2.75" customHeight="1">
      <c r="A530" s="68"/>
      <c r="B530" s="68"/>
      <c r="C530" s="68"/>
      <c r="D530" s="68"/>
      <c r="E530" s="68"/>
      <c r="F530" s="71"/>
      <c r="G530" s="72"/>
      <c r="H530" s="68"/>
      <c r="I530" s="68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2.75" customHeight="1">
      <c r="A531" s="68"/>
      <c r="B531" s="68"/>
      <c r="C531" s="68"/>
      <c r="D531" s="68"/>
      <c r="E531" s="68"/>
      <c r="F531" s="71"/>
      <c r="G531" s="72"/>
      <c r="H531" s="68"/>
      <c r="I531" s="68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2.75" customHeight="1">
      <c r="A532" s="68"/>
      <c r="B532" s="68"/>
      <c r="C532" s="68"/>
      <c r="D532" s="68"/>
      <c r="E532" s="68"/>
      <c r="F532" s="71"/>
      <c r="G532" s="72"/>
      <c r="H532" s="68"/>
      <c r="I532" s="68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2.75" customHeight="1">
      <c r="A533" s="68"/>
      <c r="B533" s="68"/>
      <c r="C533" s="68"/>
      <c r="D533" s="68"/>
      <c r="E533" s="68"/>
      <c r="F533" s="71"/>
      <c r="G533" s="72"/>
      <c r="H533" s="68"/>
      <c r="I533" s="68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2.75" customHeight="1">
      <c r="A534" s="68"/>
      <c r="B534" s="68"/>
      <c r="C534" s="68"/>
      <c r="D534" s="68"/>
      <c r="E534" s="68"/>
      <c r="F534" s="71"/>
      <c r="G534" s="72"/>
      <c r="H534" s="68"/>
      <c r="I534" s="68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2.75" customHeight="1">
      <c r="A535" s="68"/>
      <c r="B535" s="68"/>
      <c r="C535" s="68"/>
      <c r="D535" s="68"/>
      <c r="E535" s="68"/>
      <c r="F535" s="71"/>
      <c r="G535" s="72"/>
      <c r="H535" s="68"/>
      <c r="I535" s="68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2.75" customHeight="1">
      <c r="A536" s="68"/>
      <c r="B536" s="68"/>
      <c r="C536" s="68"/>
      <c r="D536" s="68"/>
      <c r="E536" s="68"/>
      <c r="F536" s="71"/>
      <c r="G536" s="72"/>
      <c r="H536" s="68"/>
      <c r="I536" s="68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2.75" customHeight="1">
      <c r="A537" s="68"/>
      <c r="B537" s="68"/>
      <c r="C537" s="68"/>
      <c r="D537" s="68"/>
      <c r="E537" s="68"/>
      <c r="F537" s="71"/>
      <c r="G537" s="72"/>
      <c r="H537" s="68"/>
      <c r="I537" s="68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2.75" customHeight="1">
      <c r="A538" s="68"/>
      <c r="B538" s="68"/>
      <c r="C538" s="68"/>
      <c r="D538" s="68"/>
      <c r="E538" s="68"/>
      <c r="F538" s="71"/>
      <c r="G538" s="72"/>
      <c r="H538" s="68"/>
      <c r="I538" s="68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2.75" customHeight="1">
      <c r="A539" s="68"/>
      <c r="B539" s="68"/>
      <c r="C539" s="68"/>
      <c r="D539" s="68"/>
      <c r="E539" s="68"/>
      <c r="F539" s="71"/>
      <c r="G539" s="72"/>
      <c r="H539" s="68"/>
      <c r="I539" s="68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2.75" customHeight="1">
      <c r="A540" s="68"/>
      <c r="B540" s="68"/>
      <c r="C540" s="68"/>
      <c r="D540" s="68"/>
      <c r="E540" s="68"/>
      <c r="F540" s="71"/>
      <c r="G540" s="72"/>
      <c r="H540" s="68"/>
      <c r="I540" s="68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2.75" customHeight="1">
      <c r="A541" s="68"/>
      <c r="B541" s="68"/>
      <c r="C541" s="68"/>
      <c r="D541" s="68"/>
      <c r="E541" s="68"/>
      <c r="F541" s="71"/>
      <c r="G541" s="72"/>
      <c r="H541" s="68"/>
      <c r="I541" s="68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2.75" customHeight="1">
      <c r="A542" s="68"/>
      <c r="B542" s="68"/>
      <c r="C542" s="68"/>
      <c r="D542" s="68"/>
      <c r="E542" s="68"/>
      <c r="F542" s="71"/>
      <c r="G542" s="72"/>
      <c r="H542" s="68"/>
      <c r="I542" s="68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2.75" customHeight="1">
      <c r="A543" s="68"/>
      <c r="B543" s="68"/>
      <c r="C543" s="68"/>
      <c r="D543" s="68"/>
      <c r="E543" s="68"/>
      <c r="F543" s="71"/>
      <c r="G543" s="72"/>
      <c r="H543" s="68"/>
      <c r="I543" s="68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2.75" customHeight="1">
      <c r="A544" s="68"/>
      <c r="B544" s="68"/>
      <c r="C544" s="68"/>
      <c r="D544" s="68"/>
      <c r="E544" s="68"/>
      <c r="F544" s="71"/>
      <c r="G544" s="72"/>
      <c r="H544" s="68"/>
      <c r="I544" s="68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2.75" customHeight="1">
      <c r="A545" s="68"/>
      <c r="B545" s="68"/>
      <c r="C545" s="68"/>
      <c r="D545" s="68"/>
      <c r="E545" s="68"/>
      <c r="F545" s="71"/>
      <c r="G545" s="72"/>
      <c r="H545" s="68"/>
      <c r="I545" s="68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2.75" customHeight="1">
      <c r="A546" s="68"/>
      <c r="B546" s="68"/>
      <c r="C546" s="68"/>
      <c r="D546" s="68"/>
      <c r="E546" s="68"/>
      <c r="F546" s="71"/>
      <c r="G546" s="72"/>
      <c r="H546" s="68"/>
      <c r="I546" s="68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2.75" customHeight="1">
      <c r="A547" s="68"/>
      <c r="B547" s="68"/>
      <c r="C547" s="68"/>
      <c r="D547" s="68"/>
      <c r="E547" s="68"/>
      <c r="F547" s="71"/>
      <c r="G547" s="72"/>
      <c r="H547" s="68"/>
      <c r="I547" s="68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2.75" customHeight="1">
      <c r="A548" s="68"/>
      <c r="B548" s="68"/>
      <c r="C548" s="68"/>
      <c r="D548" s="68"/>
      <c r="E548" s="68"/>
      <c r="F548" s="71"/>
      <c r="G548" s="72"/>
      <c r="H548" s="68"/>
      <c r="I548" s="68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2.75" customHeight="1">
      <c r="A549" s="68"/>
      <c r="B549" s="68"/>
      <c r="C549" s="68"/>
      <c r="D549" s="68"/>
      <c r="E549" s="68"/>
      <c r="F549" s="71"/>
      <c r="G549" s="72"/>
      <c r="H549" s="68"/>
      <c r="I549" s="68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2.75" customHeight="1">
      <c r="A550" s="68"/>
      <c r="B550" s="68"/>
      <c r="C550" s="68"/>
      <c r="D550" s="68"/>
      <c r="E550" s="68"/>
      <c r="F550" s="71"/>
      <c r="G550" s="72"/>
      <c r="H550" s="68"/>
      <c r="I550" s="68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2.75" customHeight="1">
      <c r="A551" s="68"/>
      <c r="B551" s="68"/>
      <c r="C551" s="68"/>
      <c r="D551" s="68"/>
      <c r="E551" s="68"/>
      <c r="F551" s="71"/>
      <c r="G551" s="72"/>
      <c r="H551" s="68"/>
      <c r="I551" s="68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2.75" customHeight="1">
      <c r="A552" s="68"/>
      <c r="B552" s="68"/>
      <c r="C552" s="68"/>
      <c r="D552" s="68"/>
      <c r="E552" s="68"/>
      <c r="F552" s="71"/>
      <c r="G552" s="72"/>
      <c r="H552" s="68"/>
      <c r="I552" s="68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2.75" customHeight="1">
      <c r="A553" s="68"/>
      <c r="B553" s="68"/>
      <c r="C553" s="68"/>
      <c r="D553" s="68"/>
      <c r="E553" s="68"/>
      <c r="F553" s="71"/>
      <c r="G553" s="72"/>
      <c r="H553" s="68"/>
      <c r="I553" s="68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2.75" customHeight="1">
      <c r="A554" s="68"/>
      <c r="B554" s="68"/>
      <c r="C554" s="68"/>
      <c r="D554" s="68"/>
      <c r="E554" s="68"/>
      <c r="F554" s="71"/>
      <c r="G554" s="72"/>
      <c r="H554" s="68"/>
      <c r="I554" s="68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2.75" customHeight="1">
      <c r="A555" s="68"/>
      <c r="B555" s="68"/>
      <c r="C555" s="68"/>
      <c r="D555" s="68"/>
      <c r="E555" s="68"/>
      <c r="F555" s="71"/>
      <c r="G555" s="72"/>
      <c r="H555" s="68"/>
      <c r="I555" s="68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2.75" customHeight="1">
      <c r="A556" s="68"/>
      <c r="B556" s="68"/>
      <c r="C556" s="68"/>
      <c r="D556" s="68"/>
      <c r="E556" s="68"/>
      <c r="F556" s="71"/>
      <c r="G556" s="72"/>
      <c r="H556" s="68"/>
      <c r="I556" s="68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2.75" customHeight="1">
      <c r="A557" s="68"/>
      <c r="B557" s="68"/>
      <c r="C557" s="68"/>
      <c r="D557" s="68"/>
      <c r="E557" s="68"/>
      <c r="F557" s="71"/>
      <c r="G557" s="72"/>
      <c r="H557" s="68"/>
      <c r="I557" s="68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2.75" customHeight="1">
      <c r="A558" s="68"/>
      <c r="B558" s="68"/>
      <c r="C558" s="68"/>
      <c r="D558" s="68"/>
      <c r="E558" s="68"/>
      <c r="F558" s="71"/>
      <c r="G558" s="72"/>
      <c r="H558" s="68"/>
      <c r="I558" s="68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2.75" customHeight="1">
      <c r="A559" s="68"/>
      <c r="B559" s="68"/>
      <c r="C559" s="68"/>
      <c r="D559" s="68"/>
      <c r="E559" s="68"/>
      <c r="F559" s="71"/>
      <c r="G559" s="72"/>
      <c r="H559" s="68"/>
      <c r="I559" s="68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2.75" customHeight="1">
      <c r="A560" s="68"/>
      <c r="B560" s="68"/>
      <c r="C560" s="68"/>
      <c r="D560" s="68"/>
      <c r="E560" s="68"/>
      <c r="F560" s="71"/>
      <c r="G560" s="72"/>
      <c r="H560" s="68"/>
      <c r="I560" s="68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2.75" customHeight="1">
      <c r="A561" s="68"/>
      <c r="B561" s="68"/>
      <c r="C561" s="68"/>
      <c r="D561" s="68"/>
      <c r="E561" s="68"/>
      <c r="F561" s="71"/>
      <c r="G561" s="72"/>
      <c r="H561" s="68"/>
      <c r="I561" s="68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2.75" customHeight="1">
      <c r="A562" s="68"/>
      <c r="B562" s="68"/>
      <c r="C562" s="68"/>
      <c r="D562" s="68"/>
      <c r="E562" s="68"/>
      <c r="F562" s="71"/>
      <c r="G562" s="72"/>
      <c r="H562" s="68"/>
      <c r="I562" s="68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2.75" customHeight="1">
      <c r="A563" s="68"/>
      <c r="B563" s="68"/>
      <c r="C563" s="68"/>
      <c r="D563" s="68"/>
      <c r="E563" s="68"/>
      <c r="F563" s="71"/>
      <c r="G563" s="72"/>
      <c r="H563" s="68"/>
      <c r="I563" s="68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2.75" customHeight="1">
      <c r="A564" s="68"/>
      <c r="B564" s="68"/>
      <c r="C564" s="68"/>
      <c r="D564" s="68"/>
      <c r="E564" s="68"/>
      <c r="F564" s="71"/>
      <c r="G564" s="72"/>
      <c r="H564" s="68"/>
      <c r="I564" s="68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2.75" customHeight="1">
      <c r="A565" s="68"/>
      <c r="B565" s="68"/>
      <c r="C565" s="68"/>
      <c r="D565" s="68"/>
      <c r="E565" s="68"/>
      <c r="F565" s="71"/>
      <c r="G565" s="72"/>
      <c r="H565" s="68"/>
      <c r="I565" s="68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2.75" customHeight="1">
      <c r="A566" s="68"/>
      <c r="B566" s="68"/>
      <c r="C566" s="68"/>
      <c r="D566" s="68"/>
      <c r="E566" s="68"/>
      <c r="F566" s="71"/>
      <c r="G566" s="72"/>
      <c r="H566" s="68"/>
      <c r="I566" s="68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2.75" customHeight="1">
      <c r="A567" s="68"/>
      <c r="B567" s="68"/>
      <c r="C567" s="68"/>
      <c r="D567" s="68"/>
      <c r="E567" s="68"/>
      <c r="F567" s="71"/>
      <c r="G567" s="72"/>
      <c r="H567" s="68"/>
      <c r="I567" s="68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2.75" customHeight="1">
      <c r="A568" s="68"/>
      <c r="B568" s="68"/>
      <c r="C568" s="68"/>
      <c r="D568" s="68"/>
      <c r="E568" s="68"/>
      <c r="F568" s="71"/>
      <c r="G568" s="72"/>
      <c r="H568" s="68"/>
      <c r="I568" s="68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2.75" customHeight="1">
      <c r="A569" s="68"/>
      <c r="B569" s="68"/>
      <c r="C569" s="68"/>
      <c r="D569" s="68"/>
      <c r="E569" s="68"/>
      <c r="F569" s="71"/>
      <c r="G569" s="72"/>
      <c r="H569" s="68"/>
      <c r="I569" s="68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2.75" customHeight="1">
      <c r="A570" s="68"/>
      <c r="B570" s="68"/>
      <c r="C570" s="68"/>
      <c r="D570" s="68"/>
      <c r="E570" s="68"/>
      <c r="F570" s="71"/>
      <c r="G570" s="72"/>
      <c r="H570" s="68"/>
      <c r="I570" s="68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2.75" customHeight="1">
      <c r="A571" s="68"/>
      <c r="B571" s="68"/>
      <c r="C571" s="68"/>
      <c r="D571" s="68"/>
      <c r="E571" s="68"/>
      <c r="F571" s="71"/>
      <c r="G571" s="72"/>
      <c r="H571" s="68"/>
      <c r="I571" s="68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2.75" customHeight="1">
      <c r="A572" s="68"/>
      <c r="B572" s="68"/>
      <c r="C572" s="68"/>
      <c r="D572" s="68"/>
      <c r="E572" s="68"/>
      <c r="F572" s="71"/>
      <c r="G572" s="72"/>
      <c r="H572" s="68"/>
      <c r="I572" s="68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2.75" customHeight="1">
      <c r="A573" s="68"/>
      <c r="B573" s="68"/>
      <c r="C573" s="68"/>
      <c r="D573" s="68"/>
      <c r="E573" s="68"/>
      <c r="F573" s="71"/>
      <c r="G573" s="72"/>
      <c r="H573" s="68"/>
      <c r="I573" s="68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2.75" customHeight="1">
      <c r="A574" s="68"/>
      <c r="B574" s="68"/>
      <c r="C574" s="68"/>
      <c r="D574" s="68"/>
      <c r="E574" s="68"/>
      <c r="F574" s="71"/>
      <c r="G574" s="72"/>
      <c r="H574" s="68"/>
      <c r="I574" s="68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2.75" customHeight="1">
      <c r="A575" s="68"/>
      <c r="B575" s="68"/>
      <c r="C575" s="68"/>
      <c r="D575" s="68"/>
      <c r="E575" s="68"/>
      <c r="F575" s="71"/>
      <c r="G575" s="72"/>
      <c r="H575" s="68"/>
      <c r="I575" s="68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2.75" customHeight="1">
      <c r="A576" s="68"/>
      <c r="B576" s="68"/>
      <c r="C576" s="68"/>
      <c r="D576" s="68"/>
      <c r="E576" s="68"/>
      <c r="F576" s="71"/>
      <c r="G576" s="72"/>
      <c r="H576" s="68"/>
      <c r="I576" s="68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2.75" customHeight="1">
      <c r="A577" s="68"/>
      <c r="B577" s="68"/>
      <c r="C577" s="68"/>
      <c r="D577" s="68"/>
      <c r="E577" s="68"/>
      <c r="F577" s="71"/>
      <c r="G577" s="72"/>
      <c r="H577" s="68"/>
      <c r="I577" s="68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2.75" customHeight="1">
      <c r="A578" s="68"/>
      <c r="B578" s="68"/>
      <c r="C578" s="68"/>
      <c r="D578" s="68"/>
      <c r="E578" s="68"/>
      <c r="F578" s="71"/>
      <c r="G578" s="72"/>
      <c r="H578" s="68"/>
      <c r="I578" s="68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2.75" customHeight="1">
      <c r="A579" s="68"/>
      <c r="B579" s="68"/>
      <c r="C579" s="68"/>
      <c r="D579" s="68"/>
      <c r="E579" s="68"/>
      <c r="F579" s="71"/>
      <c r="G579" s="72"/>
      <c r="H579" s="68"/>
      <c r="I579" s="68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2.75" customHeight="1">
      <c r="A580" s="68"/>
      <c r="B580" s="68"/>
      <c r="C580" s="68"/>
      <c r="D580" s="68"/>
      <c r="E580" s="68"/>
      <c r="F580" s="71"/>
      <c r="G580" s="72"/>
      <c r="H580" s="68"/>
      <c r="I580" s="68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2.75" customHeight="1">
      <c r="A581" s="68"/>
      <c r="B581" s="68"/>
      <c r="C581" s="68"/>
      <c r="D581" s="68"/>
      <c r="E581" s="68"/>
      <c r="F581" s="71"/>
      <c r="G581" s="72"/>
      <c r="H581" s="68"/>
      <c r="I581" s="68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2.75" customHeight="1">
      <c r="A582" s="68"/>
      <c r="B582" s="68"/>
      <c r="C582" s="68"/>
      <c r="D582" s="68"/>
      <c r="E582" s="68"/>
      <c r="F582" s="71"/>
      <c r="G582" s="72"/>
      <c r="H582" s="68"/>
      <c r="I582" s="68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2.75" customHeight="1">
      <c r="A583" s="68"/>
      <c r="B583" s="68"/>
      <c r="C583" s="68"/>
      <c r="D583" s="68"/>
      <c r="E583" s="68"/>
      <c r="F583" s="71"/>
      <c r="G583" s="72"/>
      <c r="H583" s="68"/>
      <c r="I583" s="68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2.75" customHeight="1">
      <c r="A584" s="68"/>
      <c r="B584" s="68"/>
      <c r="C584" s="68"/>
      <c r="D584" s="68"/>
      <c r="E584" s="68"/>
      <c r="F584" s="71"/>
      <c r="G584" s="72"/>
      <c r="H584" s="68"/>
      <c r="I584" s="68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2.75" customHeight="1">
      <c r="A585" s="68"/>
      <c r="B585" s="68"/>
      <c r="C585" s="68"/>
      <c r="D585" s="68"/>
      <c r="E585" s="68"/>
      <c r="F585" s="71"/>
      <c r="G585" s="72"/>
      <c r="H585" s="68"/>
      <c r="I585" s="68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2.75" customHeight="1">
      <c r="A586" s="68"/>
      <c r="B586" s="68"/>
      <c r="C586" s="68"/>
      <c r="D586" s="68"/>
      <c r="E586" s="68"/>
      <c r="F586" s="71"/>
      <c r="G586" s="72"/>
      <c r="H586" s="68"/>
      <c r="I586" s="68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2.75" customHeight="1">
      <c r="A587" s="68"/>
      <c r="B587" s="68"/>
      <c r="C587" s="68"/>
      <c r="D587" s="68"/>
      <c r="E587" s="68"/>
      <c r="F587" s="71"/>
      <c r="G587" s="72"/>
      <c r="H587" s="68"/>
      <c r="I587" s="68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2.75" customHeight="1">
      <c r="A588" s="68"/>
      <c r="B588" s="68"/>
      <c r="C588" s="68"/>
      <c r="D588" s="68"/>
      <c r="E588" s="68"/>
      <c r="F588" s="71"/>
      <c r="G588" s="72"/>
      <c r="H588" s="68"/>
      <c r="I588" s="68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2.75" customHeight="1">
      <c r="A589" s="68"/>
      <c r="B589" s="68"/>
      <c r="C589" s="68"/>
      <c r="D589" s="68"/>
      <c r="E589" s="68"/>
      <c r="F589" s="71"/>
      <c r="G589" s="72"/>
      <c r="H589" s="68"/>
      <c r="I589" s="68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2.75" customHeight="1">
      <c r="A590" s="68"/>
      <c r="B590" s="68"/>
      <c r="C590" s="68"/>
      <c r="D590" s="68"/>
      <c r="E590" s="68"/>
      <c r="F590" s="71"/>
      <c r="G590" s="72"/>
      <c r="H590" s="68"/>
      <c r="I590" s="68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2.75" customHeight="1">
      <c r="A591" s="68"/>
      <c r="B591" s="68"/>
      <c r="C591" s="68"/>
      <c r="D591" s="68"/>
      <c r="E591" s="68"/>
      <c r="F591" s="71"/>
      <c r="G591" s="72"/>
      <c r="H591" s="68"/>
      <c r="I591" s="68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2.75" customHeight="1">
      <c r="A592" s="68"/>
      <c r="B592" s="68"/>
      <c r="C592" s="68"/>
      <c r="D592" s="68"/>
      <c r="E592" s="68"/>
      <c r="F592" s="71"/>
      <c r="G592" s="72"/>
      <c r="H592" s="68"/>
      <c r="I592" s="68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2.75" customHeight="1">
      <c r="A593" s="68"/>
      <c r="B593" s="68"/>
      <c r="C593" s="68"/>
      <c r="D593" s="68"/>
      <c r="E593" s="68"/>
      <c r="F593" s="71"/>
      <c r="G593" s="72"/>
      <c r="H593" s="68"/>
      <c r="I593" s="68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2.75" customHeight="1">
      <c r="A594" s="68"/>
      <c r="B594" s="68"/>
      <c r="C594" s="68"/>
      <c r="D594" s="68"/>
      <c r="E594" s="68"/>
      <c r="F594" s="71"/>
      <c r="G594" s="72"/>
      <c r="H594" s="68"/>
      <c r="I594" s="68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2.75" customHeight="1">
      <c r="A595" s="68"/>
      <c r="B595" s="68"/>
      <c r="C595" s="68"/>
      <c r="D595" s="68"/>
      <c r="E595" s="68"/>
      <c r="F595" s="71"/>
      <c r="G595" s="72"/>
      <c r="H595" s="68"/>
      <c r="I595" s="68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2.75" customHeight="1">
      <c r="A596" s="68"/>
      <c r="B596" s="68"/>
      <c r="C596" s="68"/>
      <c r="D596" s="68"/>
      <c r="E596" s="68"/>
      <c r="F596" s="71"/>
      <c r="G596" s="72"/>
      <c r="H596" s="68"/>
      <c r="I596" s="68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2.75" customHeight="1">
      <c r="A597" s="68"/>
      <c r="B597" s="68"/>
      <c r="C597" s="68"/>
      <c r="D597" s="68"/>
      <c r="E597" s="68"/>
      <c r="F597" s="71"/>
      <c r="G597" s="72"/>
      <c r="H597" s="68"/>
      <c r="I597" s="68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2.75" customHeight="1">
      <c r="A598" s="68"/>
      <c r="B598" s="68"/>
      <c r="C598" s="68"/>
      <c r="D598" s="68"/>
      <c r="E598" s="68"/>
      <c r="F598" s="71"/>
      <c r="G598" s="72"/>
      <c r="H598" s="68"/>
      <c r="I598" s="68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2.75" customHeight="1">
      <c r="A599" s="68"/>
      <c r="B599" s="68"/>
      <c r="C599" s="68"/>
      <c r="D599" s="68"/>
      <c r="E599" s="68"/>
      <c r="F599" s="71"/>
      <c r="G599" s="72"/>
      <c r="H599" s="68"/>
      <c r="I599" s="68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2.75" customHeight="1">
      <c r="A600" s="68"/>
      <c r="B600" s="68"/>
      <c r="C600" s="68"/>
      <c r="D600" s="68"/>
      <c r="E600" s="68"/>
      <c r="F600" s="71"/>
      <c r="G600" s="72"/>
      <c r="H600" s="68"/>
      <c r="I600" s="68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2.75" customHeight="1">
      <c r="A601" s="68"/>
      <c r="B601" s="68"/>
      <c r="C601" s="68"/>
      <c r="D601" s="68"/>
      <c r="E601" s="68"/>
      <c r="F601" s="71"/>
      <c r="G601" s="72"/>
      <c r="H601" s="68"/>
      <c r="I601" s="68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2.75" customHeight="1">
      <c r="A602" s="68"/>
      <c r="B602" s="68"/>
      <c r="C602" s="68"/>
      <c r="D602" s="68"/>
      <c r="E602" s="68"/>
      <c r="F602" s="71"/>
      <c r="G602" s="72"/>
      <c r="H602" s="68"/>
      <c r="I602" s="68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2.75" customHeight="1">
      <c r="A603" s="68"/>
      <c r="B603" s="68"/>
      <c r="C603" s="68"/>
      <c r="D603" s="68"/>
      <c r="E603" s="68"/>
      <c r="F603" s="71"/>
      <c r="G603" s="72"/>
      <c r="H603" s="68"/>
      <c r="I603" s="68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2.75" customHeight="1">
      <c r="A604" s="68"/>
      <c r="B604" s="68"/>
      <c r="C604" s="68"/>
      <c r="D604" s="68"/>
      <c r="E604" s="68"/>
      <c r="F604" s="71"/>
      <c r="G604" s="72"/>
      <c r="H604" s="68"/>
      <c r="I604" s="68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2.75" customHeight="1">
      <c r="A605" s="68"/>
      <c r="B605" s="68"/>
      <c r="C605" s="68"/>
      <c r="D605" s="68"/>
      <c r="E605" s="68"/>
      <c r="F605" s="71"/>
      <c r="G605" s="72"/>
      <c r="H605" s="68"/>
      <c r="I605" s="68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2.75" customHeight="1">
      <c r="A606" s="68"/>
      <c r="B606" s="68"/>
      <c r="C606" s="68"/>
      <c r="D606" s="68"/>
      <c r="E606" s="68"/>
      <c r="F606" s="71"/>
      <c r="G606" s="72"/>
      <c r="H606" s="68"/>
      <c r="I606" s="68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2.75" customHeight="1">
      <c r="A607" s="68"/>
      <c r="B607" s="68"/>
      <c r="C607" s="68"/>
      <c r="D607" s="68"/>
      <c r="E607" s="68"/>
      <c r="F607" s="71"/>
      <c r="G607" s="72"/>
      <c r="H607" s="68"/>
      <c r="I607" s="68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2.75" customHeight="1">
      <c r="A608" s="68"/>
      <c r="B608" s="68"/>
      <c r="C608" s="68"/>
      <c r="D608" s="68"/>
      <c r="E608" s="68"/>
      <c r="F608" s="71"/>
      <c r="G608" s="72"/>
      <c r="H608" s="68"/>
      <c r="I608" s="68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2.75" customHeight="1">
      <c r="A609" s="68"/>
      <c r="B609" s="68"/>
      <c r="C609" s="68"/>
      <c r="D609" s="68"/>
      <c r="E609" s="68"/>
      <c r="F609" s="71"/>
      <c r="G609" s="72"/>
      <c r="H609" s="68"/>
      <c r="I609" s="68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2.75" customHeight="1">
      <c r="A610" s="68"/>
      <c r="B610" s="68"/>
      <c r="C610" s="68"/>
      <c r="D610" s="68"/>
      <c r="E610" s="68"/>
      <c r="F610" s="71"/>
      <c r="G610" s="72"/>
      <c r="H610" s="68"/>
      <c r="I610" s="68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2.75" customHeight="1">
      <c r="A611" s="68"/>
      <c r="B611" s="68"/>
      <c r="C611" s="68"/>
      <c r="D611" s="68"/>
      <c r="E611" s="68"/>
      <c r="F611" s="71"/>
      <c r="G611" s="72"/>
      <c r="H611" s="68"/>
      <c r="I611" s="68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2.75" customHeight="1">
      <c r="A612" s="68"/>
      <c r="B612" s="68"/>
      <c r="C612" s="68"/>
      <c r="D612" s="68"/>
      <c r="E612" s="68"/>
      <c r="F612" s="71"/>
      <c r="G612" s="72"/>
      <c r="H612" s="68"/>
      <c r="I612" s="68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2.75" customHeight="1">
      <c r="A613" s="68"/>
      <c r="B613" s="68"/>
      <c r="C613" s="68"/>
      <c r="D613" s="68"/>
      <c r="E613" s="68"/>
      <c r="F613" s="71"/>
      <c r="G613" s="72"/>
      <c r="H613" s="68"/>
      <c r="I613" s="68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2.75" customHeight="1">
      <c r="A614" s="68"/>
      <c r="B614" s="68"/>
      <c r="C614" s="68"/>
      <c r="D614" s="68"/>
      <c r="E614" s="68"/>
      <c r="F614" s="71"/>
      <c r="G614" s="72"/>
      <c r="H614" s="68"/>
      <c r="I614" s="68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2.75" customHeight="1">
      <c r="A615" s="68"/>
      <c r="B615" s="68"/>
      <c r="C615" s="68"/>
      <c r="D615" s="68"/>
      <c r="E615" s="68"/>
      <c r="F615" s="71"/>
      <c r="G615" s="72"/>
      <c r="H615" s="68"/>
      <c r="I615" s="68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2.75" customHeight="1">
      <c r="A616" s="68"/>
      <c r="B616" s="68"/>
      <c r="C616" s="68"/>
      <c r="D616" s="68"/>
      <c r="E616" s="68"/>
      <c r="F616" s="71"/>
      <c r="G616" s="72"/>
      <c r="H616" s="68"/>
      <c r="I616" s="68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2.75" customHeight="1">
      <c r="A617" s="68"/>
      <c r="B617" s="68"/>
      <c r="C617" s="68"/>
      <c r="D617" s="68"/>
      <c r="E617" s="68"/>
      <c r="F617" s="71"/>
      <c r="G617" s="72"/>
      <c r="H617" s="68"/>
      <c r="I617" s="68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2.75" customHeight="1">
      <c r="A618" s="68"/>
      <c r="B618" s="68"/>
      <c r="C618" s="68"/>
      <c r="D618" s="68"/>
      <c r="E618" s="68"/>
      <c r="F618" s="71"/>
      <c r="G618" s="72"/>
      <c r="H618" s="68"/>
      <c r="I618" s="68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2.75" customHeight="1">
      <c r="A619" s="68"/>
      <c r="B619" s="68"/>
      <c r="C619" s="68"/>
      <c r="D619" s="68"/>
      <c r="E619" s="68"/>
      <c r="F619" s="71"/>
      <c r="G619" s="72"/>
      <c r="H619" s="68"/>
      <c r="I619" s="68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2.75" customHeight="1">
      <c r="A620" s="68"/>
      <c r="B620" s="68"/>
      <c r="C620" s="68"/>
      <c r="D620" s="68"/>
      <c r="E620" s="68"/>
      <c r="F620" s="71"/>
      <c r="G620" s="72"/>
      <c r="H620" s="68"/>
      <c r="I620" s="68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2.75" customHeight="1">
      <c r="A621" s="68"/>
      <c r="B621" s="68"/>
      <c r="C621" s="68"/>
      <c r="D621" s="68"/>
      <c r="E621" s="68"/>
      <c r="F621" s="71"/>
      <c r="G621" s="72"/>
      <c r="H621" s="68"/>
      <c r="I621" s="68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2.75" customHeight="1">
      <c r="A622" s="68"/>
      <c r="B622" s="68"/>
      <c r="C622" s="68"/>
      <c r="D622" s="68"/>
      <c r="E622" s="68"/>
      <c r="F622" s="71"/>
      <c r="G622" s="72"/>
      <c r="H622" s="68"/>
      <c r="I622" s="68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2.75" customHeight="1">
      <c r="A623" s="68"/>
      <c r="B623" s="68"/>
      <c r="C623" s="68"/>
      <c r="D623" s="68"/>
      <c r="E623" s="68"/>
      <c r="F623" s="71"/>
      <c r="G623" s="72"/>
      <c r="H623" s="68"/>
      <c r="I623" s="68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2.75" customHeight="1">
      <c r="A624" s="68"/>
      <c r="B624" s="68"/>
      <c r="C624" s="68"/>
      <c r="D624" s="68"/>
      <c r="E624" s="68"/>
      <c r="F624" s="71"/>
      <c r="G624" s="72"/>
      <c r="H624" s="68"/>
      <c r="I624" s="68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2.75" customHeight="1">
      <c r="A625" s="68"/>
      <c r="B625" s="68"/>
      <c r="C625" s="68"/>
      <c r="D625" s="68"/>
      <c r="E625" s="68"/>
      <c r="F625" s="71"/>
      <c r="G625" s="72"/>
      <c r="H625" s="68"/>
      <c r="I625" s="68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2.75" customHeight="1">
      <c r="A626" s="68"/>
      <c r="B626" s="68"/>
      <c r="C626" s="68"/>
      <c r="D626" s="68"/>
      <c r="E626" s="68"/>
      <c r="F626" s="71"/>
      <c r="G626" s="72"/>
      <c r="H626" s="68"/>
      <c r="I626" s="68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2.75" customHeight="1">
      <c r="A627" s="68"/>
      <c r="B627" s="68"/>
      <c r="C627" s="68"/>
      <c r="D627" s="68"/>
      <c r="E627" s="68"/>
      <c r="F627" s="71"/>
      <c r="G627" s="72"/>
      <c r="H627" s="68"/>
      <c r="I627" s="68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2.75" customHeight="1">
      <c r="A628" s="68"/>
      <c r="B628" s="68"/>
      <c r="C628" s="68"/>
      <c r="D628" s="68"/>
      <c r="E628" s="68"/>
      <c r="F628" s="71"/>
      <c r="G628" s="72"/>
      <c r="H628" s="68"/>
      <c r="I628" s="68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2.75" customHeight="1">
      <c r="A629" s="68"/>
      <c r="B629" s="68"/>
      <c r="C629" s="68"/>
      <c r="D629" s="68"/>
      <c r="E629" s="68"/>
      <c r="F629" s="71"/>
      <c r="G629" s="72"/>
      <c r="H629" s="68"/>
      <c r="I629" s="68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2.75" customHeight="1">
      <c r="A630" s="68"/>
      <c r="B630" s="68"/>
      <c r="C630" s="68"/>
      <c r="D630" s="68"/>
      <c r="E630" s="68"/>
      <c r="F630" s="71"/>
      <c r="G630" s="72"/>
      <c r="H630" s="68"/>
      <c r="I630" s="68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2.75" customHeight="1">
      <c r="A631" s="68"/>
      <c r="B631" s="68"/>
      <c r="C631" s="68"/>
      <c r="D631" s="68"/>
      <c r="E631" s="68"/>
      <c r="F631" s="71"/>
      <c r="G631" s="72"/>
      <c r="H631" s="68"/>
      <c r="I631" s="68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2.75" customHeight="1">
      <c r="A632" s="68"/>
      <c r="B632" s="68"/>
      <c r="C632" s="68"/>
      <c r="D632" s="68"/>
      <c r="E632" s="68"/>
      <c r="F632" s="71"/>
      <c r="G632" s="72"/>
      <c r="H632" s="68"/>
      <c r="I632" s="68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2.75" customHeight="1">
      <c r="A633" s="68"/>
      <c r="B633" s="68"/>
      <c r="C633" s="68"/>
      <c r="D633" s="68"/>
      <c r="E633" s="68"/>
      <c r="F633" s="71"/>
      <c r="G633" s="72"/>
      <c r="H633" s="68"/>
      <c r="I633" s="68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2.75" customHeight="1">
      <c r="A634" s="68"/>
      <c r="B634" s="68"/>
      <c r="C634" s="68"/>
      <c r="D634" s="68"/>
      <c r="E634" s="68"/>
      <c r="F634" s="71"/>
      <c r="G634" s="72"/>
      <c r="H634" s="68"/>
      <c r="I634" s="68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2.75" customHeight="1">
      <c r="A635" s="68"/>
      <c r="B635" s="68"/>
      <c r="C635" s="68"/>
      <c r="D635" s="68"/>
      <c r="E635" s="68"/>
      <c r="F635" s="71"/>
      <c r="G635" s="72"/>
      <c r="H635" s="68"/>
      <c r="I635" s="68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2.75" customHeight="1">
      <c r="A636" s="68"/>
      <c r="B636" s="68"/>
      <c r="C636" s="68"/>
      <c r="D636" s="68"/>
      <c r="E636" s="68"/>
      <c r="F636" s="71"/>
      <c r="G636" s="72"/>
      <c r="H636" s="68"/>
      <c r="I636" s="68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2.75" customHeight="1">
      <c r="A637" s="68"/>
      <c r="B637" s="68"/>
      <c r="C637" s="68"/>
      <c r="D637" s="68"/>
      <c r="E637" s="68"/>
      <c r="F637" s="71"/>
      <c r="G637" s="72"/>
      <c r="H637" s="68"/>
      <c r="I637" s="68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2.75" customHeight="1">
      <c r="A638" s="68"/>
      <c r="B638" s="68"/>
      <c r="C638" s="68"/>
      <c r="D638" s="68"/>
      <c r="E638" s="68"/>
      <c r="F638" s="71"/>
      <c r="G638" s="72"/>
      <c r="H638" s="68"/>
      <c r="I638" s="68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2.75" customHeight="1">
      <c r="A639" s="68"/>
      <c r="B639" s="68"/>
      <c r="C639" s="68"/>
      <c r="D639" s="68"/>
      <c r="E639" s="68"/>
      <c r="F639" s="71"/>
      <c r="G639" s="72"/>
      <c r="H639" s="68"/>
      <c r="I639" s="68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2.75" customHeight="1">
      <c r="A640" s="68"/>
      <c r="B640" s="68"/>
      <c r="C640" s="68"/>
      <c r="D640" s="68"/>
      <c r="E640" s="68"/>
      <c r="F640" s="71"/>
      <c r="G640" s="72"/>
      <c r="H640" s="68"/>
      <c r="I640" s="68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2.75" customHeight="1">
      <c r="A641" s="68"/>
      <c r="B641" s="68"/>
      <c r="C641" s="68"/>
      <c r="D641" s="68"/>
      <c r="E641" s="68"/>
      <c r="F641" s="71"/>
      <c r="G641" s="72"/>
      <c r="H641" s="68"/>
      <c r="I641" s="68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2.75" customHeight="1">
      <c r="A642" s="68"/>
      <c r="B642" s="68"/>
      <c r="C642" s="68"/>
      <c r="D642" s="68"/>
      <c r="E642" s="68"/>
      <c r="F642" s="71"/>
      <c r="G642" s="72"/>
      <c r="H642" s="68"/>
      <c r="I642" s="68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2.75" customHeight="1">
      <c r="A643" s="68"/>
      <c r="B643" s="68"/>
      <c r="C643" s="68"/>
      <c r="D643" s="68"/>
      <c r="E643" s="68"/>
      <c r="F643" s="71"/>
      <c r="G643" s="72"/>
      <c r="H643" s="68"/>
      <c r="I643" s="68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2.75" customHeight="1">
      <c r="A644" s="68"/>
      <c r="B644" s="68"/>
      <c r="C644" s="68"/>
      <c r="D644" s="68"/>
      <c r="E644" s="68"/>
      <c r="F644" s="71"/>
      <c r="G644" s="72"/>
      <c r="H644" s="68"/>
      <c r="I644" s="68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2.75" customHeight="1">
      <c r="A645" s="68"/>
      <c r="B645" s="68"/>
      <c r="C645" s="68"/>
      <c r="D645" s="68"/>
      <c r="E645" s="68"/>
      <c r="F645" s="71"/>
      <c r="G645" s="72"/>
      <c r="H645" s="68"/>
      <c r="I645" s="68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2.75" customHeight="1">
      <c r="A646" s="68"/>
      <c r="B646" s="68"/>
      <c r="C646" s="68"/>
      <c r="D646" s="68"/>
      <c r="E646" s="68"/>
      <c r="F646" s="71"/>
      <c r="G646" s="72"/>
      <c r="H646" s="68"/>
      <c r="I646" s="68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2.75" customHeight="1">
      <c r="A647" s="68"/>
      <c r="B647" s="68"/>
      <c r="C647" s="68"/>
      <c r="D647" s="68"/>
      <c r="E647" s="68"/>
      <c r="F647" s="71"/>
      <c r="G647" s="72"/>
      <c r="H647" s="68"/>
      <c r="I647" s="68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2.75" customHeight="1">
      <c r="A648" s="68"/>
      <c r="B648" s="68"/>
      <c r="C648" s="68"/>
      <c r="D648" s="68"/>
      <c r="E648" s="68"/>
      <c r="F648" s="71"/>
      <c r="G648" s="72"/>
      <c r="H648" s="68"/>
      <c r="I648" s="68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2.75" customHeight="1">
      <c r="A649" s="68"/>
      <c r="B649" s="68"/>
      <c r="C649" s="68"/>
      <c r="D649" s="68"/>
      <c r="E649" s="68"/>
      <c r="F649" s="71"/>
      <c r="G649" s="72"/>
      <c r="H649" s="68"/>
      <c r="I649" s="68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2.75" customHeight="1">
      <c r="A650" s="68"/>
      <c r="B650" s="68"/>
      <c r="C650" s="68"/>
      <c r="D650" s="68"/>
      <c r="E650" s="68"/>
      <c r="F650" s="71"/>
      <c r="G650" s="72"/>
      <c r="H650" s="68"/>
      <c r="I650" s="68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2.75" customHeight="1">
      <c r="A651" s="68"/>
      <c r="B651" s="68"/>
      <c r="C651" s="68"/>
      <c r="D651" s="68"/>
      <c r="E651" s="68"/>
      <c r="F651" s="71"/>
      <c r="G651" s="72"/>
      <c r="H651" s="68"/>
      <c r="I651" s="68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2.75" customHeight="1">
      <c r="A652" s="68"/>
      <c r="B652" s="68"/>
      <c r="C652" s="68"/>
      <c r="D652" s="68"/>
      <c r="E652" s="68"/>
      <c r="F652" s="71"/>
      <c r="G652" s="72"/>
      <c r="H652" s="68"/>
      <c r="I652" s="68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2.75" customHeight="1">
      <c r="A653" s="68"/>
      <c r="B653" s="68"/>
      <c r="C653" s="68"/>
      <c r="D653" s="68"/>
      <c r="E653" s="68"/>
      <c r="F653" s="71"/>
      <c r="G653" s="72"/>
      <c r="H653" s="68"/>
      <c r="I653" s="68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2.75" customHeight="1">
      <c r="A654" s="68"/>
      <c r="B654" s="68"/>
      <c r="C654" s="68"/>
      <c r="D654" s="68"/>
      <c r="E654" s="68"/>
      <c r="F654" s="71"/>
      <c r="G654" s="72"/>
      <c r="H654" s="68"/>
      <c r="I654" s="68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2.75" customHeight="1">
      <c r="A655" s="68"/>
      <c r="B655" s="68"/>
      <c r="C655" s="68"/>
      <c r="D655" s="68"/>
      <c r="E655" s="68"/>
      <c r="F655" s="71"/>
      <c r="G655" s="72"/>
      <c r="H655" s="68"/>
      <c r="I655" s="68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2.75" customHeight="1">
      <c r="A656" s="68"/>
      <c r="B656" s="68"/>
      <c r="C656" s="68"/>
      <c r="D656" s="68"/>
      <c r="E656" s="68"/>
      <c r="F656" s="71"/>
      <c r="G656" s="72"/>
      <c r="H656" s="68"/>
      <c r="I656" s="68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2.75" customHeight="1">
      <c r="A657" s="68"/>
      <c r="B657" s="68"/>
      <c r="C657" s="68"/>
      <c r="D657" s="68"/>
      <c r="E657" s="68"/>
      <c r="F657" s="71"/>
      <c r="G657" s="72"/>
      <c r="H657" s="68"/>
      <c r="I657" s="68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2.75" customHeight="1">
      <c r="A658" s="68"/>
      <c r="B658" s="68"/>
      <c r="C658" s="68"/>
      <c r="D658" s="68"/>
      <c r="E658" s="68"/>
      <c r="F658" s="71"/>
      <c r="G658" s="72"/>
      <c r="H658" s="68"/>
      <c r="I658" s="68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2.75" customHeight="1">
      <c r="A659" s="68"/>
      <c r="B659" s="68"/>
      <c r="C659" s="68"/>
      <c r="D659" s="68"/>
      <c r="E659" s="68"/>
      <c r="F659" s="71"/>
      <c r="G659" s="72"/>
      <c r="H659" s="68"/>
      <c r="I659" s="68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2.75" customHeight="1">
      <c r="A660" s="68"/>
      <c r="B660" s="68"/>
      <c r="C660" s="68"/>
      <c r="D660" s="68"/>
      <c r="E660" s="68"/>
      <c r="F660" s="71"/>
      <c r="G660" s="72"/>
      <c r="H660" s="68"/>
      <c r="I660" s="68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2.75" customHeight="1">
      <c r="A661" s="68"/>
      <c r="B661" s="68"/>
      <c r="C661" s="68"/>
      <c r="D661" s="68"/>
      <c r="E661" s="68"/>
      <c r="F661" s="71"/>
      <c r="G661" s="72"/>
      <c r="H661" s="68"/>
      <c r="I661" s="68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2.75" customHeight="1">
      <c r="A662" s="68"/>
      <c r="B662" s="68"/>
      <c r="C662" s="68"/>
      <c r="D662" s="68"/>
      <c r="E662" s="68"/>
      <c r="F662" s="71"/>
      <c r="G662" s="72"/>
      <c r="H662" s="68"/>
      <c r="I662" s="68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2.75" customHeight="1">
      <c r="A663" s="68"/>
      <c r="B663" s="68"/>
      <c r="C663" s="68"/>
      <c r="D663" s="68"/>
      <c r="E663" s="68"/>
      <c r="F663" s="71"/>
      <c r="G663" s="72"/>
      <c r="H663" s="68"/>
      <c r="I663" s="68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2.75" customHeight="1">
      <c r="A664" s="68"/>
      <c r="B664" s="68"/>
      <c r="C664" s="68"/>
      <c r="D664" s="68"/>
      <c r="E664" s="68"/>
      <c r="F664" s="71"/>
      <c r="G664" s="72"/>
      <c r="H664" s="68"/>
      <c r="I664" s="68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2.75" customHeight="1">
      <c r="A665" s="68"/>
      <c r="B665" s="68"/>
      <c r="C665" s="68"/>
      <c r="D665" s="68"/>
      <c r="E665" s="68"/>
      <c r="F665" s="71"/>
      <c r="G665" s="72"/>
      <c r="H665" s="68"/>
      <c r="I665" s="68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2.75" customHeight="1">
      <c r="A666" s="68"/>
      <c r="B666" s="68"/>
      <c r="C666" s="68"/>
      <c r="D666" s="68"/>
      <c r="E666" s="68"/>
      <c r="F666" s="71"/>
      <c r="G666" s="72"/>
      <c r="H666" s="68"/>
      <c r="I666" s="68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2.75" customHeight="1">
      <c r="A667" s="68"/>
      <c r="B667" s="68"/>
      <c r="C667" s="68"/>
      <c r="D667" s="68"/>
      <c r="E667" s="68"/>
      <c r="F667" s="71"/>
      <c r="G667" s="72"/>
      <c r="H667" s="68"/>
      <c r="I667" s="68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2.75" customHeight="1">
      <c r="A668" s="68"/>
      <c r="B668" s="68"/>
      <c r="C668" s="68"/>
      <c r="D668" s="68"/>
      <c r="E668" s="68"/>
      <c r="F668" s="71"/>
      <c r="G668" s="72"/>
      <c r="H668" s="68"/>
      <c r="I668" s="68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2.75" customHeight="1">
      <c r="A669" s="68"/>
      <c r="B669" s="68"/>
      <c r="C669" s="68"/>
      <c r="D669" s="68"/>
      <c r="E669" s="68"/>
      <c r="F669" s="71"/>
      <c r="G669" s="72"/>
      <c r="H669" s="68"/>
      <c r="I669" s="68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2.75" customHeight="1">
      <c r="A670" s="68"/>
      <c r="B670" s="68"/>
      <c r="C670" s="68"/>
      <c r="D670" s="68"/>
      <c r="E670" s="68"/>
      <c r="F670" s="71"/>
      <c r="G670" s="72"/>
      <c r="H670" s="68"/>
      <c r="I670" s="68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2.75" customHeight="1">
      <c r="A671" s="68"/>
      <c r="B671" s="68"/>
      <c r="C671" s="68"/>
      <c r="D671" s="68"/>
      <c r="E671" s="68"/>
      <c r="F671" s="71"/>
      <c r="G671" s="72"/>
      <c r="H671" s="68"/>
      <c r="I671" s="68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2.75" customHeight="1">
      <c r="A672" s="68"/>
      <c r="B672" s="68"/>
      <c r="C672" s="68"/>
      <c r="D672" s="68"/>
      <c r="E672" s="68"/>
      <c r="F672" s="71"/>
      <c r="G672" s="72"/>
      <c r="H672" s="68"/>
      <c r="I672" s="68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2.75" customHeight="1">
      <c r="A673" s="68"/>
      <c r="B673" s="68"/>
      <c r="C673" s="68"/>
      <c r="D673" s="68"/>
      <c r="E673" s="68"/>
      <c r="F673" s="71"/>
      <c r="G673" s="72"/>
      <c r="H673" s="68"/>
      <c r="I673" s="68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2.75" customHeight="1">
      <c r="A674" s="68"/>
      <c r="B674" s="68"/>
      <c r="C674" s="68"/>
      <c r="D674" s="68"/>
      <c r="E674" s="68"/>
      <c r="F674" s="71"/>
      <c r="G674" s="72"/>
      <c r="H674" s="68"/>
      <c r="I674" s="68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2.75" customHeight="1">
      <c r="A675" s="68"/>
      <c r="B675" s="68"/>
      <c r="C675" s="68"/>
      <c r="D675" s="68"/>
      <c r="E675" s="68"/>
      <c r="F675" s="71"/>
      <c r="G675" s="72"/>
      <c r="H675" s="68"/>
      <c r="I675" s="68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2.75" customHeight="1">
      <c r="A676" s="68"/>
      <c r="B676" s="68"/>
      <c r="C676" s="68"/>
      <c r="D676" s="68"/>
      <c r="E676" s="68"/>
      <c r="F676" s="71"/>
      <c r="G676" s="72"/>
      <c r="H676" s="68"/>
      <c r="I676" s="68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2.75" customHeight="1">
      <c r="A677" s="68"/>
      <c r="B677" s="68"/>
      <c r="C677" s="68"/>
      <c r="D677" s="68"/>
      <c r="E677" s="68"/>
      <c r="F677" s="71"/>
      <c r="G677" s="72"/>
      <c r="H677" s="68"/>
      <c r="I677" s="68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2.75" customHeight="1">
      <c r="A678" s="68"/>
      <c r="B678" s="68"/>
      <c r="C678" s="68"/>
      <c r="D678" s="68"/>
      <c r="E678" s="68"/>
      <c r="F678" s="71"/>
      <c r="G678" s="72"/>
      <c r="H678" s="68"/>
      <c r="I678" s="68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2.75" customHeight="1">
      <c r="A679" s="68"/>
      <c r="B679" s="68"/>
      <c r="C679" s="68"/>
      <c r="D679" s="68"/>
      <c r="E679" s="68"/>
      <c r="F679" s="71"/>
      <c r="G679" s="72"/>
      <c r="H679" s="68"/>
      <c r="I679" s="68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2.75" customHeight="1">
      <c r="A680" s="68"/>
      <c r="B680" s="68"/>
      <c r="C680" s="68"/>
      <c r="D680" s="68"/>
      <c r="E680" s="68"/>
      <c r="F680" s="71"/>
      <c r="G680" s="72"/>
      <c r="H680" s="68"/>
      <c r="I680" s="68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2.75" customHeight="1">
      <c r="A681" s="68"/>
      <c r="B681" s="68"/>
      <c r="C681" s="68"/>
      <c r="D681" s="68"/>
      <c r="E681" s="68"/>
      <c r="F681" s="71"/>
      <c r="G681" s="72"/>
      <c r="H681" s="68"/>
      <c r="I681" s="68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2.75" customHeight="1">
      <c r="A682" s="68"/>
      <c r="B682" s="68"/>
      <c r="C682" s="68"/>
      <c r="D682" s="68"/>
      <c r="E682" s="68"/>
      <c r="F682" s="71"/>
      <c r="G682" s="72"/>
      <c r="H682" s="68"/>
      <c r="I682" s="68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2.75" customHeight="1">
      <c r="A683" s="68"/>
      <c r="B683" s="68"/>
      <c r="C683" s="68"/>
      <c r="D683" s="68"/>
      <c r="E683" s="68"/>
      <c r="F683" s="71"/>
      <c r="G683" s="72"/>
      <c r="H683" s="68"/>
      <c r="I683" s="68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2.75" customHeight="1">
      <c r="A684" s="68"/>
      <c r="B684" s="68"/>
      <c r="C684" s="68"/>
      <c r="D684" s="68"/>
      <c r="E684" s="68"/>
      <c r="F684" s="71"/>
      <c r="G684" s="72"/>
      <c r="H684" s="68"/>
      <c r="I684" s="68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2.75" customHeight="1">
      <c r="A685" s="68"/>
      <c r="B685" s="68"/>
      <c r="C685" s="68"/>
      <c r="D685" s="68"/>
      <c r="E685" s="68"/>
      <c r="F685" s="71"/>
      <c r="G685" s="72"/>
      <c r="H685" s="68"/>
      <c r="I685" s="68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2.75" customHeight="1">
      <c r="A686" s="68"/>
      <c r="B686" s="68"/>
      <c r="C686" s="68"/>
      <c r="D686" s="68"/>
      <c r="E686" s="68"/>
      <c r="F686" s="71"/>
      <c r="G686" s="72"/>
      <c r="H686" s="68"/>
      <c r="I686" s="68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2.75" customHeight="1">
      <c r="A687" s="68"/>
      <c r="B687" s="68"/>
      <c r="C687" s="68"/>
      <c r="D687" s="68"/>
      <c r="E687" s="68"/>
      <c r="F687" s="71"/>
      <c r="G687" s="72"/>
      <c r="H687" s="68"/>
      <c r="I687" s="68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2.75" customHeight="1">
      <c r="A688" s="68"/>
      <c r="B688" s="68"/>
      <c r="C688" s="68"/>
      <c r="D688" s="68"/>
      <c r="E688" s="68"/>
      <c r="F688" s="71"/>
      <c r="G688" s="72"/>
      <c r="H688" s="68"/>
      <c r="I688" s="68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2.75" customHeight="1">
      <c r="A689" s="68"/>
      <c r="B689" s="68"/>
      <c r="C689" s="68"/>
      <c r="D689" s="68"/>
      <c r="E689" s="68"/>
      <c r="F689" s="71"/>
      <c r="G689" s="72"/>
      <c r="H689" s="68"/>
      <c r="I689" s="68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2.75" customHeight="1">
      <c r="A690" s="68"/>
      <c r="B690" s="68"/>
      <c r="C690" s="68"/>
      <c r="D690" s="68"/>
      <c r="E690" s="68"/>
      <c r="F690" s="71"/>
      <c r="G690" s="72"/>
      <c r="H690" s="68"/>
      <c r="I690" s="68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2.75" customHeight="1">
      <c r="A691" s="68"/>
      <c r="B691" s="68"/>
      <c r="C691" s="68"/>
      <c r="D691" s="68"/>
      <c r="E691" s="68"/>
      <c r="F691" s="71"/>
      <c r="G691" s="72"/>
      <c r="H691" s="68"/>
      <c r="I691" s="68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2.75" customHeight="1">
      <c r="A692" s="68"/>
      <c r="B692" s="68"/>
      <c r="C692" s="68"/>
      <c r="D692" s="68"/>
      <c r="E692" s="68"/>
      <c r="F692" s="71"/>
      <c r="G692" s="72"/>
      <c r="H692" s="68"/>
      <c r="I692" s="68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2.75" customHeight="1">
      <c r="A693" s="68"/>
      <c r="B693" s="68"/>
      <c r="C693" s="68"/>
      <c r="D693" s="68"/>
      <c r="E693" s="68"/>
      <c r="F693" s="71"/>
      <c r="G693" s="72"/>
      <c r="H693" s="68"/>
      <c r="I693" s="68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2.75" customHeight="1">
      <c r="A694" s="68"/>
      <c r="B694" s="68"/>
      <c r="C694" s="68"/>
      <c r="D694" s="68"/>
      <c r="E694" s="68"/>
      <c r="F694" s="71"/>
      <c r="G694" s="72"/>
      <c r="H694" s="68"/>
      <c r="I694" s="68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2.75" customHeight="1">
      <c r="A695" s="68"/>
      <c r="B695" s="68"/>
      <c r="C695" s="68"/>
      <c r="D695" s="68"/>
      <c r="E695" s="68"/>
      <c r="F695" s="71"/>
      <c r="G695" s="72"/>
      <c r="H695" s="68"/>
      <c r="I695" s="68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2.75" customHeight="1">
      <c r="A696" s="68"/>
      <c r="B696" s="68"/>
      <c r="C696" s="68"/>
      <c r="D696" s="68"/>
      <c r="E696" s="68"/>
      <c r="F696" s="71"/>
      <c r="G696" s="72"/>
      <c r="H696" s="68"/>
      <c r="I696" s="68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2.75" customHeight="1">
      <c r="A697" s="68"/>
      <c r="B697" s="68"/>
      <c r="C697" s="68"/>
      <c r="D697" s="68"/>
      <c r="E697" s="68"/>
      <c r="F697" s="71"/>
      <c r="G697" s="72"/>
      <c r="H697" s="68"/>
      <c r="I697" s="68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2.75" customHeight="1">
      <c r="A698" s="68"/>
      <c r="B698" s="68"/>
      <c r="C698" s="68"/>
      <c r="D698" s="68"/>
      <c r="E698" s="68"/>
      <c r="F698" s="71"/>
      <c r="G698" s="72"/>
      <c r="H698" s="68"/>
      <c r="I698" s="68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2.75" customHeight="1">
      <c r="A699" s="68"/>
      <c r="B699" s="68"/>
      <c r="C699" s="68"/>
      <c r="D699" s="68"/>
      <c r="E699" s="68"/>
      <c r="F699" s="71"/>
      <c r="G699" s="72"/>
      <c r="H699" s="68"/>
      <c r="I699" s="68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2.75" customHeight="1">
      <c r="A700" s="68"/>
      <c r="B700" s="68"/>
      <c r="C700" s="68"/>
      <c r="D700" s="68"/>
      <c r="E700" s="68"/>
      <c r="F700" s="71"/>
      <c r="G700" s="72"/>
      <c r="H700" s="68"/>
      <c r="I700" s="68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2.75" customHeight="1">
      <c r="A701" s="68"/>
      <c r="B701" s="68"/>
      <c r="C701" s="68"/>
      <c r="D701" s="68"/>
      <c r="E701" s="68"/>
      <c r="F701" s="71"/>
      <c r="G701" s="72"/>
      <c r="H701" s="68"/>
      <c r="I701" s="68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2.75" customHeight="1">
      <c r="A702" s="68"/>
      <c r="B702" s="68"/>
      <c r="C702" s="68"/>
      <c r="D702" s="68"/>
      <c r="E702" s="68"/>
      <c r="F702" s="71"/>
      <c r="G702" s="72"/>
      <c r="H702" s="68"/>
      <c r="I702" s="68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2.75" customHeight="1">
      <c r="A703" s="68"/>
      <c r="B703" s="68"/>
      <c r="C703" s="68"/>
      <c r="D703" s="68"/>
      <c r="E703" s="68"/>
      <c r="F703" s="71"/>
      <c r="G703" s="72"/>
      <c r="H703" s="68"/>
      <c r="I703" s="68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2.75" customHeight="1">
      <c r="A704" s="68"/>
      <c r="B704" s="68"/>
      <c r="C704" s="68"/>
      <c r="D704" s="68"/>
      <c r="E704" s="68"/>
      <c r="F704" s="71"/>
      <c r="G704" s="72"/>
      <c r="H704" s="68"/>
      <c r="I704" s="68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2.75" customHeight="1">
      <c r="A705" s="68"/>
      <c r="B705" s="68"/>
      <c r="C705" s="68"/>
      <c r="D705" s="68"/>
      <c r="E705" s="68"/>
      <c r="F705" s="71"/>
      <c r="G705" s="72"/>
      <c r="H705" s="68"/>
      <c r="I705" s="68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2.75" customHeight="1">
      <c r="A706" s="68"/>
      <c r="B706" s="68"/>
      <c r="C706" s="68"/>
      <c r="D706" s="68"/>
      <c r="E706" s="68"/>
      <c r="F706" s="71"/>
      <c r="G706" s="72"/>
      <c r="H706" s="68"/>
      <c r="I706" s="68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2.75" customHeight="1">
      <c r="A707" s="68"/>
      <c r="B707" s="68"/>
      <c r="C707" s="68"/>
      <c r="D707" s="68"/>
      <c r="E707" s="68"/>
      <c r="F707" s="71"/>
      <c r="G707" s="72"/>
      <c r="H707" s="68"/>
      <c r="I707" s="68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2.75" customHeight="1">
      <c r="A708" s="68"/>
      <c r="B708" s="68"/>
      <c r="C708" s="68"/>
      <c r="D708" s="68"/>
      <c r="E708" s="68"/>
      <c r="F708" s="71"/>
      <c r="G708" s="72"/>
      <c r="H708" s="68"/>
      <c r="I708" s="68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2.75" customHeight="1">
      <c r="A709" s="68"/>
      <c r="B709" s="68"/>
      <c r="C709" s="68"/>
      <c r="D709" s="68"/>
      <c r="E709" s="68"/>
      <c r="F709" s="71"/>
      <c r="G709" s="72"/>
      <c r="H709" s="68"/>
      <c r="I709" s="68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2.75" customHeight="1">
      <c r="A710" s="68"/>
      <c r="B710" s="68"/>
      <c r="C710" s="68"/>
      <c r="D710" s="68"/>
      <c r="E710" s="68"/>
      <c r="F710" s="71"/>
      <c r="G710" s="72"/>
      <c r="H710" s="68"/>
      <c r="I710" s="68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2.75" customHeight="1">
      <c r="A711" s="68"/>
      <c r="B711" s="68"/>
      <c r="C711" s="68"/>
      <c r="D711" s="68"/>
      <c r="E711" s="68"/>
      <c r="F711" s="71"/>
      <c r="G711" s="72"/>
      <c r="H711" s="68"/>
      <c r="I711" s="68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2.75" customHeight="1">
      <c r="A712" s="68"/>
      <c r="B712" s="68"/>
      <c r="C712" s="68"/>
      <c r="D712" s="68"/>
      <c r="E712" s="68"/>
      <c r="F712" s="71"/>
      <c r="G712" s="72"/>
      <c r="H712" s="68"/>
      <c r="I712" s="68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2.75" customHeight="1">
      <c r="A713" s="68"/>
      <c r="B713" s="68"/>
      <c r="C713" s="68"/>
      <c r="D713" s="68"/>
      <c r="E713" s="68"/>
      <c r="F713" s="71"/>
      <c r="G713" s="72"/>
      <c r="H713" s="68"/>
      <c r="I713" s="68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2.75" customHeight="1">
      <c r="A714" s="68"/>
      <c r="B714" s="68"/>
      <c r="C714" s="68"/>
      <c r="D714" s="68"/>
      <c r="E714" s="68"/>
      <c r="F714" s="71"/>
      <c r="G714" s="72"/>
      <c r="H714" s="68"/>
      <c r="I714" s="68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2.75" customHeight="1">
      <c r="A715" s="68"/>
      <c r="B715" s="68"/>
      <c r="C715" s="68"/>
      <c r="D715" s="68"/>
      <c r="E715" s="68"/>
      <c r="F715" s="71"/>
      <c r="G715" s="72"/>
      <c r="H715" s="68"/>
      <c r="I715" s="68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2.75" customHeight="1">
      <c r="A716" s="68"/>
      <c r="B716" s="68"/>
      <c r="C716" s="68"/>
      <c r="D716" s="68"/>
      <c r="E716" s="68"/>
      <c r="F716" s="71"/>
      <c r="G716" s="72"/>
      <c r="H716" s="68"/>
      <c r="I716" s="68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2.75" customHeight="1">
      <c r="A717" s="68"/>
      <c r="B717" s="68"/>
      <c r="C717" s="68"/>
      <c r="D717" s="68"/>
      <c r="E717" s="68"/>
      <c r="F717" s="71"/>
      <c r="G717" s="72"/>
      <c r="H717" s="68"/>
      <c r="I717" s="68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2.75" customHeight="1">
      <c r="A718" s="68"/>
      <c r="B718" s="68"/>
      <c r="C718" s="68"/>
      <c r="D718" s="68"/>
      <c r="E718" s="68"/>
      <c r="F718" s="71"/>
      <c r="G718" s="72"/>
      <c r="H718" s="68"/>
      <c r="I718" s="68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2.75" customHeight="1">
      <c r="A719" s="68"/>
      <c r="B719" s="68"/>
      <c r="C719" s="68"/>
      <c r="D719" s="68"/>
      <c r="E719" s="68"/>
      <c r="F719" s="71"/>
      <c r="G719" s="72"/>
      <c r="H719" s="68"/>
      <c r="I719" s="68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2.75" customHeight="1">
      <c r="A720" s="68"/>
      <c r="B720" s="68"/>
      <c r="C720" s="68"/>
      <c r="D720" s="68"/>
      <c r="E720" s="68"/>
      <c r="F720" s="71"/>
      <c r="G720" s="72"/>
      <c r="H720" s="68"/>
      <c r="I720" s="68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2.75" customHeight="1">
      <c r="A721" s="68"/>
      <c r="B721" s="68"/>
      <c r="C721" s="68"/>
      <c r="D721" s="68"/>
      <c r="E721" s="68"/>
      <c r="F721" s="71"/>
      <c r="G721" s="72"/>
      <c r="H721" s="68"/>
      <c r="I721" s="68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2.75" customHeight="1">
      <c r="A722" s="68"/>
      <c r="B722" s="68"/>
      <c r="C722" s="68"/>
      <c r="D722" s="68"/>
      <c r="E722" s="68"/>
      <c r="F722" s="71"/>
      <c r="G722" s="72"/>
      <c r="H722" s="68"/>
      <c r="I722" s="68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2.75" customHeight="1">
      <c r="A723" s="68"/>
      <c r="B723" s="68"/>
      <c r="C723" s="68"/>
      <c r="D723" s="68"/>
      <c r="E723" s="68"/>
      <c r="F723" s="71"/>
      <c r="G723" s="72"/>
      <c r="H723" s="68"/>
      <c r="I723" s="68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2.75" customHeight="1">
      <c r="A724" s="68"/>
      <c r="B724" s="68"/>
      <c r="C724" s="68"/>
      <c r="D724" s="68"/>
      <c r="E724" s="68"/>
      <c r="F724" s="71"/>
      <c r="G724" s="72"/>
      <c r="H724" s="68"/>
      <c r="I724" s="68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2.75" customHeight="1">
      <c r="A725" s="68"/>
      <c r="B725" s="68"/>
      <c r="C725" s="68"/>
      <c r="D725" s="68"/>
      <c r="E725" s="68"/>
      <c r="F725" s="71"/>
      <c r="G725" s="72"/>
      <c r="H725" s="68"/>
      <c r="I725" s="68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2.75" customHeight="1">
      <c r="A726" s="68"/>
      <c r="B726" s="68"/>
      <c r="C726" s="68"/>
      <c r="D726" s="68"/>
      <c r="E726" s="68"/>
      <c r="F726" s="71"/>
      <c r="G726" s="72"/>
      <c r="H726" s="68"/>
      <c r="I726" s="68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2.75" customHeight="1">
      <c r="A727" s="68"/>
      <c r="B727" s="68"/>
      <c r="C727" s="68"/>
      <c r="D727" s="68"/>
      <c r="E727" s="68"/>
      <c r="F727" s="71"/>
      <c r="G727" s="72"/>
      <c r="H727" s="68"/>
      <c r="I727" s="68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2.75" customHeight="1">
      <c r="A728" s="68"/>
      <c r="B728" s="68"/>
      <c r="C728" s="68"/>
      <c r="D728" s="68"/>
      <c r="E728" s="68"/>
      <c r="F728" s="71"/>
      <c r="G728" s="72"/>
      <c r="H728" s="68"/>
      <c r="I728" s="68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2.75" customHeight="1">
      <c r="A729" s="68"/>
      <c r="B729" s="68"/>
      <c r="C729" s="68"/>
      <c r="D729" s="68"/>
      <c r="E729" s="68"/>
      <c r="F729" s="71"/>
      <c r="G729" s="72"/>
      <c r="H729" s="68"/>
      <c r="I729" s="68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2.75" customHeight="1">
      <c r="A730" s="68"/>
      <c r="B730" s="68"/>
      <c r="C730" s="68"/>
      <c r="D730" s="68"/>
      <c r="E730" s="68"/>
      <c r="F730" s="71"/>
      <c r="G730" s="72"/>
      <c r="H730" s="68"/>
      <c r="I730" s="68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2.75" customHeight="1">
      <c r="A731" s="68"/>
      <c r="B731" s="68"/>
      <c r="C731" s="68"/>
      <c r="D731" s="68"/>
      <c r="E731" s="68"/>
      <c r="F731" s="71"/>
      <c r="G731" s="72"/>
      <c r="H731" s="68"/>
      <c r="I731" s="68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2.75" customHeight="1">
      <c r="A732" s="68"/>
      <c r="B732" s="68"/>
      <c r="C732" s="68"/>
      <c r="D732" s="68"/>
      <c r="E732" s="68"/>
      <c r="F732" s="71"/>
      <c r="G732" s="72"/>
      <c r="H732" s="68"/>
      <c r="I732" s="68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2.75" customHeight="1">
      <c r="A733" s="68"/>
      <c r="B733" s="68"/>
      <c r="C733" s="68"/>
      <c r="D733" s="68"/>
      <c r="E733" s="68"/>
      <c r="F733" s="71"/>
      <c r="G733" s="72"/>
      <c r="H733" s="68"/>
      <c r="I733" s="68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2.75" customHeight="1">
      <c r="A734" s="68"/>
      <c r="B734" s="68"/>
      <c r="C734" s="68"/>
      <c r="D734" s="68"/>
      <c r="E734" s="68"/>
      <c r="F734" s="71"/>
      <c r="G734" s="72"/>
      <c r="H734" s="68"/>
      <c r="I734" s="68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2.75" customHeight="1">
      <c r="A735" s="68"/>
      <c r="B735" s="68"/>
      <c r="C735" s="68"/>
      <c r="D735" s="68"/>
      <c r="E735" s="68"/>
      <c r="F735" s="71"/>
      <c r="G735" s="72"/>
      <c r="H735" s="68"/>
      <c r="I735" s="68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2.75" customHeight="1">
      <c r="A736" s="68"/>
      <c r="B736" s="68"/>
      <c r="C736" s="68"/>
      <c r="D736" s="68"/>
      <c r="E736" s="68"/>
      <c r="F736" s="71"/>
      <c r="G736" s="72"/>
      <c r="H736" s="68"/>
      <c r="I736" s="68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2.75" customHeight="1">
      <c r="A737" s="68"/>
      <c r="B737" s="68"/>
      <c r="C737" s="68"/>
      <c r="D737" s="68"/>
      <c r="E737" s="68"/>
      <c r="F737" s="71"/>
      <c r="G737" s="72"/>
      <c r="H737" s="68"/>
      <c r="I737" s="68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2.75" customHeight="1">
      <c r="A738" s="68"/>
      <c r="B738" s="68"/>
      <c r="C738" s="68"/>
      <c r="D738" s="68"/>
      <c r="E738" s="68"/>
      <c r="F738" s="71"/>
      <c r="G738" s="72"/>
      <c r="H738" s="68"/>
      <c r="I738" s="68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2.75" customHeight="1">
      <c r="A739" s="68"/>
      <c r="B739" s="68"/>
      <c r="C739" s="68"/>
      <c r="D739" s="68"/>
      <c r="E739" s="68"/>
      <c r="F739" s="71"/>
      <c r="G739" s="72"/>
      <c r="H739" s="68"/>
      <c r="I739" s="68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2.75" customHeight="1">
      <c r="A740" s="68"/>
      <c r="B740" s="68"/>
      <c r="C740" s="68"/>
      <c r="D740" s="68"/>
      <c r="E740" s="68"/>
      <c r="F740" s="71"/>
      <c r="G740" s="72"/>
      <c r="H740" s="68"/>
      <c r="I740" s="68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2.75" customHeight="1">
      <c r="A741" s="68"/>
      <c r="B741" s="68"/>
      <c r="C741" s="68"/>
      <c r="D741" s="68"/>
      <c r="E741" s="68"/>
      <c r="F741" s="71"/>
      <c r="G741" s="72"/>
      <c r="H741" s="68"/>
      <c r="I741" s="68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2.75" customHeight="1">
      <c r="A742" s="68"/>
      <c r="B742" s="68"/>
      <c r="C742" s="68"/>
      <c r="D742" s="68"/>
      <c r="E742" s="68"/>
      <c r="F742" s="71"/>
      <c r="G742" s="72"/>
      <c r="H742" s="68"/>
      <c r="I742" s="68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2.75" customHeight="1">
      <c r="A743" s="68"/>
      <c r="B743" s="68"/>
      <c r="C743" s="68"/>
      <c r="D743" s="68"/>
      <c r="E743" s="68"/>
      <c r="F743" s="71"/>
      <c r="G743" s="72"/>
      <c r="H743" s="68"/>
      <c r="I743" s="68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2.75" customHeight="1">
      <c r="A744" s="68"/>
      <c r="B744" s="68"/>
      <c r="C744" s="68"/>
      <c r="D744" s="68"/>
      <c r="E744" s="68"/>
      <c r="F744" s="71"/>
      <c r="G744" s="72"/>
      <c r="H744" s="68"/>
      <c r="I744" s="68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2.75" customHeight="1">
      <c r="A745" s="68"/>
      <c r="B745" s="68"/>
      <c r="C745" s="68"/>
      <c r="D745" s="68"/>
      <c r="E745" s="68"/>
      <c r="F745" s="71"/>
      <c r="G745" s="72"/>
      <c r="H745" s="68"/>
      <c r="I745" s="68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2.75" customHeight="1">
      <c r="A746" s="68"/>
      <c r="B746" s="68"/>
      <c r="C746" s="68"/>
      <c r="D746" s="68"/>
      <c r="E746" s="68"/>
      <c r="F746" s="71"/>
      <c r="G746" s="72"/>
      <c r="H746" s="68"/>
      <c r="I746" s="68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2.75" customHeight="1">
      <c r="A747" s="68"/>
      <c r="B747" s="68"/>
      <c r="C747" s="68"/>
      <c r="D747" s="68"/>
      <c r="E747" s="68"/>
      <c r="F747" s="71"/>
      <c r="G747" s="72"/>
      <c r="H747" s="68"/>
      <c r="I747" s="68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2.75" customHeight="1">
      <c r="A748" s="68"/>
      <c r="B748" s="68"/>
      <c r="C748" s="68"/>
      <c r="D748" s="68"/>
      <c r="E748" s="68"/>
      <c r="F748" s="71"/>
      <c r="G748" s="72"/>
      <c r="H748" s="68"/>
      <c r="I748" s="68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2.75" customHeight="1">
      <c r="A749" s="68"/>
      <c r="B749" s="68"/>
      <c r="C749" s="68"/>
      <c r="D749" s="68"/>
      <c r="E749" s="68"/>
      <c r="F749" s="71"/>
      <c r="G749" s="72"/>
      <c r="H749" s="68"/>
      <c r="I749" s="68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2.75" customHeight="1">
      <c r="A750" s="68"/>
      <c r="B750" s="68"/>
      <c r="C750" s="68"/>
      <c r="D750" s="68"/>
      <c r="E750" s="68"/>
      <c r="F750" s="71"/>
      <c r="G750" s="72"/>
      <c r="H750" s="68"/>
      <c r="I750" s="68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2.75" customHeight="1">
      <c r="A751" s="68"/>
      <c r="B751" s="68"/>
      <c r="C751" s="68"/>
      <c r="D751" s="68"/>
      <c r="E751" s="68"/>
      <c r="F751" s="71"/>
      <c r="G751" s="72"/>
      <c r="H751" s="68"/>
      <c r="I751" s="68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2.75" customHeight="1">
      <c r="A752" s="68"/>
      <c r="B752" s="68"/>
      <c r="C752" s="68"/>
      <c r="D752" s="68"/>
      <c r="E752" s="68"/>
      <c r="F752" s="71"/>
      <c r="G752" s="72"/>
      <c r="H752" s="68"/>
      <c r="I752" s="68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2.75" customHeight="1">
      <c r="A753" s="68"/>
      <c r="B753" s="68"/>
      <c r="C753" s="68"/>
      <c r="D753" s="68"/>
      <c r="E753" s="68"/>
      <c r="F753" s="71"/>
      <c r="G753" s="72"/>
      <c r="H753" s="68"/>
      <c r="I753" s="68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2.75" customHeight="1">
      <c r="A754" s="68"/>
      <c r="B754" s="68"/>
      <c r="C754" s="68"/>
      <c r="D754" s="68"/>
      <c r="E754" s="68"/>
      <c r="F754" s="71"/>
      <c r="G754" s="72"/>
      <c r="H754" s="68"/>
      <c r="I754" s="68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2.75" customHeight="1">
      <c r="A755" s="68"/>
      <c r="B755" s="68"/>
      <c r="C755" s="68"/>
      <c r="D755" s="68"/>
      <c r="E755" s="68"/>
      <c r="F755" s="71"/>
      <c r="G755" s="72"/>
      <c r="H755" s="68"/>
      <c r="I755" s="68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2.75" customHeight="1">
      <c r="A756" s="68"/>
      <c r="B756" s="68"/>
      <c r="C756" s="68"/>
      <c r="D756" s="68"/>
      <c r="E756" s="68"/>
      <c r="F756" s="71"/>
      <c r="G756" s="72"/>
      <c r="H756" s="68"/>
      <c r="I756" s="68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2.75" customHeight="1">
      <c r="A757" s="68"/>
      <c r="B757" s="68"/>
      <c r="C757" s="68"/>
      <c r="D757" s="68"/>
      <c r="E757" s="68"/>
      <c r="F757" s="71"/>
      <c r="G757" s="72"/>
      <c r="H757" s="68"/>
      <c r="I757" s="68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2.75" customHeight="1">
      <c r="A758" s="68"/>
      <c r="B758" s="68"/>
      <c r="C758" s="68"/>
      <c r="D758" s="68"/>
      <c r="E758" s="68"/>
      <c r="F758" s="71"/>
      <c r="G758" s="72"/>
      <c r="H758" s="68"/>
      <c r="I758" s="68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2.75" customHeight="1">
      <c r="A759" s="68"/>
      <c r="B759" s="68"/>
      <c r="C759" s="68"/>
      <c r="D759" s="68"/>
      <c r="E759" s="68"/>
      <c r="F759" s="71"/>
      <c r="G759" s="72"/>
      <c r="H759" s="68"/>
      <c r="I759" s="68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2.75" customHeight="1">
      <c r="A760" s="68"/>
      <c r="B760" s="68"/>
      <c r="C760" s="68"/>
      <c r="D760" s="68"/>
      <c r="E760" s="68"/>
      <c r="F760" s="71"/>
      <c r="G760" s="72"/>
      <c r="H760" s="68"/>
      <c r="I760" s="68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2.75" customHeight="1">
      <c r="A761" s="68"/>
      <c r="B761" s="68"/>
      <c r="C761" s="68"/>
      <c r="D761" s="68"/>
      <c r="E761" s="68"/>
      <c r="F761" s="71"/>
      <c r="G761" s="72"/>
      <c r="H761" s="68"/>
      <c r="I761" s="68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2.75" customHeight="1">
      <c r="A762" s="68"/>
      <c r="B762" s="68"/>
      <c r="C762" s="68"/>
      <c r="D762" s="68"/>
      <c r="E762" s="68"/>
      <c r="F762" s="71"/>
      <c r="G762" s="72"/>
      <c r="H762" s="68"/>
      <c r="I762" s="68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2.75" customHeight="1">
      <c r="A763" s="68"/>
      <c r="B763" s="68"/>
      <c r="C763" s="68"/>
      <c r="D763" s="68"/>
      <c r="E763" s="68"/>
      <c r="F763" s="71"/>
      <c r="G763" s="72"/>
      <c r="H763" s="68"/>
      <c r="I763" s="68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2.75" customHeight="1">
      <c r="A764" s="68"/>
      <c r="B764" s="68"/>
      <c r="C764" s="68"/>
      <c r="D764" s="68"/>
      <c r="E764" s="68"/>
      <c r="F764" s="71"/>
      <c r="G764" s="72"/>
      <c r="H764" s="68"/>
      <c r="I764" s="68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2.75" customHeight="1">
      <c r="A765" s="68"/>
      <c r="B765" s="68"/>
      <c r="C765" s="68"/>
      <c r="D765" s="68"/>
      <c r="E765" s="68"/>
      <c r="F765" s="71"/>
      <c r="G765" s="72"/>
      <c r="H765" s="68"/>
      <c r="I765" s="68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2.75" customHeight="1">
      <c r="A766" s="68"/>
      <c r="B766" s="68"/>
      <c r="C766" s="68"/>
      <c r="D766" s="68"/>
      <c r="E766" s="68"/>
      <c r="F766" s="71"/>
      <c r="G766" s="72"/>
      <c r="H766" s="68"/>
      <c r="I766" s="68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2.75" customHeight="1">
      <c r="A767" s="68"/>
      <c r="B767" s="68"/>
      <c r="C767" s="68"/>
      <c r="D767" s="68"/>
      <c r="E767" s="68"/>
      <c r="F767" s="71"/>
      <c r="G767" s="72"/>
      <c r="H767" s="68"/>
      <c r="I767" s="68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2.75" customHeight="1">
      <c r="A768" s="68"/>
      <c r="B768" s="68"/>
      <c r="C768" s="68"/>
      <c r="D768" s="68"/>
      <c r="E768" s="68"/>
      <c r="F768" s="71"/>
      <c r="G768" s="72"/>
      <c r="H768" s="68"/>
      <c r="I768" s="68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2.75" customHeight="1">
      <c r="A769" s="68"/>
      <c r="B769" s="68"/>
      <c r="C769" s="68"/>
      <c r="D769" s="68"/>
      <c r="E769" s="68"/>
      <c r="F769" s="71"/>
      <c r="G769" s="72"/>
      <c r="H769" s="68"/>
      <c r="I769" s="68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2.75" customHeight="1">
      <c r="A770" s="68"/>
      <c r="B770" s="68"/>
      <c r="C770" s="68"/>
      <c r="D770" s="68"/>
      <c r="E770" s="68"/>
      <c r="F770" s="71"/>
      <c r="G770" s="72"/>
      <c r="H770" s="68"/>
      <c r="I770" s="68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2.75" customHeight="1">
      <c r="A771" s="68"/>
      <c r="B771" s="68"/>
      <c r="C771" s="68"/>
      <c r="D771" s="68"/>
      <c r="E771" s="68"/>
      <c r="F771" s="71"/>
      <c r="G771" s="72"/>
      <c r="H771" s="68"/>
      <c r="I771" s="68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2.75" customHeight="1">
      <c r="A772" s="68"/>
      <c r="B772" s="68"/>
      <c r="C772" s="68"/>
      <c r="D772" s="68"/>
      <c r="E772" s="68"/>
      <c r="F772" s="71"/>
      <c r="G772" s="72"/>
      <c r="H772" s="68"/>
      <c r="I772" s="68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2.75" customHeight="1">
      <c r="A773" s="68"/>
      <c r="B773" s="68"/>
      <c r="C773" s="68"/>
      <c r="D773" s="68"/>
      <c r="E773" s="68"/>
      <c r="F773" s="71"/>
      <c r="G773" s="72"/>
      <c r="H773" s="68"/>
      <c r="I773" s="68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2.75" customHeight="1">
      <c r="A774" s="68"/>
      <c r="B774" s="68"/>
      <c r="C774" s="68"/>
      <c r="D774" s="68"/>
      <c r="E774" s="68"/>
      <c r="F774" s="71"/>
      <c r="G774" s="72"/>
      <c r="H774" s="68"/>
      <c r="I774" s="68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2.75" customHeight="1">
      <c r="A775" s="68"/>
      <c r="B775" s="68"/>
      <c r="C775" s="68"/>
      <c r="D775" s="68"/>
      <c r="E775" s="68"/>
      <c r="F775" s="71"/>
      <c r="G775" s="72"/>
      <c r="H775" s="68"/>
      <c r="I775" s="68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2.75" customHeight="1">
      <c r="A776" s="68"/>
      <c r="B776" s="68"/>
      <c r="C776" s="68"/>
      <c r="D776" s="68"/>
      <c r="E776" s="68"/>
      <c r="F776" s="71"/>
      <c r="G776" s="72"/>
      <c r="H776" s="68"/>
      <c r="I776" s="68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2.75" customHeight="1">
      <c r="A777" s="68"/>
      <c r="B777" s="68"/>
      <c r="C777" s="68"/>
      <c r="D777" s="68"/>
      <c r="E777" s="68"/>
      <c r="F777" s="71"/>
      <c r="G777" s="72"/>
      <c r="H777" s="68"/>
      <c r="I777" s="68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2.75" customHeight="1">
      <c r="A778" s="68"/>
      <c r="B778" s="68"/>
      <c r="C778" s="68"/>
      <c r="D778" s="68"/>
      <c r="E778" s="68"/>
      <c r="F778" s="71"/>
      <c r="G778" s="72"/>
      <c r="H778" s="68"/>
      <c r="I778" s="68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2.75" customHeight="1">
      <c r="A779" s="68"/>
      <c r="B779" s="68"/>
      <c r="C779" s="68"/>
      <c r="D779" s="68"/>
      <c r="E779" s="68"/>
      <c r="F779" s="71"/>
      <c r="G779" s="72"/>
      <c r="H779" s="68"/>
      <c r="I779" s="68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2.75" customHeight="1">
      <c r="A780" s="68"/>
      <c r="B780" s="68"/>
      <c r="C780" s="68"/>
      <c r="D780" s="68"/>
      <c r="E780" s="68"/>
      <c r="F780" s="71"/>
      <c r="G780" s="72"/>
      <c r="H780" s="68"/>
      <c r="I780" s="68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2.75" customHeight="1">
      <c r="A781" s="68"/>
      <c r="B781" s="68"/>
      <c r="C781" s="68"/>
      <c r="D781" s="68"/>
      <c r="E781" s="68"/>
      <c r="F781" s="71"/>
      <c r="G781" s="72"/>
      <c r="H781" s="68"/>
      <c r="I781" s="68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2.75" customHeight="1">
      <c r="A782" s="68"/>
      <c r="B782" s="68"/>
      <c r="C782" s="68"/>
      <c r="D782" s="68"/>
      <c r="E782" s="68"/>
      <c r="F782" s="71"/>
      <c r="G782" s="72"/>
      <c r="H782" s="68"/>
      <c r="I782" s="68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2.75" customHeight="1">
      <c r="A783" s="68"/>
      <c r="B783" s="68"/>
      <c r="C783" s="68"/>
      <c r="D783" s="68"/>
      <c r="E783" s="68"/>
      <c r="F783" s="71"/>
      <c r="G783" s="72"/>
      <c r="H783" s="68"/>
      <c r="I783" s="68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2.75" customHeight="1">
      <c r="A784" s="68"/>
      <c r="B784" s="68"/>
      <c r="C784" s="68"/>
      <c r="D784" s="68"/>
      <c r="E784" s="68"/>
      <c r="F784" s="71"/>
      <c r="G784" s="72"/>
      <c r="H784" s="68"/>
      <c r="I784" s="68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2.75" customHeight="1">
      <c r="A785" s="68"/>
      <c r="B785" s="68"/>
      <c r="C785" s="68"/>
      <c r="D785" s="68"/>
      <c r="E785" s="68"/>
      <c r="F785" s="71"/>
      <c r="G785" s="72"/>
      <c r="H785" s="68"/>
      <c r="I785" s="68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2.75" customHeight="1">
      <c r="A786" s="68"/>
      <c r="B786" s="68"/>
      <c r="C786" s="68"/>
      <c r="D786" s="68"/>
      <c r="E786" s="68"/>
      <c r="F786" s="71"/>
      <c r="G786" s="72"/>
      <c r="H786" s="68"/>
      <c r="I786" s="68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2.75" customHeight="1">
      <c r="A787" s="68"/>
      <c r="B787" s="68"/>
      <c r="C787" s="68"/>
      <c r="D787" s="68"/>
      <c r="E787" s="68"/>
      <c r="F787" s="71"/>
      <c r="G787" s="72"/>
      <c r="H787" s="68"/>
      <c r="I787" s="68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2.75" customHeight="1">
      <c r="A788" s="68"/>
      <c r="B788" s="68"/>
      <c r="C788" s="68"/>
      <c r="D788" s="68"/>
      <c r="E788" s="68"/>
      <c r="F788" s="71"/>
      <c r="G788" s="72"/>
      <c r="H788" s="68"/>
      <c r="I788" s="68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2.75" customHeight="1">
      <c r="A789" s="68"/>
      <c r="B789" s="68"/>
      <c r="C789" s="68"/>
      <c r="D789" s="68"/>
      <c r="E789" s="68"/>
      <c r="F789" s="71"/>
      <c r="G789" s="72"/>
      <c r="H789" s="68"/>
      <c r="I789" s="68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2.75" customHeight="1">
      <c r="A790" s="68"/>
      <c r="B790" s="68"/>
      <c r="C790" s="68"/>
      <c r="D790" s="68"/>
      <c r="E790" s="68"/>
      <c r="F790" s="71"/>
      <c r="G790" s="72"/>
      <c r="H790" s="68"/>
      <c r="I790" s="68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2.75" customHeight="1">
      <c r="A791" s="68"/>
      <c r="B791" s="68"/>
      <c r="C791" s="68"/>
      <c r="D791" s="68"/>
      <c r="E791" s="68"/>
      <c r="F791" s="71"/>
      <c r="G791" s="72"/>
      <c r="H791" s="68"/>
      <c r="I791" s="68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2.75" customHeight="1">
      <c r="A792" s="68"/>
      <c r="B792" s="68"/>
      <c r="C792" s="68"/>
      <c r="D792" s="68"/>
      <c r="E792" s="68"/>
      <c r="F792" s="71"/>
      <c r="G792" s="72"/>
      <c r="H792" s="68"/>
      <c r="I792" s="68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2.75" customHeight="1">
      <c r="A793" s="68"/>
      <c r="B793" s="68"/>
      <c r="C793" s="68"/>
      <c r="D793" s="68"/>
      <c r="E793" s="68"/>
      <c r="F793" s="71"/>
      <c r="G793" s="72"/>
      <c r="H793" s="68"/>
      <c r="I793" s="68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2.75" customHeight="1">
      <c r="A794" s="68"/>
      <c r="B794" s="68"/>
      <c r="C794" s="68"/>
      <c r="D794" s="68"/>
      <c r="E794" s="68"/>
      <c r="F794" s="71"/>
      <c r="G794" s="72"/>
      <c r="H794" s="68"/>
      <c r="I794" s="68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2.75" customHeight="1">
      <c r="A795" s="68"/>
      <c r="B795" s="68"/>
      <c r="C795" s="68"/>
      <c r="D795" s="68"/>
      <c r="E795" s="68"/>
      <c r="F795" s="71"/>
      <c r="G795" s="72"/>
      <c r="H795" s="68"/>
      <c r="I795" s="68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2.75" customHeight="1">
      <c r="A796" s="68"/>
      <c r="B796" s="68"/>
      <c r="C796" s="68"/>
      <c r="D796" s="68"/>
      <c r="E796" s="68"/>
      <c r="F796" s="71"/>
      <c r="G796" s="72"/>
      <c r="H796" s="68"/>
      <c r="I796" s="68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2.75" customHeight="1">
      <c r="A797" s="68"/>
      <c r="B797" s="68"/>
      <c r="C797" s="68"/>
      <c r="D797" s="68"/>
      <c r="E797" s="68"/>
      <c r="F797" s="71"/>
      <c r="G797" s="72"/>
      <c r="H797" s="68"/>
      <c r="I797" s="68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2.75" customHeight="1">
      <c r="A798" s="68"/>
      <c r="B798" s="68"/>
      <c r="C798" s="68"/>
      <c r="D798" s="68"/>
      <c r="E798" s="68"/>
      <c r="F798" s="71"/>
      <c r="G798" s="72"/>
      <c r="H798" s="68"/>
      <c r="I798" s="68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2.75" customHeight="1">
      <c r="A799" s="68"/>
      <c r="B799" s="68"/>
      <c r="C799" s="68"/>
      <c r="D799" s="68"/>
      <c r="E799" s="68"/>
      <c r="F799" s="71"/>
      <c r="G799" s="72"/>
      <c r="H799" s="68"/>
      <c r="I799" s="68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2.75" customHeight="1">
      <c r="A800" s="68"/>
      <c r="B800" s="68"/>
      <c r="C800" s="68"/>
      <c r="D800" s="68"/>
      <c r="E800" s="68"/>
      <c r="F800" s="71"/>
      <c r="G800" s="72"/>
      <c r="H800" s="68"/>
      <c r="I800" s="68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2.75" customHeight="1">
      <c r="A801" s="68"/>
      <c r="B801" s="68"/>
      <c r="C801" s="68"/>
      <c r="D801" s="68"/>
      <c r="E801" s="68"/>
      <c r="F801" s="71"/>
      <c r="G801" s="72"/>
      <c r="H801" s="68"/>
      <c r="I801" s="68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2.75" customHeight="1">
      <c r="A802" s="68"/>
      <c r="B802" s="68"/>
      <c r="C802" s="68"/>
      <c r="D802" s="68"/>
      <c r="E802" s="68"/>
      <c r="F802" s="71"/>
      <c r="G802" s="72"/>
      <c r="H802" s="68"/>
      <c r="I802" s="68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2.75" customHeight="1">
      <c r="A803" s="68"/>
      <c r="B803" s="68"/>
      <c r="C803" s="68"/>
      <c r="D803" s="68"/>
      <c r="E803" s="68"/>
      <c r="F803" s="71"/>
      <c r="G803" s="72"/>
      <c r="H803" s="68"/>
      <c r="I803" s="68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2.75" customHeight="1">
      <c r="A804" s="68"/>
      <c r="B804" s="68"/>
      <c r="C804" s="68"/>
      <c r="D804" s="68"/>
      <c r="E804" s="68"/>
      <c r="F804" s="71"/>
      <c r="G804" s="72"/>
      <c r="H804" s="68"/>
      <c r="I804" s="68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2.75" customHeight="1">
      <c r="A805" s="68"/>
      <c r="B805" s="68"/>
      <c r="C805" s="68"/>
      <c r="D805" s="68"/>
      <c r="E805" s="68"/>
      <c r="F805" s="71"/>
      <c r="G805" s="72"/>
      <c r="H805" s="68"/>
      <c r="I805" s="68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2.75" customHeight="1">
      <c r="A806" s="68"/>
      <c r="B806" s="68"/>
      <c r="C806" s="68"/>
      <c r="D806" s="68"/>
      <c r="E806" s="68"/>
      <c r="F806" s="71"/>
      <c r="G806" s="72"/>
      <c r="H806" s="68"/>
      <c r="I806" s="68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2.75" customHeight="1">
      <c r="A807" s="68"/>
      <c r="B807" s="68"/>
      <c r="C807" s="68"/>
      <c r="D807" s="68"/>
      <c r="E807" s="68"/>
      <c r="F807" s="71"/>
      <c r="G807" s="72"/>
      <c r="H807" s="68"/>
      <c r="I807" s="68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2.75" customHeight="1">
      <c r="A808" s="68"/>
      <c r="B808" s="68"/>
      <c r="C808" s="68"/>
      <c r="D808" s="68"/>
      <c r="E808" s="68"/>
      <c r="F808" s="71"/>
      <c r="G808" s="72"/>
      <c r="H808" s="68"/>
      <c r="I808" s="68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2.75" customHeight="1">
      <c r="A809" s="68"/>
      <c r="B809" s="68"/>
      <c r="C809" s="68"/>
      <c r="D809" s="68"/>
      <c r="E809" s="68"/>
      <c r="F809" s="71"/>
      <c r="G809" s="72"/>
      <c r="H809" s="68"/>
      <c r="I809" s="68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2.75" customHeight="1">
      <c r="A810" s="68"/>
      <c r="B810" s="68"/>
      <c r="C810" s="68"/>
      <c r="D810" s="68"/>
      <c r="E810" s="68"/>
      <c r="F810" s="71"/>
      <c r="G810" s="72"/>
      <c r="H810" s="68"/>
      <c r="I810" s="68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2.75" customHeight="1">
      <c r="A811" s="68"/>
      <c r="B811" s="68"/>
      <c r="C811" s="68"/>
      <c r="D811" s="68"/>
      <c r="E811" s="68"/>
      <c r="F811" s="71"/>
      <c r="G811" s="72"/>
      <c r="H811" s="68"/>
      <c r="I811" s="68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2.75" customHeight="1">
      <c r="A812" s="68"/>
      <c r="B812" s="68"/>
      <c r="C812" s="68"/>
      <c r="D812" s="68"/>
      <c r="E812" s="68"/>
      <c r="F812" s="71"/>
      <c r="G812" s="72"/>
      <c r="H812" s="68"/>
      <c r="I812" s="68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2.75" customHeight="1">
      <c r="A813" s="68"/>
      <c r="B813" s="68"/>
      <c r="C813" s="68"/>
      <c r="D813" s="68"/>
      <c r="E813" s="68"/>
      <c r="F813" s="71"/>
      <c r="G813" s="72"/>
      <c r="H813" s="68"/>
      <c r="I813" s="68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2.75" customHeight="1">
      <c r="A814" s="68"/>
      <c r="B814" s="68"/>
      <c r="C814" s="68"/>
      <c r="D814" s="68"/>
      <c r="E814" s="68"/>
      <c r="F814" s="71"/>
      <c r="G814" s="72"/>
      <c r="H814" s="68"/>
      <c r="I814" s="68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2.75" customHeight="1">
      <c r="A815" s="68"/>
      <c r="B815" s="68"/>
      <c r="C815" s="68"/>
      <c r="D815" s="68"/>
      <c r="E815" s="68"/>
      <c r="F815" s="71"/>
      <c r="G815" s="72"/>
      <c r="H815" s="68"/>
      <c r="I815" s="68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2.75" customHeight="1">
      <c r="A816" s="68"/>
      <c r="B816" s="68"/>
      <c r="C816" s="68"/>
      <c r="D816" s="68"/>
      <c r="E816" s="68"/>
      <c r="F816" s="71"/>
      <c r="G816" s="72"/>
      <c r="H816" s="68"/>
      <c r="I816" s="68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2.75" customHeight="1">
      <c r="A817" s="68"/>
      <c r="B817" s="68"/>
      <c r="C817" s="68"/>
      <c r="D817" s="68"/>
      <c r="E817" s="68"/>
      <c r="F817" s="71"/>
      <c r="G817" s="72"/>
      <c r="H817" s="68"/>
      <c r="I817" s="68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2.75" customHeight="1">
      <c r="A818" s="68"/>
      <c r="B818" s="68"/>
      <c r="C818" s="68"/>
      <c r="D818" s="68"/>
      <c r="E818" s="68"/>
      <c r="F818" s="71"/>
      <c r="G818" s="72"/>
      <c r="H818" s="68"/>
      <c r="I818" s="68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2.75" customHeight="1">
      <c r="A819" s="68"/>
      <c r="B819" s="68"/>
      <c r="C819" s="68"/>
      <c r="D819" s="68"/>
      <c r="E819" s="68"/>
      <c r="F819" s="71"/>
      <c r="G819" s="72"/>
      <c r="H819" s="68"/>
      <c r="I819" s="68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2.75" customHeight="1">
      <c r="A820" s="68"/>
      <c r="B820" s="68"/>
      <c r="C820" s="68"/>
      <c r="D820" s="68"/>
      <c r="E820" s="68"/>
      <c r="F820" s="71"/>
      <c r="G820" s="72"/>
      <c r="H820" s="68"/>
      <c r="I820" s="68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2.75" customHeight="1">
      <c r="A821" s="68"/>
      <c r="B821" s="68"/>
      <c r="C821" s="68"/>
      <c r="D821" s="68"/>
      <c r="E821" s="68"/>
      <c r="F821" s="71"/>
      <c r="G821" s="72"/>
      <c r="H821" s="68"/>
      <c r="I821" s="68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2.75" customHeight="1">
      <c r="A822" s="68"/>
      <c r="B822" s="68"/>
      <c r="C822" s="68"/>
      <c r="D822" s="68"/>
      <c r="E822" s="68"/>
      <c r="F822" s="71"/>
      <c r="G822" s="72"/>
      <c r="H822" s="68"/>
      <c r="I822" s="68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2.75" customHeight="1">
      <c r="A823" s="68"/>
      <c r="B823" s="68"/>
      <c r="C823" s="68"/>
      <c r="D823" s="68"/>
      <c r="E823" s="68"/>
      <c r="F823" s="71"/>
      <c r="G823" s="72"/>
      <c r="H823" s="68"/>
      <c r="I823" s="68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2.75" customHeight="1">
      <c r="A824" s="68"/>
      <c r="B824" s="68"/>
      <c r="C824" s="68"/>
      <c r="D824" s="68"/>
      <c r="E824" s="68"/>
      <c r="F824" s="71"/>
      <c r="G824" s="72"/>
      <c r="H824" s="68"/>
      <c r="I824" s="68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2.75" customHeight="1">
      <c r="A825" s="68"/>
      <c r="B825" s="68"/>
      <c r="C825" s="68"/>
      <c r="D825" s="68"/>
      <c r="E825" s="68"/>
      <c r="F825" s="71"/>
      <c r="G825" s="72"/>
      <c r="H825" s="68"/>
      <c r="I825" s="68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2.75" customHeight="1">
      <c r="A826" s="68"/>
      <c r="B826" s="68"/>
      <c r="C826" s="68"/>
      <c r="D826" s="68"/>
      <c r="E826" s="68"/>
      <c r="F826" s="71"/>
      <c r="G826" s="72"/>
      <c r="H826" s="68"/>
      <c r="I826" s="68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2.75" customHeight="1">
      <c r="A827" s="68"/>
      <c r="B827" s="68"/>
      <c r="C827" s="68"/>
      <c r="D827" s="68"/>
      <c r="E827" s="68"/>
      <c r="F827" s="71"/>
      <c r="G827" s="72"/>
      <c r="H827" s="68"/>
      <c r="I827" s="68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2.75" customHeight="1">
      <c r="A828" s="68"/>
      <c r="B828" s="68"/>
      <c r="C828" s="68"/>
      <c r="D828" s="68"/>
      <c r="E828" s="68"/>
      <c r="F828" s="71"/>
      <c r="G828" s="72"/>
      <c r="H828" s="68"/>
      <c r="I828" s="68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2.75" customHeight="1">
      <c r="A829" s="68"/>
      <c r="B829" s="68"/>
      <c r="C829" s="68"/>
      <c r="D829" s="68"/>
      <c r="E829" s="68"/>
      <c r="F829" s="71"/>
      <c r="G829" s="72"/>
      <c r="H829" s="68"/>
      <c r="I829" s="68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2.75" customHeight="1">
      <c r="A830" s="68"/>
      <c r="B830" s="68"/>
      <c r="C830" s="68"/>
      <c r="D830" s="68"/>
      <c r="E830" s="68"/>
      <c r="F830" s="71"/>
      <c r="G830" s="72"/>
      <c r="H830" s="68"/>
      <c r="I830" s="68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2.75" customHeight="1">
      <c r="A831" s="68"/>
      <c r="B831" s="68"/>
      <c r="C831" s="68"/>
      <c r="D831" s="68"/>
      <c r="E831" s="68"/>
      <c r="F831" s="71"/>
      <c r="G831" s="72"/>
      <c r="H831" s="68"/>
      <c r="I831" s="68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2.75" customHeight="1">
      <c r="A832" s="68"/>
      <c r="B832" s="68"/>
      <c r="C832" s="68"/>
      <c r="D832" s="68"/>
      <c r="E832" s="68"/>
      <c r="F832" s="71"/>
      <c r="G832" s="72"/>
      <c r="H832" s="68"/>
      <c r="I832" s="68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2.75" customHeight="1">
      <c r="A833" s="68"/>
      <c r="B833" s="68"/>
      <c r="C833" s="68"/>
      <c r="D833" s="68"/>
      <c r="E833" s="68"/>
      <c r="F833" s="71"/>
      <c r="G833" s="72"/>
      <c r="H833" s="68"/>
      <c r="I833" s="68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2.75" customHeight="1">
      <c r="A834" s="68"/>
      <c r="B834" s="68"/>
      <c r="C834" s="68"/>
      <c r="D834" s="68"/>
      <c r="E834" s="68"/>
      <c r="F834" s="71"/>
      <c r="G834" s="72"/>
      <c r="H834" s="68"/>
      <c r="I834" s="68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2.75" customHeight="1">
      <c r="A835" s="68"/>
      <c r="B835" s="68"/>
      <c r="C835" s="68"/>
      <c r="D835" s="68"/>
      <c r="E835" s="68"/>
      <c r="F835" s="71"/>
      <c r="G835" s="72"/>
      <c r="H835" s="68"/>
      <c r="I835" s="68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2.75" customHeight="1">
      <c r="A836" s="68"/>
      <c r="B836" s="68"/>
      <c r="C836" s="68"/>
      <c r="D836" s="68"/>
      <c r="E836" s="68"/>
      <c r="F836" s="71"/>
      <c r="G836" s="72"/>
      <c r="H836" s="68"/>
      <c r="I836" s="68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2.75" customHeight="1">
      <c r="A837" s="68"/>
      <c r="B837" s="68"/>
      <c r="C837" s="68"/>
      <c r="D837" s="68"/>
      <c r="E837" s="68"/>
      <c r="F837" s="71"/>
      <c r="G837" s="72"/>
      <c r="H837" s="68"/>
      <c r="I837" s="68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2.75" customHeight="1">
      <c r="A838" s="68"/>
      <c r="B838" s="68"/>
      <c r="C838" s="68"/>
      <c r="D838" s="68"/>
      <c r="E838" s="68"/>
      <c r="F838" s="71"/>
      <c r="G838" s="72"/>
      <c r="H838" s="68"/>
      <c r="I838" s="68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2.75" customHeight="1">
      <c r="A839" s="68"/>
      <c r="B839" s="68"/>
      <c r="C839" s="68"/>
      <c r="D839" s="68"/>
      <c r="E839" s="68"/>
      <c r="F839" s="71"/>
      <c r="G839" s="72"/>
      <c r="H839" s="68"/>
      <c r="I839" s="68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2.75" customHeight="1">
      <c r="A840" s="68"/>
      <c r="B840" s="68"/>
      <c r="C840" s="68"/>
      <c r="D840" s="68"/>
      <c r="E840" s="68"/>
      <c r="F840" s="71"/>
      <c r="G840" s="72"/>
      <c r="H840" s="68"/>
      <c r="I840" s="68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2.75" customHeight="1">
      <c r="A841" s="68"/>
      <c r="B841" s="68"/>
      <c r="C841" s="68"/>
      <c r="D841" s="68"/>
      <c r="E841" s="68"/>
      <c r="F841" s="71"/>
      <c r="G841" s="72"/>
      <c r="H841" s="68"/>
      <c r="I841" s="68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2.75" customHeight="1">
      <c r="A842" s="68"/>
      <c r="B842" s="68"/>
      <c r="C842" s="68"/>
      <c r="D842" s="68"/>
      <c r="E842" s="68"/>
      <c r="F842" s="71"/>
      <c r="G842" s="72"/>
      <c r="H842" s="68"/>
      <c r="I842" s="68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2.75" customHeight="1">
      <c r="A843" s="68"/>
      <c r="B843" s="68"/>
      <c r="C843" s="68"/>
      <c r="D843" s="68"/>
      <c r="E843" s="68"/>
      <c r="F843" s="71"/>
      <c r="G843" s="72"/>
      <c r="H843" s="68"/>
      <c r="I843" s="68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2.75" customHeight="1">
      <c r="A844" s="68"/>
      <c r="B844" s="68"/>
      <c r="C844" s="68"/>
      <c r="D844" s="68"/>
      <c r="E844" s="68"/>
      <c r="F844" s="71"/>
      <c r="G844" s="72"/>
      <c r="H844" s="68"/>
      <c r="I844" s="68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2.75" customHeight="1">
      <c r="A845" s="68"/>
      <c r="B845" s="68"/>
      <c r="C845" s="68"/>
      <c r="D845" s="68"/>
      <c r="E845" s="68"/>
      <c r="F845" s="71"/>
      <c r="G845" s="72"/>
      <c r="H845" s="68"/>
      <c r="I845" s="68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2.75" customHeight="1">
      <c r="A846" s="68"/>
      <c r="B846" s="68"/>
      <c r="C846" s="68"/>
      <c r="D846" s="68"/>
      <c r="E846" s="68"/>
      <c r="F846" s="71"/>
      <c r="G846" s="72"/>
      <c r="H846" s="68"/>
      <c r="I846" s="68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2.75" customHeight="1">
      <c r="A847" s="68"/>
      <c r="B847" s="68"/>
      <c r="C847" s="68"/>
      <c r="D847" s="68"/>
      <c r="E847" s="68"/>
      <c r="F847" s="71"/>
      <c r="G847" s="72"/>
      <c r="H847" s="68"/>
      <c r="I847" s="68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2.75" customHeight="1">
      <c r="A848" s="68"/>
      <c r="B848" s="68"/>
      <c r="C848" s="68"/>
      <c r="D848" s="68"/>
      <c r="E848" s="68"/>
      <c r="F848" s="71"/>
      <c r="G848" s="72"/>
      <c r="H848" s="68"/>
      <c r="I848" s="68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2.75" customHeight="1">
      <c r="A849" s="68"/>
      <c r="B849" s="68"/>
      <c r="C849" s="68"/>
      <c r="D849" s="68"/>
      <c r="E849" s="68"/>
      <c r="F849" s="71"/>
      <c r="G849" s="72"/>
      <c r="H849" s="68"/>
      <c r="I849" s="68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2.75" customHeight="1">
      <c r="A850" s="68"/>
      <c r="B850" s="68"/>
      <c r="C850" s="68"/>
      <c r="D850" s="68"/>
      <c r="E850" s="68"/>
      <c r="F850" s="71"/>
      <c r="G850" s="72"/>
      <c r="H850" s="68"/>
      <c r="I850" s="68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2.75" customHeight="1">
      <c r="A851" s="68"/>
      <c r="B851" s="68"/>
      <c r="C851" s="68"/>
      <c r="D851" s="68"/>
      <c r="E851" s="68"/>
      <c r="F851" s="71"/>
      <c r="G851" s="72"/>
      <c r="H851" s="68"/>
      <c r="I851" s="68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2.75" customHeight="1">
      <c r="A852" s="68"/>
      <c r="B852" s="68"/>
      <c r="C852" s="68"/>
      <c r="D852" s="68"/>
      <c r="E852" s="68"/>
      <c r="F852" s="71"/>
      <c r="G852" s="72"/>
      <c r="H852" s="68"/>
      <c r="I852" s="68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2.75" customHeight="1">
      <c r="A853" s="68"/>
      <c r="B853" s="68"/>
      <c r="C853" s="68"/>
      <c r="D853" s="68"/>
      <c r="E853" s="68"/>
      <c r="F853" s="71"/>
      <c r="G853" s="72"/>
      <c r="H853" s="68"/>
      <c r="I853" s="68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2.75" customHeight="1">
      <c r="A854" s="68"/>
      <c r="B854" s="68"/>
      <c r="C854" s="68"/>
      <c r="D854" s="68"/>
      <c r="E854" s="68"/>
      <c r="F854" s="71"/>
      <c r="G854" s="72"/>
      <c r="H854" s="68"/>
      <c r="I854" s="68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2.75" customHeight="1">
      <c r="A855" s="68"/>
      <c r="B855" s="68"/>
      <c r="C855" s="68"/>
      <c r="D855" s="68"/>
      <c r="E855" s="68"/>
      <c r="F855" s="71"/>
      <c r="G855" s="72"/>
      <c r="H855" s="68"/>
      <c r="I855" s="68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2.75" customHeight="1">
      <c r="A856" s="68"/>
      <c r="B856" s="68"/>
      <c r="C856" s="68"/>
      <c r="D856" s="68"/>
      <c r="E856" s="68"/>
      <c r="F856" s="71"/>
      <c r="G856" s="72"/>
      <c r="H856" s="68"/>
      <c r="I856" s="68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2.75" customHeight="1">
      <c r="A857" s="68"/>
      <c r="B857" s="68"/>
      <c r="C857" s="68"/>
      <c r="D857" s="68"/>
      <c r="E857" s="68"/>
      <c r="F857" s="71"/>
      <c r="G857" s="72"/>
      <c r="H857" s="68"/>
      <c r="I857" s="68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2.75" customHeight="1">
      <c r="A858" s="68"/>
      <c r="B858" s="68"/>
      <c r="C858" s="68"/>
      <c r="D858" s="68"/>
      <c r="E858" s="68"/>
      <c r="F858" s="71"/>
      <c r="G858" s="72"/>
      <c r="H858" s="68"/>
      <c r="I858" s="68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2.75" customHeight="1">
      <c r="A859" s="68"/>
      <c r="B859" s="68"/>
      <c r="C859" s="68"/>
      <c r="D859" s="68"/>
      <c r="E859" s="68"/>
      <c r="F859" s="71"/>
      <c r="G859" s="72"/>
      <c r="H859" s="68"/>
      <c r="I859" s="68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2.75" customHeight="1">
      <c r="A860" s="68"/>
      <c r="B860" s="68"/>
      <c r="C860" s="68"/>
      <c r="D860" s="68"/>
      <c r="E860" s="68"/>
      <c r="F860" s="71"/>
      <c r="G860" s="72"/>
      <c r="H860" s="68"/>
      <c r="I860" s="68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2.75" customHeight="1">
      <c r="A861" s="68"/>
      <c r="B861" s="68"/>
      <c r="C861" s="68"/>
      <c r="D861" s="68"/>
      <c r="E861" s="68"/>
      <c r="F861" s="71"/>
      <c r="G861" s="72"/>
      <c r="H861" s="68"/>
      <c r="I861" s="68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2.75" customHeight="1">
      <c r="A862" s="68"/>
      <c r="B862" s="68"/>
      <c r="C862" s="68"/>
      <c r="D862" s="68"/>
      <c r="E862" s="68"/>
      <c r="F862" s="71"/>
      <c r="G862" s="72"/>
      <c r="H862" s="68"/>
      <c r="I862" s="68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2.75" customHeight="1">
      <c r="A863" s="68"/>
      <c r="B863" s="68"/>
      <c r="C863" s="68"/>
      <c r="D863" s="68"/>
      <c r="E863" s="68"/>
      <c r="F863" s="71"/>
      <c r="G863" s="72"/>
      <c r="H863" s="68"/>
      <c r="I863" s="68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2.75" customHeight="1">
      <c r="A864" s="68"/>
      <c r="B864" s="68"/>
      <c r="C864" s="68"/>
      <c r="D864" s="68"/>
      <c r="E864" s="68"/>
      <c r="F864" s="71"/>
      <c r="G864" s="72"/>
      <c r="H864" s="68"/>
      <c r="I864" s="68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2.75" customHeight="1">
      <c r="A865" s="68"/>
      <c r="B865" s="68"/>
      <c r="C865" s="68"/>
      <c r="D865" s="68"/>
      <c r="E865" s="68"/>
      <c r="F865" s="71"/>
      <c r="G865" s="72"/>
      <c r="H865" s="68"/>
      <c r="I865" s="68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2.75" customHeight="1">
      <c r="A866" s="68"/>
      <c r="B866" s="68"/>
      <c r="C866" s="68"/>
      <c r="D866" s="68"/>
      <c r="E866" s="68"/>
      <c r="F866" s="71"/>
      <c r="G866" s="72"/>
      <c r="H866" s="68"/>
      <c r="I866" s="68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2.75" customHeight="1">
      <c r="A867" s="68"/>
      <c r="B867" s="68"/>
      <c r="C867" s="68"/>
      <c r="D867" s="68"/>
      <c r="E867" s="68"/>
      <c r="F867" s="71"/>
      <c r="G867" s="72"/>
      <c r="H867" s="68"/>
      <c r="I867" s="68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2.75" customHeight="1">
      <c r="A868" s="68"/>
      <c r="B868" s="68"/>
      <c r="C868" s="68"/>
      <c r="D868" s="68"/>
      <c r="E868" s="68"/>
      <c r="F868" s="71"/>
      <c r="G868" s="72"/>
      <c r="H868" s="68"/>
      <c r="I868" s="68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2.75" customHeight="1">
      <c r="A869" s="68"/>
      <c r="B869" s="68"/>
      <c r="C869" s="68"/>
      <c r="D869" s="68"/>
      <c r="E869" s="68"/>
      <c r="F869" s="71"/>
      <c r="G869" s="72"/>
      <c r="H869" s="68"/>
      <c r="I869" s="68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2.75" customHeight="1">
      <c r="A870" s="68"/>
      <c r="B870" s="68"/>
      <c r="C870" s="68"/>
      <c r="D870" s="68"/>
      <c r="E870" s="68"/>
      <c r="F870" s="71"/>
      <c r="G870" s="72"/>
      <c r="H870" s="68"/>
      <c r="I870" s="68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2.75" customHeight="1">
      <c r="A871" s="68"/>
      <c r="B871" s="68"/>
      <c r="C871" s="68"/>
      <c r="D871" s="68"/>
      <c r="E871" s="68"/>
      <c r="F871" s="71"/>
      <c r="G871" s="72"/>
      <c r="H871" s="68"/>
      <c r="I871" s="68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2.75" customHeight="1">
      <c r="A872" s="68"/>
      <c r="B872" s="68"/>
      <c r="C872" s="68"/>
      <c r="D872" s="68"/>
      <c r="E872" s="68"/>
      <c r="F872" s="71"/>
      <c r="G872" s="72"/>
      <c r="H872" s="68"/>
      <c r="I872" s="68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2.75" customHeight="1">
      <c r="A873" s="68"/>
      <c r="B873" s="68"/>
      <c r="C873" s="68"/>
      <c r="D873" s="68"/>
      <c r="E873" s="68"/>
      <c r="F873" s="71"/>
      <c r="G873" s="72"/>
      <c r="H873" s="68"/>
      <c r="I873" s="68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2.75" customHeight="1">
      <c r="A874" s="68"/>
      <c r="B874" s="68"/>
      <c r="C874" s="68"/>
      <c r="D874" s="68"/>
      <c r="E874" s="68"/>
      <c r="F874" s="71"/>
      <c r="G874" s="72"/>
      <c r="H874" s="68"/>
      <c r="I874" s="68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2.75" customHeight="1">
      <c r="A875" s="68"/>
      <c r="B875" s="68"/>
      <c r="C875" s="68"/>
      <c r="D875" s="68"/>
      <c r="E875" s="68"/>
      <c r="F875" s="71"/>
      <c r="G875" s="72"/>
      <c r="H875" s="68"/>
      <c r="I875" s="68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2.75" customHeight="1">
      <c r="A876" s="68"/>
      <c r="B876" s="68"/>
      <c r="C876" s="68"/>
      <c r="D876" s="68"/>
      <c r="E876" s="68"/>
      <c r="F876" s="71"/>
      <c r="G876" s="72"/>
      <c r="H876" s="68"/>
      <c r="I876" s="68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2.75" customHeight="1">
      <c r="A877" s="68"/>
      <c r="B877" s="68"/>
      <c r="C877" s="68"/>
      <c r="D877" s="68"/>
      <c r="E877" s="68"/>
      <c r="F877" s="71"/>
      <c r="G877" s="72"/>
      <c r="H877" s="68"/>
      <c r="I877" s="68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2.75" customHeight="1">
      <c r="A878" s="68"/>
      <c r="B878" s="68"/>
      <c r="C878" s="68"/>
      <c r="D878" s="68"/>
      <c r="E878" s="68"/>
      <c r="F878" s="71"/>
      <c r="G878" s="72"/>
      <c r="H878" s="68"/>
      <c r="I878" s="68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2.75" customHeight="1">
      <c r="A879" s="68"/>
      <c r="B879" s="68"/>
      <c r="C879" s="68"/>
      <c r="D879" s="68"/>
      <c r="E879" s="68"/>
      <c r="F879" s="71"/>
      <c r="G879" s="72"/>
      <c r="H879" s="68"/>
      <c r="I879" s="68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2.75" customHeight="1">
      <c r="A880" s="68"/>
      <c r="B880" s="68"/>
      <c r="C880" s="68"/>
      <c r="D880" s="68"/>
      <c r="E880" s="68"/>
      <c r="F880" s="71"/>
      <c r="G880" s="72"/>
      <c r="H880" s="68"/>
      <c r="I880" s="68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2.75" customHeight="1">
      <c r="A881" s="68"/>
      <c r="B881" s="68"/>
      <c r="C881" s="68"/>
      <c r="D881" s="68"/>
      <c r="E881" s="68"/>
      <c r="F881" s="71"/>
      <c r="G881" s="72"/>
      <c r="H881" s="68"/>
      <c r="I881" s="68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2.75" customHeight="1">
      <c r="A882" s="68"/>
      <c r="B882" s="68"/>
      <c r="C882" s="68"/>
      <c r="D882" s="68"/>
      <c r="E882" s="68"/>
      <c r="F882" s="71"/>
      <c r="G882" s="72"/>
      <c r="H882" s="68"/>
      <c r="I882" s="68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2.75" customHeight="1">
      <c r="A883" s="68"/>
      <c r="B883" s="68"/>
      <c r="C883" s="68"/>
      <c r="D883" s="68"/>
      <c r="E883" s="68"/>
      <c r="F883" s="71"/>
      <c r="G883" s="72"/>
      <c r="H883" s="68"/>
      <c r="I883" s="68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2.75" customHeight="1">
      <c r="A884" s="68"/>
      <c r="B884" s="68"/>
      <c r="C884" s="68"/>
      <c r="D884" s="68"/>
      <c r="E884" s="68"/>
      <c r="F884" s="71"/>
      <c r="G884" s="72"/>
      <c r="H884" s="68"/>
      <c r="I884" s="68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2.75" customHeight="1">
      <c r="A885" s="68"/>
      <c r="B885" s="68"/>
      <c r="C885" s="68"/>
      <c r="D885" s="68"/>
      <c r="E885" s="68"/>
      <c r="F885" s="71"/>
      <c r="G885" s="72"/>
      <c r="H885" s="68"/>
      <c r="I885" s="68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2.75" customHeight="1">
      <c r="A886" s="68"/>
      <c r="B886" s="68"/>
      <c r="C886" s="68"/>
      <c r="D886" s="68"/>
      <c r="E886" s="68"/>
      <c r="F886" s="71"/>
      <c r="G886" s="72"/>
      <c r="H886" s="68"/>
      <c r="I886" s="68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2.75" customHeight="1">
      <c r="A887" s="68"/>
      <c r="B887" s="68"/>
      <c r="C887" s="68"/>
      <c r="D887" s="68"/>
      <c r="E887" s="68"/>
      <c r="F887" s="71"/>
      <c r="G887" s="72"/>
      <c r="H887" s="68"/>
      <c r="I887" s="68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2.75" customHeight="1">
      <c r="A888" s="68"/>
      <c r="B888" s="68"/>
      <c r="C888" s="68"/>
      <c r="D888" s="68"/>
      <c r="E888" s="68"/>
      <c r="F888" s="71"/>
      <c r="G888" s="72"/>
      <c r="H888" s="68"/>
      <c r="I888" s="68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2.75" customHeight="1">
      <c r="A889" s="68"/>
      <c r="B889" s="68"/>
      <c r="C889" s="68"/>
      <c r="D889" s="68"/>
      <c r="E889" s="68"/>
      <c r="F889" s="71"/>
      <c r="G889" s="72"/>
      <c r="H889" s="68"/>
      <c r="I889" s="68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2.75" customHeight="1">
      <c r="A890" s="68"/>
      <c r="B890" s="68"/>
      <c r="C890" s="68"/>
      <c r="D890" s="68"/>
      <c r="E890" s="68"/>
      <c r="F890" s="71"/>
      <c r="G890" s="72"/>
      <c r="H890" s="68"/>
      <c r="I890" s="68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2.75" customHeight="1">
      <c r="A891" s="68"/>
      <c r="B891" s="68"/>
      <c r="C891" s="68"/>
      <c r="D891" s="68"/>
      <c r="E891" s="68"/>
      <c r="F891" s="71"/>
      <c r="G891" s="72"/>
      <c r="H891" s="68"/>
      <c r="I891" s="68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2.75" customHeight="1">
      <c r="A892" s="68"/>
      <c r="B892" s="68"/>
      <c r="C892" s="68"/>
      <c r="D892" s="68"/>
      <c r="E892" s="68"/>
      <c r="F892" s="71"/>
      <c r="G892" s="72"/>
      <c r="H892" s="68"/>
      <c r="I892" s="68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2.75" customHeight="1">
      <c r="A893" s="68"/>
      <c r="B893" s="68"/>
      <c r="C893" s="68"/>
      <c r="D893" s="68"/>
      <c r="E893" s="68"/>
      <c r="F893" s="71"/>
      <c r="G893" s="72"/>
      <c r="H893" s="68"/>
      <c r="I893" s="68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2.75" customHeight="1">
      <c r="A894" s="68"/>
      <c r="B894" s="68"/>
      <c r="C894" s="68"/>
      <c r="D894" s="68"/>
      <c r="E894" s="68"/>
      <c r="F894" s="71"/>
      <c r="G894" s="72"/>
      <c r="H894" s="68"/>
      <c r="I894" s="68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2.75" customHeight="1">
      <c r="A895" s="68"/>
      <c r="B895" s="68"/>
      <c r="C895" s="68"/>
      <c r="D895" s="68"/>
      <c r="E895" s="68"/>
      <c r="F895" s="71"/>
      <c r="G895" s="72"/>
      <c r="H895" s="68"/>
      <c r="I895" s="68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2.75" customHeight="1">
      <c r="A896" s="68"/>
      <c r="B896" s="68"/>
      <c r="C896" s="68"/>
      <c r="D896" s="68"/>
      <c r="E896" s="68"/>
      <c r="F896" s="71"/>
      <c r="G896" s="72"/>
      <c r="H896" s="68"/>
      <c r="I896" s="68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2.75" customHeight="1">
      <c r="A897" s="68"/>
      <c r="B897" s="68"/>
      <c r="C897" s="68"/>
      <c r="D897" s="68"/>
      <c r="E897" s="68"/>
      <c r="F897" s="71"/>
      <c r="G897" s="72"/>
      <c r="H897" s="68"/>
      <c r="I897" s="68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2.75" customHeight="1">
      <c r="A898" s="68"/>
      <c r="B898" s="68"/>
      <c r="C898" s="68"/>
      <c r="D898" s="68"/>
      <c r="E898" s="68"/>
      <c r="F898" s="71"/>
      <c r="G898" s="72"/>
      <c r="H898" s="68"/>
      <c r="I898" s="68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2.75" customHeight="1">
      <c r="A899" s="68"/>
      <c r="B899" s="68"/>
      <c r="C899" s="68"/>
      <c r="D899" s="68"/>
      <c r="E899" s="68"/>
      <c r="F899" s="71"/>
      <c r="G899" s="72"/>
      <c r="H899" s="68"/>
      <c r="I899" s="68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2.75" customHeight="1">
      <c r="A900" s="68"/>
      <c r="B900" s="68"/>
      <c r="C900" s="68"/>
      <c r="D900" s="68"/>
      <c r="E900" s="68"/>
      <c r="F900" s="71"/>
      <c r="G900" s="72"/>
      <c r="H900" s="68"/>
      <c r="I900" s="68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2.75" customHeight="1">
      <c r="A901" s="68"/>
      <c r="B901" s="68"/>
      <c r="C901" s="68"/>
      <c r="D901" s="68"/>
      <c r="E901" s="68"/>
      <c r="F901" s="71"/>
      <c r="G901" s="72"/>
      <c r="H901" s="68"/>
      <c r="I901" s="68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2.75" customHeight="1">
      <c r="A902" s="68"/>
      <c r="B902" s="68"/>
      <c r="C902" s="68"/>
      <c r="D902" s="68"/>
      <c r="E902" s="68"/>
      <c r="F902" s="71"/>
      <c r="G902" s="72"/>
      <c r="H902" s="68"/>
      <c r="I902" s="68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2.75" customHeight="1">
      <c r="A903" s="68"/>
      <c r="B903" s="68"/>
      <c r="C903" s="68"/>
      <c r="D903" s="68"/>
      <c r="E903" s="68"/>
      <c r="F903" s="71"/>
      <c r="G903" s="72"/>
      <c r="H903" s="68"/>
      <c r="I903" s="68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2.75" customHeight="1">
      <c r="A904" s="68"/>
      <c r="B904" s="68"/>
      <c r="C904" s="68"/>
      <c r="D904" s="68"/>
      <c r="E904" s="68"/>
      <c r="F904" s="71"/>
      <c r="G904" s="72"/>
      <c r="H904" s="68"/>
      <c r="I904" s="68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2.75" customHeight="1">
      <c r="A905" s="68"/>
      <c r="B905" s="68"/>
      <c r="C905" s="68"/>
      <c r="D905" s="68"/>
      <c r="E905" s="68"/>
      <c r="F905" s="71"/>
      <c r="G905" s="72"/>
      <c r="H905" s="68"/>
      <c r="I905" s="68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2.75" customHeight="1">
      <c r="A906" s="68"/>
      <c r="B906" s="68"/>
      <c r="C906" s="68"/>
      <c r="D906" s="68"/>
      <c r="E906" s="68"/>
      <c r="F906" s="71"/>
      <c r="G906" s="72"/>
      <c r="H906" s="68"/>
      <c r="I906" s="68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2.75" customHeight="1">
      <c r="A907" s="68"/>
      <c r="B907" s="68"/>
      <c r="C907" s="68"/>
      <c r="D907" s="68"/>
      <c r="E907" s="68"/>
      <c r="F907" s="71"/>
      <c r="G907" s="72"/>
      <c r="H907" s="68"/>
      <c r="I907" s="68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2.75" customHeight="1">
      <c r="A908" s="68"/>
      <c r="B908" s="68"/>
      <c r="C908" s="68"/>
      <c r="D908" s="68"/>
      <c r="E908" s="68"/>
      <c r="F908" s="71"/>
      <c r="G908" s="72"/>
      <c r="H908" s="68"/>
      <c r="I908" s="68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2.75" customHeight="1">
      <c r="A909" s="68"/>
      <c r="B909" s="68"/>
      <c r="C909" s="68"/>
      <c r="D909" s="68"/>
      <c r="E909" s="68"/>
      <c r="F909" s="71"/>
      <c r="G909" s="72"/>
      <c r="H909" s="68"/>
      <c r="I909" s="68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2.75" customHeight="1">
      <c r="A910" s="68"/>
      <c r="B910" s="68"/>
      <c r="C910" s="68"/>
      <c r="D910" s="68"/>
      <c r="E910" s="68"/>
      <c r="F910" s="71"/>
      <c r="G910" s="72"/>
      <c r="H910" s="68"/>
      <c r="I910" s="68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2.75" customHeight="1">
      <c r="A911" s="68"/>
      <c r="B911" s="68"/>
      <c r="C911" s="68"/>
      <c r="D911" s="68"/>
      <c r="E911" s="68"/>
      <c r="F911" s="71"/>
      <c r="G911" s="72"/>
      <c r="H911" s="68"/>
      <c r="I911" s="68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2.75" customHeight="1">
      <c r="A912" s="68"/>
      <c r="B912" s="68"/>
      <c r="C912" s="68"/>
      <c r="D912" s="68"/>
      <c r="E912" s="68"/>
      <c r="F912" s="71"/>
      <c r="G912" s="72"/>
      <c r="H912" s="68"/>
      <c r="I912" s="68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2.75" customHeight="1">
      <c r="A913" s="68"/>
      <c r="B913" s="68"/>
      <c r="C913" s="68"/>
      <c r="D913" s="68"/>
      <c r="E913" s="68"/>
      <c r="F913" s="71"/>
      <c r="G913" s="72"/>
      <c r="H913" s="68"/>
      <c r="I913" s="68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2.75" customHeight="1">
      <c r="A914" s="68"/>
      <c r="B914" s="68"/>
      <c r="C914" s="68"/>
      <c r="D914" s="68"/>
      <c r="E914" s="68"/>
      <c r="F914" s="71"/>
      <c r="G914" s="72"/>
      <c r="H914" s="68"/>
      <c r="I914" s="68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2.75" customHeight="1">
      <c r="A915" s="68"/>
      <c r="B915" s="68"/>
      <c r="C915" s="68"/>
      <c r="D915" s="68"/>
      <c r="E915" s="68"/>
      <c r="F915" s="71"/>
      <c r="G915" s="72"/>
      <c r="H915" s="68"/>
      <c r="I915" s="68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2.75" customHeight="1">
      <c r="A916" s="68"/>
      <c r="B916" s="68"/>
      <c r="C916" s="68"/>
      <c r="D916" s="68"/>
      <c r="E916" s="68"/>
      <c r="F916" s="71"/>
      <c r="G916" s="72"/>
      <c r="H916" s="68"/>
      <c r="I916" s="68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2.75" customHeight="1">
      <c r="A917" s="68"/>
      <c r="B917" s="68"/>
      <c r="C917" s="68"/>
      <c r="D917" s="68"/>
      <c r="E917" s="68"/>
      <c r="F917" s="71"/>
      <c r="G917" s="72"/>
      <c r="H917" s="68"/>
      <c r="I917" s="68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2.75" customHeight="1">
      <c r="A918" s="68"/>
      <c r="B918" s="68"/>
      <c r="C918" s="68"/>
      <c r="D918" s="68"/>
      <c r="E918" s="68"/>
      <c r="F918" s="71"/>
      <c r="G918" s="72"/>
      <c r="H918" s="68"/>
      <c r="I918" s="68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2.75" customHeight="1">
      <c r="A919" s="68"/>
      <c r="B919" s="68"/>
      <c r="C919" s="68"/>
      <c r="D919" s="68"/>
      <c r="E919" s="68"/>
      <c r="F919" s="71"/>
      <c r="G919" s="72"/>
      <c r="H919" s="68"/>
      <c r="I919" s="68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2.75" customHeight="1">
      <c r="A920" s="68"/>
      <c r="B920" s="68"/>
      <c r="C920" s="68"/>
      <c r="D920" s="68"/>
      <c r="E920" s="68"/>
      <c r="F920" s="71"/>
      <c r="G920" s="72"/>
      <c r="H920" s="68"/>
      <c r="I920" s="68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2.75" customHeight="1">
      <c r="A921" s="68"/>
      <c r="B921" s="68"/>
      <c r="C921" s="68"/>
      <c r="D921" s="68"/>
      <c r="E921" s="68"/>
      <c r="F921" s="71"/>
      <c r="G921" s="72"/>
      <c r="H921" s="68"/>
      <c r="I921" s="68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2.75" customHeight="1">
      <c r="A922" s="68"/>
      <c r="B922" s="68"/>
      <c r="C922" s="68"/>
      <c r="D922" s="68"/>
      <c r="E922" s="68"/>
      <c r="F922" s="71"/>
      <c r="G922" s="72"/>
      <c r="H922" s="68"/>
      <c r="I922" s="68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2.75" customHeight="1">
      <c r="A923" s="68"/>
      <c r="B923" s="68"/>
      <c r="C923" s="68"/>
      <c r="D923" s="68"/>
      <c r="E923" s="68"/>
      <c r="F923" s="71"/>
      <c r="G923" s="72"/>
      <c r="H923" s="68"/>
      <c r="I923" s="68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2.75" customHeight="1">
      <c r="A924" s="68"/>
      <c r="B924" s="68"/>
      <c r="C924" s="68"/>
      <c r="D924" s="68"/>
      <c r="E924" s="68"/>
      <c r="F924" s="71"/>
      <c r="G924" s="72"/>
      <c r="H924" s="68"/>
      <c r="I924" s="68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2.75" customHeight="1">
      <c r="A925" s="68"/>
      <c r="B925" s="68"/>
      <c r="C925" s="68"/>
      <c r="D925" s="68"/>
      <c r="E925" s="68"/>
      <c r="F925" s="71"/>
      <c r="G925" s="72"/>
      <c r="H925" s="68"/>
      <c r="I925" s="68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2.75" customHeight="1">
      <c r="A926" s="68"/>
      <c r="B926" s="68"/>
      <c r="C926" s="68"/>
      <c r="D926" s="68"/>
      <c r="E926" s="68"/>
      <c r="F926" s="71"/>
      <c r="G926" s="72"/>
      <c r="H926" s="68"/>
      <c r="I926" s="68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2.75" customHeight="1">
      <c r="A927" s="68"/>
      <c r="B927" s="68"/>
      <c r="C927" s="68"/>
      <c r="D927" s="68"/>
      <c r="E927" s="68"/>
      <c r="F927" s="71"/>
      <c r="G927" s="72"/>
      <c r="H927" s="68"/>
      <c r="I927" s="68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2.75" customHeight="1">
      <c r="A928" s="68"/>
      <c r="B928" s="68"/>
      <c r="C928" s="68"/>
      <c r="D928" s="68"/>
      <c r="E928" s="68"/>
      <c r="F928" s="71"/>
      <c r="G928" s="72"/>
      <c r="H928" s="68"/>
      <c r="I928" s="68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2.75" customHeight="1">
      <c r="A929" s="68"/>
      <c r="B929" s="68"/>
      <c r="C929" s="68"/>
      <c r="D929" s="68"/>
      <c r="E929" s="68"/>
      <c r="F929" s="71"/>
      <c r="G929" s="72"/>
      <c r="H929" s="68"/>
      <c r="I929" s="68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2.75" customHeight="1">
      <c r="A930" s="68"/>
      <c r="B930" s="68"/>
      <c r="C930" s="68"/>
      <c r="D930" s="68"/>
      <c r="E930" s="68"/>
      <c r="F930" s="71"/>
      <c r="G930" s="72"/>
      <c r="H930" s="68"/>
      <c r="I930" s="68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2.75" customHeight="1">
      <c r="A931" s="68"/>
      <c r="B931" s="68"/>
      <c r="C931" s="68"/>
      <c r="D931" s="68"/>
      <c r="E931" s="68"/>
      <c r="F931" s="71"/>
      <c r="G931" s="72"/>
      <c r="H931" s="68"/>
      <c r="I931" s="68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2.75" customHeight="1">
      <c r="A932" s="68"/>
      <c r="B932" s="68"/>
      <c r="C932" s="68"/>
      <c r="D932" s="68"/>
      <c r="E932" s="68"/>
      <c r="F932" s="71"/>
      <c r="G932" s="72"/>
      <c r="H932" s="68"/>
      <c r="I932" s="68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2.75" customHeight="1">
      <c r="A933" s="68"/>
      <c r="B933" s="68"/>
      <c r="C933" s="68"/>
      <c r="D933" s="68"/>
      <c r="E933" s="68"/>
      <c r="F933" s="71"/>
      <c r="G933" s="72"/>
      <c r="H933" s="68"/>
      <c r="I933" s="68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2.75" customHeight="1">
      <c r="A934" s="68"/>
      <c r="B934" s="68"/>
      <c r="C934" s="68"/>
      <c r="D934" s="68"/>
      <c r="E934" s="68"/>
      <c r="F934" s="71"/>
      <c r="G934" s="72"/>
      <c r="H934" s="68"/>
      <c r="I934" s="68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2.75" customHeight="1">
      <c r="A935" s="68"/>
      <c r="B935" s="68"/>
      <c r="C935" s="68"/>
      <c r="D935" s="68"/>
      <c r="E935" s="68"/>
      <c r="F935" s="71"/>
      <c r="G935" s="72"/>
      <c r="H935" s="68"/>
      <c r="I935" s="68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2.75" customHeight="1">
      <c r="A936" s="68"/>
      <c r="B936" s="68"/>
      <c r="C936" s="68"/>
      <c r="D936" s="68"/>
      <c r="E936" s="68"/>
      <c r="F936" s="71"/>
      <c r="G936" s="72"/>
      <c r="H936" s="68"/>
      <c r="I936" s="68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2.75" customHeight="1">
      <c r="A937" s="68"/>
      <c r="B937" s="68"/>
      <c r="C937" s="68"/>
      <c r="D937" s="68"/>
      <c r="E937" s="68"/>
      <c r="F937" s="71"/>
      <c r="G937" s="72"/>
      <c r="H937" s="68"/>
      <c r="I937" s="68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2.75" customHeight="1">
      <c r="A938" s="68"/>
      <c r="B938" s="68"/>
      <c r="C938" s="68"/>
      <c r="D938" s="68"/>
      <c r="E938" s="68"/>
      <c r="F938" s="71"/>
      <c r="G938" s="72"/>
      <c r="H938" s="68"/>
      <c r="I938" s="68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2.75" customHeight="1">
      <c r="A939" s="68"/>
      <c r="B939" s="68"/>
      <c r="C939" s="68"/>
      <c r="D939" s="68"/>
      <c r="E939" s="68"/>
      <c r="F939" s="71"/>
      <c r="G939" s="72"/>
      <c r="H939" s="68"/>
      <c r="I939" s="68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2.75" customHeight="1">
      <c r="A940" s="68"/>
      <c r="B940" s="68"/>
      <c r="C940" s="68"/>
      <c r="D940" s="68"/>
      <c r="E940" s="68"/>
      <c r="F940" s="71"/>
      <c r="G940" s="72"/>
      <c r="H940" s="68"/>
      <c r="I940" s="68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2.75" customHeight="1">
      <c r="A941" s="68"/>
      <c r="B941" s="68"/>
      <c r="C941" s="68"/>
      <c r="D941" s="68"/>
      <c r="E941" s="68"/>
      <c r="F941" s="71"/>
      <c r="G941" s="72"/>
      <c r="H941" s="68"/>
      <c r="I941" s="68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2.75" customHeight="1">
      <c r="A942" s="68"/>
      <c r="B942" s="68"/>
      <c r="C942" s="68"/>
      <c r="D942" s="68"/>
      <c r="E942" s="68"/>
      <c r="F942" s="71"/>
      <c r="G942" s="72"/>
      <c r="H942" s="68"/>
      <c r="I942" s="68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2.75" customHeight="1">
      <c r="A943" s="68"/>
      <c r="B943" s="68"/>
      <c r="C943" s="68"/>
      <c r="D943" s="68"/>
      <c r="E943" s="68"/>
      <c r="F943" s="71"/>
      <c r="G943" s="72"/>
      <c r="H943" s="68"/>
      <c r="I943" s="68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2.75" customHeight="1">
      <c r="A944" s="68"/>
      <c r="B944" s="68"/>
      <c r="C944" s="68"/>
      <c r="D944" s="68"/>
      <c r="E944" s="68"/>
      <c r="F944" s="71"/>
      <c r="G944" s="72"/>
      <c r="H944" s="68"/>
      <c r="I944" s="68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2.75" customHeight="1">
      <c r="A945" s="68"/>
      <c r="B945" s="68"/>
      <c r="C945" s="68"/>
      <c r="D945" s="68"/>
      <c r="E945" s="68"/>
      <c r="F945" s="71"/>
      <c r="G945" s="72"/>
      <c r="H945" s="68"/>
      <c r="I945" s="68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2.75" customHeight="1">
      <c r="A946" s="68"/>
      <c r="B946" s="68"/>
      <c r="C946" s="68"/>
      <c r="D946" s="68"/>
      <c r="E946" s="68"/>
      <c r="F946" s="71"/>
      <c r="G946" s="72"/>
      <c r="H946" s="68"/>
      <c r="I946" s="68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2.75" customHeight="1">
      <c r="A947" s="68"/>
      <c r="B947" s="68"/>
      <c r="C947" s="68"/>
      <c r="D947" s="68"/>
      <c r="E947" s="68"/>
      <c r="F947" s="71"/>
      <c r="G947" s="72"/>
      <c r="H947" s="68"/>
      <c r="I947" s="68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2.75" customHeight="1">
      <c r="A948" s="68"/>
      <c r="B948" s="68"/>
      <c r="C948" s="68"/>
      <c r="D948" s="68"/>
      <c r="E948" s="68"/>
      <c r="F948" s="71"/>
      <c r="G948" s="72"/>
      <c r="H948" s="68"/>
      <c r="I948" s="68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2.75" customHeight="1">
      <c r="A949" s="68"/>
      <c r="B949" s="68"/>
      <c r="C949" s="68"/>
      <c r="D949" s="68"/>
      <c r="E949" s="68"/>
      <c r="F949" s="71"/>
      <c r="G949" s="72"/>
      <c r="H949" s="68"/>
      <c r="I949" s="68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2.75" customHeight="1">
      <c r="A950" s="68"/>
      <c r="B950" s="68"/>
      <c r="C950" s="68"/>
      <c r="D950" s="68"/>
      <c r="E950" s="68"/>
      <c r="F950" s="71"/>
      <c r="G950" s="72"/>
      <c r="H950" s="68"/>
      <c r="I950" s="68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2.75" customHeight="1">
      <c r="A951" s="68"/>
      <c r="B951" s="68"/>
      <c r="C951" s="68"/>
      <c r="D951" s="68"/>
      <c r="E951" s="68"/>
      <c r="F951" s="71"/>
      <c r="G951" s="72"/>
      <c r="H951" s="68"/>
      <c r="I951" s="68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2.75" customHeight="1">
      <c r="A952" s="68"/>
      <c r="B952" s="68"/>
      <c r="C952" s="68"/>
      <c r="D952" s="68"/>
      <c r="E952" s="68"/>
      <c r="F952" s="71"/>
      <c r="G952" s="72"/>
      <c r="H952" s="68"/>
      <c r="I952" s="68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2.75" customHeight="1">
      <c r="A953" s="68"/>
      <c r="B953" s="68"/>
      <c r="C953" s="68"/>
      <c r="D953" s="68"/>
      <c r="E953" s="68"/>
      <c r="F953" s="71"/>
      <c r="G953" s="72"/>
      <c r="H953" s="68"/>
      <c r="I953" s="68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2.75" customHeight="1">
      <c r="A954" s="68"/>
      <c r="B954" s="68"/>
      <c r="C954" s="68"/>
      <c r="D954" s="68"/>
      <c r="E954" s="68"/>
      <c r="F954" s="71"/>
      <c r="G954" s="72"/>
      <c r="H954" s="68"/>
      <c r="I954" s="68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2.75" customHeight="1">
      <c r="A955" s="68"/>
      <c r="B955" s="68"/>
      <c r="C955" s="68"/>
      <c r="D955" s="68"/>
      <c r="E955" s="68"/>
      <c r="F955" s="71"/>
      <c r="G955" s="72"/>
      <c r="H955" s="68"/>
      <c r="I955" s="68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2.75" customHeight="1">
      <c r="A956" s="68"/>
      <c r="B956" s="68"/>
      <c r="C956" s="68"/>
      <c r="D956" s="68"/>
      <c r="E956" s="68"/>
      <c r="F956" s="71"/>
      <c r="G956" s="72"/>
      <c r="H956" s="68"/>
      <c r="I956" s="68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2.75" customHeight="1">
      <c r="A957" s="68"/>
      <c r="B957" s="68"/>
      <c r="C957" s="68"/>
      <c r="D957" s="68"/>
      <c r="E957" s="68"/>
      <c r="F957" s="71"/>
      <c r="G957" s="72"/>
      <c r="H957" s="68"/>
      <c r="I957" s="68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2.75" customHeight="1">
      <c r="A958" s="68"/>
      <c r="B958" s="68"/>
      <c r="C958" s="68"/>
      <c r="D958" s="68"/>
      <c r="E958" s="68"/>
      <c r="F958" s="71"/>
      <c r="G958" s="72"/>
      <c r="H958" s="68"/>
      <c r="I958" s="68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2.75" customHeight="1">
      <c r="A959" s="68"/>
      <c r="B959" s="68"/>
      <c r="C959" s="68"/>
      <c r="D959" s="68"/>
      <c r="E959" s="68"/>
      <c r="F959" s="71"/>
      <c r="G959" s="72"/>
      <c r="H959" s="68"/>
      <c r="I959" s="68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2.75" customHeight="1">
      <c r="A960" s="68"/>
      <c r="B960" s="68"/>
      <c r="C960" s="68"/>
      <c r="D960" s="68"/>
      <c r="E960" s="68"/>
      <c r="F960" s="71"/>
      <c r="G960" s="72"/>
      <c r="H960" s="68"/>
      <c r="I960" s="68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2.75" customHeight="1">
      <c r="A961" s="68"/>
      <c r="B961" s="68"/>
      <c r="C961" s="68"/>
      <c r="D961" s="68"/>
      <c r="E961" s="68"/>
      <c r="F961" s="71"/>
      <c r="G961" s="72"/>
      <c r="H961" s="68"/>
      <c r="I961" s="68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2.75" customHeight="1">
      <c r="A962" s="68"/>
      <c r="B962" s="68"/>
      <c r="C962" s="68"/>
      <c r="D962" s="68"/>
      <c r="E962" s="68"/>
      <c r="F962" s="71"/>
      <c r="G962" s="72"/>
      <c r="H962" s="68"/>
      <c r="I962" s="68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2.75" customHeight="1">
      <c r="A963" s="68"/>
      <c r="B963" s="68"/>
      <c r="C963" s="68"/>
      <c r="D963" s="68"/>
      <c r="E963" s="68"/>
      <c r="F963" s="71"/>
      <c r="G963" s="72"/>
      <c r="H963" s="68"/>
      <c r="I963" s="68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2.75" customHeight="1">
      <c r="A964" s="68"/>
      <c r="B964" s="68"/>
      <c r="C964" s="68"/>
      <c r="D964" s="68"/>
      <c r="E964" s="68"/>
      <c r="F964" s="71"/>
      <c r="G964" s="72"/>
      <c r="H964" s="68"/>
      <c r="I964" s="68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2.75" customHeight="1">
      <c r="A965" s="68"/>
      <c r="B965" s="68"/>
      <c r="C965" s="68"/>
      <c r="D965" s="68"/>
      <c r="E965" s="68"/>
      <c r="F965" s="71"/>
      <c r="G965" s="72"/>
      <c r="H965" s="68"/>
      <c r="I965" s="68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2.75" customHeight="1">
      <c r="A966" s="68"/>
      <c r="B966" s="68"/>
      <c r="C966" s="68"/>
      <c r="D966" s="68"/>
      <c r="E966" s="68"/>
      <c r="F966" s="71"/>
      <c r="G966" s="72"/>
      <c r="H966" s="68"/>
      <c r="I966" s="68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2.75" customHeight="1">
      <c r="A967" s="68"/>
      <c r="B967" s="68"/>
      <c r="C967" s="68"/>
      <c r="D967" s="68"/>
      <c r="E967" s="68"/>
      <c r="F967" s="71"/>
      <c r="G967" s="72"/>
      <c r="H967" s="68"/>
      <c r="I967" s="68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2.75" customHeight="1">
      <c r="A968" s="68"/>
      <c r="B968" s="68"/>
      <c r="C968" s="68"/>
      <c r="D968" s="68"/>
      <c r="E968" s="68"/>
      <c r="F968" s="71"/>
      <c r="G968" s="72"/>
      <c r="H968" s="68"/>
      <c r="I968" s="68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2.75" customHeight="1">
      <c r="A969" s="68"/>
      <c r="B969" s="68"/>
      <c r="C969" s="68"/>
      <c r="D969" s="68"/>
      <c r="E969" s="68"/>
      <c r="F969" s="71"/>
      <c r="G969" s="72"/>
      <c r="H969" s="68"/>
      <c r="I969" s="68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2.75" customHeight="1">
      <c r="A970" s="68"/>
      <c r="B970" s="68"/>
      <c r="C970" s="68"/>
      <c r="D970" s="68"/>
      <c r="E970" s="68"/>
      <c r="F970" s="71"/>
      <c r="G970" s="72"/>
      <c r="H970" s="68"/>
      <c r="I970" s="68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2.75" customHeight="1">
      <c r="A971" s="68"/>
      <c r="B971" s="68"/>
      <c r="C971" s="68"/>
      <c r="D971" s="68"/>
      <c r="E971" s="68"/>
      <c r="F971" s="71"/>
      <c r="G971" s="72"/>
      <c r="H971" s="68"/>
      <c r="I971" s="68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2.75" customHeight="1">
      <c r="A972" s="68"/>
      <c r="B972" s="68"/>
      <c r="C972" s="68"/>
      <c r="D972" s="68"/>
      <c r="E972" s="68"/>
      <c r="F972" s="71"/>
      <c r="G972" s="72"/>
      <c r="H972" s="68"/>
      <c r="I972" s="68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2.75" customHeight="1">
      <c r="A973" s="68"/>
      <c r="B973" s="68"/>
      <c r="C973" s="68"/>
      <c r="D973" s="68"/>
      <c r="E973" s="68"/>
      <c r="F973" s="71"/>
      <c r="G973" s="72"/>
      <c r="H973" s="68"/>
      <c r="I973" s="68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2.75" customHeight="1">
      <c r="A974" s="68"/>
      <c r="B974" s="68"/>
      <c r="C974" s="68"/>
      <c r="D974" s="68"/>
      <c r="E974" s="68"/>
      <c r="F974" s="71"/>
      <c r="G974" s="72"/>
      <c r="H974" s="68"/>
      <c r="I974" s="68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2.75" customHeight="1">
      <c r="A975" s="68"/>
      <c r="B975" s="68"/>
      <c r="C975" s="68"/>
      <c r="D975" s="68"/>
      <c r="E975" s="68"/>
      <c r="F975" s="71"/>
      <c r="G975" s="72"/>
      <c r="H975" s="68"/>
      <c r="I975" s="68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5" customHeight="1">
      <c r="A976" s="68"/>
      <c r="B976" s="68"/>
      <c r="C976" s="68"/>
      <c r="D976" s="68"/>
      <c r="E976" s="68"/>
      <c r="F976" s="71"/>
      <c r="G976" s="72"/>
      <c r="H976" s="68"/>
      <c r="I976" s="68"/>
    </row>
    <row r="977" spans="1:9" ht="15" customHeight="1">
      <c r="A977" s="68"/>
      <c r="B977" s="68"/>
      <c r="C977" s="68"/>
      <c r="D977" s="68"/>
      <c r="E977" s="68"/>
      <c r="F977" s="71"/>
      <c r="G977" s="72"/>
      <c r="H977" s="68"/>
      <c r="I977" s="68"/>
    </row>
    <row r="978" spans="1:9" ht="15" customHeight="1">
      <c r="A978" s="68"/>
      <c r="B978" s="68"/>
      <c r="C978" s="68"/>
      <c r="D978" s="68"/>
      <c r="E978" s="68"/>
      <c r="F978" s="71"/>
      <c r="G978" s="72"/>
      <c r="H978" s="68"/>
      <c r="I978" s="68"/>
    </row>
    <row r="979" spans="1:9" ht="15" customHeight="1">
      <c r="A979" s="68"/>
      <c r="B979" s="68"/>
      <c r="C979" s="68"/>
      <c r="D979" s="68"/>
      <c r="E979" s="68"/>
      <c r="F979" s="71"/>
      <c r="G979" s="72"/>
      <c r="H979" s="68"/>
      <c r="I979" s="68"/>
    </row>
    <row r="980" spans="1:9" ht="15" customHeight="1">
      <c r="A980" s="68"/>
      <c r="B980" s="68"/>
      <c r="C980" s="68"/>
      <c r="D980" s="68"/>
      <c r="E980" s="68"/>
      <c r="F980" s="71"/>
      <c r="G980" s="72"/>
      <c r="H980" s="68"/>
      <c r="I980" s="68"/>
    </row>
    <row r="981" spans="1:9" ht="15" customHeight="1">
      <c r="A981" s="68"/>
      <c r="B981" s="68"/>
      <c r="C981" s="68"/>
      <c r="D981" s="68"/>
      <c r="E981" s="68"/>
      <c r="F981" s="71"/>
      <c r="G981" s="72"/>
      <c r="H981" s="68"/>
      <c r="I981" s="68"/>
    </row>
    <row r="982" spans="1:9" ht="15" customHeight="1">
      <c r="A982" s="68"/>
      <c r="B982" s="68"/>
      <c r="C982" s="68"/>
      <c r="D982" s="68"/>
      <c r="E982" s="68"/>
      <c r="F982" s="71"/>
      <c r="G982" s="72"/>
      <c r="H982" s="68"/>
      <c r="I982" s="68"/>
    </row>
    <row r="983" spans="1:9" ht="15" customHeight="1">
      <c r="A983" s="68"/>
      <c r="B983" s="68"/>
      <c r="C983" s="68"/>
      <c r="D983" s="68"/>
      <c r="E983" s="68"/>
      <c r="F983" s="71"/>
      <c r="G983" s="72"/>
      <c r="H983" s="68"/>
      <c r="I983" s="68"/>
    </row>
    <row r="984" spans="1:9" ht="15" customHeight="1">
      <c r="A984" s="68"/>
      <c r="B984" s="68"/>
      <c r="C984" s="68"/>
      <c r="D984" s="68"/>
      <c r="E984" s="68"/>
      <c r="F984" s="71"/>
      <c r="G984" s="72"/>
      <c r="H984" s="68"/>
      <c r="I984" s="68"/>
    </row>
    <row r="985" spans="1:9" ht="15" customHeight="1">
      <c r="A985" s="68"/>
      <c r="B985" s="68"/>
      <c r="C985" s="68"/>
      <c r="D985" s="68"/>
      <c r="E985" s="68"/>
      <c r="F985" s="71"/>
      <c r="G985" s="72"/>
      <c r="H985" s="68"/>
      <c r="I985" s="68"/>
    </row>
    <row r="986" spans="1:9" ht="15" customHeight="1">
      <c r="A986" s="68"/>
      <c r="B986" s="68"/>
      <c r="C986" s="68"/>
      <c r="D986" s="68"/>
      <c r="E986" s="68"/>
      <c r="F986" s="71"/>
      <c r="G986" s="72"/>
      <c r="H986" s="68"/>
      <c r="I986" s="68"/>
    </row>
    <row r="987" spans="1:9" ht="15" customHeight="1">
      <c r="A987" s="68"/>
      <c r="B987" s="68"/>
      <c r="C987" s="68"/>
      <c r="D987" s="68"/>
      <c r="E987" s="68"/>
      <c r="F987" s="71"/>
      <c r="G987" s="72"/>
      <c r="H987" s="68"/>
      <c r="I987" s="68"/>
    </row>
    <row r="988" spans="1:9" ht="15" customHeight="1">
      <c r="A988" s="68"/>
      <c r="B988" s="68"/>
      <c r="C988" s="68"/>
      <c r="D988" s="68"/>
      <c r="E988" s="68"/>
      <c r="F988" s="71"/>
      <c r="G988" s="72"/>
      <c r="H988" s="68"/>
      <c r="I988" s="68"/>
    </row>
    <row r="989" spans="1:9" ht="15" customHeight="1">
      <c r="A989" s="68"/>
      <c r="B989" s="68"/>
      <c r="C989" s="68"/>
      <c r="D989" s="68"/>
      <c r="E989" s="68"/>
      <c r="F989" s="71"/>
      <c r="G989" s="72"/>
      <c r="H989" s="68"/>
      <c r="I989" s="68"/>
    </row>
    <row r="990" spans="1:9" ht="15" customHeight="1">
      <c r="A990" s="68"/>
      <c r="B990" s="68"/>
      <c r="C990" s="68"/>
      <c r="D990" s="68"/>
      <c r="E990" s="68"/>
      <c r="F990" s="71"/>
      <c r="G990" s="72"/>
      <c r="H990" s="68"/>
      <c r="I990" s="68"/>
    </row>
    <row r="991" spans="1:9" ht="15" customHeight="1">
      <c r="A991" s="68"/>
      <c r="B991" s="68"/>
      <c r="C991" s="68"/>
      <c r="D991" s="68"/>
      <c r="E991" s="68"/>
      <c r="F991" s="71"/>
      <c r="G991" s="72"/>
      <c r="H991" s="68"/>
      <c r="I991" s="68"/>
    </row>
    <row r="992" spans="1:9" ht="15" customHeight="1">
      <c r="A992" s="68"/>
      <c r="B992" s="68"/>
      <c r="C992" s="68"/>
      <c r="D992" s="68"/>
      <c r="E992" s="68"/>
      <c r="F992" s="71"/>
      <c r="G992" s="72"/>
      <c r="H992" s="68"/>
      <c r="I992" s="68"/>
    </row>
    <row r="993" spans="1:9" ht="15" customHeight="1">
      <c r="A993" s="68"/>
      <c r="B993" s="68"/>
      <c r="C993" s="68"/>
      <c r="D993" s="68"/>
      <c r="E993" s="68"/>
      <c r="F993" s="71"/>
      <c r="G993" s="72"/>
      <c r="H993" s="68"/>
      <c r="I993" s="68"/>
    </row>
    <row r="994" spans="1:9" ht="15" customHeight="1">
      <c r="A994" s="68"/>
      <c r="B994" s="68"/>
      <c r="C994" s="68"/>
      <c r="D994" s="68"/>
      <c r="E994" s="68"/>
      <c r="F994" s="71"/>
      <c r="G994" s="72"/>
      <c r="H994" s="68"/>
      <c r="I994" s="68"/>
    </row>
    <row r="995" spans="1:9" ht="15" customHeight="1">
      <c r="A995" s="68"/>
      <c r="B995" s="68"/>
      <c r="C995" s="68"/>
      <c r="D995" s="68"/>
      <c r="E995" s="68"/>
      <c r="F995" s="71"/>
      <c r="G995" s="72"/>
      <c r="H995" s="68"/>
      <c r="I995" s="68"/>
    </row>
    <row r="996" spans="1:9" ht="15" customHeight="1">
      <c r="A996" s="68"/>
      <c r="B996" s="68"/>
      <c r="C996" s="68"/>
      <c r="D996" s="68"/>
      <c r="E996" s="68"/>
      <c r="F996" s="71"/>
      <c r="G996" s="72"/>
      <c r="H996" s="68"/>
      <c r="I996" s="68"/>
    </row>
  </sheetData>
  <mergeCells count="102">
    <mergeCell ref="G109:I109"/>
    <mergeCell ref="G106:I106"/>
    <mergeCell ref="G96:I96"/>
    <mergeCell ref="G97:I97"/>
    <mergeCell ref="G98:I98"/>
    <mergeCell ref="G99:I99"/>
    <mergeCell ref="G100:I100"/>
    <mergeCell ref="G101:I101"/>
    <mergeCell ref="G104:I104"/>
    <mergeCell ref="G105:I105"/>
    <mergeCell ref="G108:I108"/>
    <mergeCell ref="G76:I76"/>
    <mergeCell ref="G77:I77"/>
    <mergeCell ref="G78:I78"/>
    <mergeCell ref="G80:I80"/>
    <mergeCell ref="A72:I72"/>
    <mergeCell ref="G92:I92"/>
    <mergeCell ref="G85:I85"/>
    <mergeCell ref="G102:I102"/>
    <mergeCell ref="G103:I103"/>
    <mergeCell ref="G94:I94"/>
    <mergeCell ref="G84:I84"/>
    <mergeCell ref="G86:I86"/>
    <mergeCell ref="A73:I73"/>
    <mergeCell ref="G19:I19"/>
    <mergeCell ref="G21:I21"/>
    <mergeCell ref="G45:I45"/>
    <mergeCell ref="G47:I47"/>
    <mergeCell ref="G48:I48"/>
    <mergeCell ref="G23:I23"/>
    <mergeCell ref="G22:I22"/>
    <mergeCell ref="G24:I24"/>
    <mergeCell ref="G25:I25"/>
    <mergeCell ref="G40:I40"/>
    <mergeCell ref="G20:I20"/>
    <mergeCell ref="A36:I36"/>
    <mergeCell ref="G27:I27"/>
    <mergeCell ref="G33:I33"/>
    <mergeCell ref="A37:I37"/>
    <mergeCell ref="G34:I34"/>
    <mergeCell ref="G30:I30"/>
    <mergeCell ref="G31:I31"/>
    <mergeCell ref="G49:I49"/>
    <mergeCell ref="G50:I50"/>
    <mergeCell ref="G46:I46"/>
    <mergeCell ref="G52:I52"/>
    <mergeCell ref="G93:I93"/>
    <mergeCell ref="G66:I66"/>
    <mergeCell ref="G63:I63"/>
    <mergeCell ref="G64:I64"/>
    <mergeCell ref="G65:I65"/>
    <mergeCell ref="G82:I82"/>
    <mergeCell ref="G88:I88"/>
    <mergeCell ref="G87:I87"/>
    <mergeCell ref="G89:I89"/>
    <mergeCell ref="G90:I90"/>
    <mergeCell ref="G91:I91"/>
    <mergeCell ref="G58:I58"/>
    <mergeCell ref="G51:I51"/>
    <mergeCell ref="G54:I54"/>
    <mergeCell ref="G55:I55"/>
    <mergeCell ref="G53:I53"/>
    <mergeCell ref="G57:I57"/>
    <mergeCell ref="G71:I71"/>
    <mergeCell ref="G81:I81"/>
    <mergeCell ref="G83:I83"/>
    <mergeCell ref="A6:E6"/>
    <mergeCell ref="A1:C1"/>
    <mergeCell ref="D1:I1"/>
    <mergeCell ref="A2:I2"/>
    <mergeCell ref="A3:E3"/>
    <mergeCell ref="F3:G3"/>
    <mergeCell ref="H3:I3"/>
    <mergeCell ref="A4:E4"/>
    <mergeCell ref="F4:G4"/>
    <mergeCell ref="H4:I4"/>
    <mergeCell ref="A5:E5"/>
    <mergeCell ref="F5:I5"/>
    <mergeCell ref="G110:I110"/>
    <mergeCell ref="A7:E8"/>
    <mergeCell ref="F7:F8"/>
    <mergeCell ref="G7:G8"/>
    <mergeCell ref="G28:I28"/>
    <mergeCell ref="G29:I29"/>
    <mergeCell ref="A9:I9"/>
    <mergeCell ref="A11:I11"/>
    <mergeCell ref="G10:I10"/>
    <mergeCell ref="G14:I14"/>
    <mergeCell ref="G15:I15"/>
    <mergeCell ref="G16:I16"/>
    <mergeCell ref="G18:I18"/>
    <mergeCell ref="G67:I67"/>
    <mergeCell ref="G69:I69"/>
    <mergeCell ref="G35:I35"/>
    <mergeCell ref="G60:I60"/>
    <mergeCell ref="G61:I61"/>
    <mergeCell ref="G62:I62"/>
    <mergeCell ref="G70:I70"/>
    <mergeCell ref="G41:I41"/>
    <mergeCell ref="G42:I42"/>
    <mergeCell ref="G44:I44"/>
    <mergeCell ref="G56:I56"/>
  </mergeCells>
  <printOptions horizontalCentered="1" verticalCentered="1"/>
  <pageMargins left="0" right="0" top="0.19685039370078741" bottom="0.19685039370078741" header="0" footer="0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A1608"/>
  <sheetViews>
    <sheetView showGridLines="0" view="pageBreakPreview" zoomScaleNormal="100" zoomScaleSheetLayoutView="100" workbookViewId="0">
      <selection activeCell="K1" sqref="K1"/>
    </sheetView>
  </sheetViews>
  <sheetFormatPr defaultColWidth="12.7109375" defaultRowHeight="15" customHeight="1"/>
  <cols>
    <col min="1" max="1" width="5.7109375" customWidth="1"/>
    <col min="2" max="2" width="11.5703125" customWidth="1"/>
    <col min="3" max="4" width="11.7109375" customWidth="1"/>
    <col min="5" max="5" width="60.7109375" customWidth="1"/>
    <col min="6" max="6" width="15.42578125" customWidth="1"/>
    <col min="7" max="7" width="12.85546875" customWidth="1"/>
    <col min="8" max="9" width="16" customWidth="1"/>
    <col min="10" max="10" width="15.85546875" customWidth="1"/>
    <col min="11" max="27" width="9.140625" customWidth="1"/>
  </cols>
  <sheetData>
    <row r="1" spans="1:27" ht="64.5" customHeight="1">
      <c r="A1" s="439"/>
      <c r="B1" s="440"/>
      <c r="C1" s="441"/>
      <c r="D1" s="209"/>
      <c r="E1" s="442"/>
      <c r="F1" s="440"/>
      <c r="G1" s="440"/>
      <c r="H1" s="440"/>
      <c r="I1" s="440"/>
      <c r="J1" s="440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spans="1:27" ht="19.5" customHeight="1">
      <c r="A2" s="443" t="s">
        <v>82</v>
      </c>
      <c r="B2" s="440"/>
      <c r="C2" s="440"/>
      <c r="D2" s="440"/>
      <c r="E2" s="440"/>
      <c r="F2" s="440"/>
      <c r="G2" s="440"/>
      <c r="H2" s="440"/>
      <c r="I2" s="440"/>
      <c r="J2" s="440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</row>
    <row r="3" spans="1:27" ht="19.5" customHeight="1">
      <c r="A3" s="444" t="s">
        <v>109</v>
      </c>
      <c r="B3" s="440"/>
      <c r="C3" s="440"/>
      <c r="D3" s="440"/>
      <c r="E3" s="440"/>
      <c r="F3" s="440"/>
      <c r="G3" s="445" t="s">
        <v>37</v>
      </c>
      <c r="H3" s="440"/>
      <c r="I3" s="446" t="s">
        <v>38</v>
      </c>
      <c r="J3" s="440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</row>
    <row r="4" spans="1:27" ht="19.5" customHeight="1">
      <c r="A4" s="451" t="s">
        <v>247</v>
      </c>
      <c r="B4" s="452"/>
      <c r="C4" s="452"/>
      <c r="D4" s="452"/>
      <c r="E4" s="452"/>
      <c r="F4" s="452"/>
      <c r="G4" s="445" t="s">
        <v>39</v>
      </c>
      <c r="H4" s="440"/>
      <c r="I4" s="453">
        <f ca="1">TODAY()</f>
        <v>46290</v>
      </c>
      <c r="J4" s="440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</row>
    <row r="5" spans="1:27" ht="19.5" customHeight="1">
      <c r="A5" s="451" t="s">
        <v>151</v>
      </c>
      <c r="B5" s="452"/>
      <c r="C5" s="452"/>
      <c r="D5" s="452"/>
      <c r="E5" s="452"/>
      <c r="F5" s="452"/>
      <c r="G5" s="445" t="s">
        <v>40</v>
      </c>
      <c r="H5" s="440"/>
      <c r="I5" s="440"/>
      <c r="J5" s="440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</row>
    <row r="6" spans="1:27" ht="27.75" customHeight="1">
      <c r="A6" s="454" t="s">
        <v>440</v>
      </c>
      <c r="B6" s="452"/>
      <c r="C6" s="452"/>
      <c r="D6" s="452"/>
      <c r="E6" s="452"/>
      <c r="F6" s="452"/>
      <c r="G6" s="83" t="s">
        <v>41</v>
      </c>
      <c r="H6" s="84" t="s">
        <v>42</v>
      </c>
      <c r="I6" s="208" t="s">
        <v>43</v>
      </c>
      <c r="J6" s="208" t="s">
        <v>44</v>
      </c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</row>
    <row r="7" spans="1:27" ht="13.5" customHeight="1">
      <c r="A7" s="455" t="s">
        <v>217</v>
      </c>
      <c r="B7" s="456"/>
      <c r="C7" s="456"/>
      <c r="D7" s="456"/>
      <c r="E7" s="456"/>
      <c r="F7" s="457"/>
      <c r="G7" s="403" t="s">
        <v>45</v>
      </c>
      <c r="H7" s="404">
        <v>0.03</v>
      </c>
      <c r="I7" s="208" t="s">
        <v>32</v>
      </c>
      <c r="J7" s="204">
        <f>[2]BDI!D27</f>
        <v>0.22</v>
      </c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</row>
    <row r="8" spans="1:27" ht="16.149999999999999" customHeight="1">
      <c r="A8" s="401"/>
      <c r="B8" s="402"/>
      <c r="C8" s="402"/>
      <c r="D8" s="402"/>
      <c r="E8" s="402"/>
      <c r="F8" s="458"/>
      <c r="G8" s="403"/>
      <c r="H8" s="404"/>
      <c r="I8" s="151" t="s">
        <v>150</v>
      </c>
      <c r="J8" s="204" t="s">
        <v>25</v>
      </c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</row>
    <row r="9" spans="1:27" ht="12.75" customHeight="1">
      <c r="A9" s="447"/>
      <c r="B9" s="440"/>
      <c r="C9" s="440"/>
      <c r="D9" s="440"/>
      <c r="E9" s="440"/>
      <c r="F9" s="440"/>
      <c r="G9" s="440"/>
      <c r="H9" s="440"/>
      <c r="I9" s="440"/>
      <c r="J9" s="440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</row>
    <row r="10" spans="1:27" ht="19.899999999999999" customHeight="1">
      <c r="A10" s="208" t="s">
        <v>46</v>
      </c>
      <c r="B10" s="208" t="s">
        <v>47</v>
      </c>
      <c r="C10" s="208" t="s">
        <v>48</v>
      </c>
      <c r="D10" s="448" t="s">
        <v>49</v>
      </c>
      <c r="E10" s="449"/>
      <c r="F10" s="449"/>
      <c r="G10" s="449"/>
      <c r="H10" s="450"/>
      <c r="I10" s="445" t="s">
        <v>50</v>
      </c>
      <c r="J10" s="445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</row>
    <row r="11" spans="1:27" ht="21" customHeight="1">
      <c r="A11" s="435" t="s">
        <v>237</v>
      </c>
      <c r="B11" s="436"/>
      <c r="C11" s="436"/>
      <c r="D11" s="436"/>
      <c r="E11" s="436"/>
      <c r="F11" s="436"/>
      <c r="G11" s="436"/>
      <c r="H11" s="436"/>
      <c r="I11" s="436"/>
      <c r="J11" s="43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</row>
    <row r="12" spans="1:27" ht="16.149999999999999" customHeight="1">
      <c r="A12" s="254" t="str">
        <f>'PLANILHA ORÇAMENTÁRIA'!A12</f>
        <v>1.</v>
      </c>
      <c r="B12" s="144"/>
      <c r="C12" s="145"/>
      <c r="D12" s="459" t="str">
        <f>'PLANILHA ORÇAMENTÁRIA'!D12</f>
        <v>R. Tiradentes, Esplanada</v>
      </c>
      <c r="E12" s="459"/>
      <c r="F12" s="459"/>
      <c r="G12" s="459"/>
      <c r="H12" s="459"/>
      <c r="I12" s="146"/>
      <c r="J12" s="14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</row>
    <row r="13" spans="1:27" ht="12.6" customHeight="1">
      <c r="A13" s="255" t="str">
        <f>'PLANILHA ORÇAMENTÁRIA'!A13</f>
        <v>1.1.</v>
      </c>
      <c r="B13" s="85"/>
      <c r="C13" s="86"/>
      <c r="D13" s="438" t="str">
        <f>'PLANILHA ORÇAMENTÁRIA'!D13</f>
        <v>SERVIÇOS PRELIMINARES</v>
      </c>
      <c r="E13" s="438"/>
      <c r="F13" s="438"/>
      <c r="G13" s="438"/>
      <c r="H13" s="438"/>
      <c r="I13" s="87"/>
      <c r="J13" s="88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</row>
    <row r="14" spans="1:27" ht="42" customHeight="1">
      <c r="A14" s="427" t="str">
        <f>'PLANILHA ORÇAMENTÁRIA'!A14</f>
        <v>1.1.1.</v>
      </c>
      <c r="B14" s="427" t="str">
        <f>'PLANILHA ORÇAMENTÁRIA'!B14</f>
        <v>SINAPI</v>
      </c>
      <c r="C14" s="427">
        <f>'PLANILHA ORÇAMENTÁRIA'!C14</f>
        <v>103689</v>
      </c>
      <c r="D14" s="428" t="str">
        <f>'PLANILHA ORÇAMENTÁRIA'!D14</f>
        <v>FORNECIMENTO E INSTALAÇÃO DE PLACA DE OBRA COM CHAPA GALVANIZADA E ESTRUTURA DE MADEIRA. AF_03/2022_PS</v>
      </c>
      <c r="E14" s="428"/>
      <c r="F14" s="428"/>
      <c r="G14" s="428"/>
      <c r="H14" s="428"/>
      <c r="I14" s="429" t="str">
        <f>'PLANILHA ORÇAMENTÁRIA'!E14</f>
        <v>M2</v>
      </c>
      <c r="J14" s="429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</row>
    <row r="15" spans="1:27" ht="13.9" customHeight="1">
      <c r="A15" s="427"/>
      <c r="B15" s="427"/>
      <c r="C15" s="427"/>
      <c r="D15" s="426" t="s">
        <v>86</v>
      </c>
      <c r="E15" s="426"/>
      <c r="F15" s="426"/>
      <c r="G15" s="89" t="s">
        <v>50</v>
      </c>
      <c r="H15" s="89" t="s">
        <v>92</v>
      </c>
      <c r="I15" s="98" t="s">
        <v>83</v>
      </c>
      <c r="J15" s="98" t="s">
        <v>84</v>
      </c>
      <c r="K15" s="66"/>
      <c r="L15" s="67"/>
      <c r="M15" s="67"/>
      <c r="N15" s="67"/>
      <c r="O15" s="65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</row>
    <row r="16" spans="1:27" ht="18" customHeight="1">
      <c r="A16" s="427"/>
      <c r="B16" s="427"/>
      <c r="C16" s="427"/>
      <c r="D16" s="423" t="s">
        <v>201</v>
      </c>
      <c r="E16" s="424"/>
      <c r="F16" s="424"/>
      <c r="G16" s="93" t="s">
        <v>64</v>
      </c>
      <c r="H16" s="92">
        <v>3.2082999999999999</v>
      </c>
      <c r="I16" s="97">
        <v>3.87</v>
      </c>
      <c r="J16" s="94">
        <f>I16*H16</f>
        <v>12.416121</v>
      </c>
      <c r="K16" s="66"/>
      <c r="L16" s="67"/>
      <c r="M16" s="67"/>
      <c r="N16" s="67"/>
      <c r="O16" s="65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</row>
    <row r="17" spans="1:27" ht="25.5" customHeight="1">
      <c r="A17" s="427"/>
      <c r="B17" s="427"/>
      <c r="C17" s="427"/>
      <c r="D17" s="423" t="s">
        <v>152</v>
      </c>
      <c r="E17" s="424"/>
      <c r="F17" s="424"/>
      <c r="G17" s="93" t="s">
        <v>67</v>
      </c>
      <c r="H17" s="92">
        <v>1</v>
      </c>
      <c r="I17" s="97">
        <v>318.75</v>
      </c>
      <c r="J17" s="94">
        <f>I17*H17</f>
        <v>318.75</v>
      </c>
      <c r="K17" s="66"/>
      <c r="L17" s="67"/>
      <c r="M17" s="67"/>
      <c r="N17" s="67"/>
      <c r="O17" s="65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</row>
    <row r="18" spans="1:27" ht="18" customHeight="1">
      <c r="A18" s="427"/>
      <c r="B18" s="427"/>
      <c r="C18" s="427"/>
      <c r="D18" s="423" t="s">
        <v>153</v>
      </c>
      <c r="E18" s="424"/>
      <c r="F18" s="424"/>
      <c r="G18" s="93" t="s">
        <v>98</v>
      </c>
      <c r="H18" s="92">
        <v>1.1299999999999999E-2</v>
      </c>
      <c r="I18" s="97">
        <v>36.67</v>
      </c>
      <c r="J18" s="94">
        <f>I18*H18</f>
        <v>0.41437099999999999</v>
      </c>
      <c r="K18" s="66"/>
      <c r="L18" s="67"/>
      <c r="M18" s="67"/>
      <c r="N18" s="67"/>
      <c r="O18" s="65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</row>
    <row r="19" spans="1:27" ht="18" customHeight="1">
      <c r="A19" s="427"/>
      <c r="B19" s="427"/>
      <c r="C19" s="427"/>
      <c r="D19" s="423" t="s">
        <v>154</v>
      </c>
      <c r="E19" s="424"/>
      <c r="F19" s="424"/>
      <c r="G19" s="93" t="s">
        <v>98</v>
      </c>
      <c r="H19" s="92">
        <v>1.32E-2</v>
      </c>
      <c r="I19" s="97">
        <v>19.649999999999999</v>
      </c>
      <c r="J19" s="94">
        <f>I19*H19</f>
        <v>0.25938</v>
      </c>
      <c r="K19" s="66"/>
      <c r="L19" s="67"/>
      <c r="M19" s="67"/>
      <c r="N19" s="67"/>
      <c r="O19" s="65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</row>
    <row r="20" spans="1:27" ht="13.5" customHeight="1">
      <c r="A20" s="427"/>
      <c r="B20" s="427"/>
      <c r="C20" s="427"/>
      <c r="D20" s="430"/>
      <c r="E20" s="431"/>
      <c r="F20" s="432"/>
      <c r="G20" s="425" t="s">
        <v>87</v>
      </c>
      <c r="H20" s="425"/>
      <c r="I20" s="425"/>
      <c r="J20" s="95">
        <f>SUM(J16:J19)</f>
        <v>331.83987200000001</v>
      </c>
      <c r="K20" s="66"/>
      <c r="L20" s="67"/>
      <c r="M20" s="67"/>
      <c r="N20" s="67"/>
      <c r="O20" s="65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</row>
    <row r="21" spans="1:27" ht="13.9" customHeight="1">
      <c r="A21" s="427"/>
      <c r="B21" s="427"/>
      <c r="C21" s="427"/>
      <c r="D21" s="426" t="s">
        <v>89</v>
      </c>
      <c r="E21" s="426"/>
      <c r="F21" s="426"/>
      <c r="G21" s="207" t="s">
        <v>50</v>
      </c>
      <c r="H21" s="98" t="s">
        <v>92</v>
      </c>
      <c r="I21" s="98" t="s">
        <v>83</v>
      </c>
      <c r="J21" s="98" t="s">
        <v>84</v>
      </c>
      <c r="K21" s="66"/>
      <c r="L21" s="67"/>
      <c r="M21" s="67"/>
      <c r="N21" s="67"/>
      <c r="O21" s="65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</row>
    <row r="22" spans="1:27" ht="18" customHeight="1">
      <c r="A22" s="427"/>
      <c r="B22" s="427"/>
      <c r="C22" s="427"/>
      <c r="D22" s="423" t="s">
        <v>155</v>
      </c>
      <c r="E22" s="424"/>
      <c r="F22" s="424"/>
      <c r="G22" s="93" t="s">
        <v>94</v>
      </c>
      <c r="H22" s="92">
        <v>0.37290000000000001</v>
      </c>
      <c r="I22" s="97">
        <v>32.89</v>
      </c>
      <c r="J22" s="94">
        <f>I22*H22</f>
        <v>12.264681000000001</v>
      </c>
      <c r="K22" s="66"/>
      <c r="L22" s="67"/>
      <c r="M22" s="67"/>
      <c r="N22" s="67"/>
      <c r="O22" s="65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</row>
    <row r="23" spans="1:27" ht="18" customHeight="1">
      <c r="A23" s="427"/>
      <c r="B23" s="427"/>
      <c r="C23" s="427"/>
      <c r="D23" s="423" t="s">
        <v>156</v>
      </c>
      <c r="E23" s="424"/>
      <c r="F23" s="424"/>
      <c r="G23" s="93" t="s">
        <v>94</v>
      </c>
      <c r="H23" s="92">
        <v>1.1186</v>
      </c>
      <c r="I23" s="97">
        <v>24.88</v>
      </c>
      <c r="J23" s="94">
        <f>I23*H23</f>
        <v>27.830767999999999</v>
      </c>
      <c r="K23" s="66"/>
      <c r="L23" s="67"/>
      <c r="M23" s="67"/>
      <c r="N23" s="67"/>
      <c r="O23" s="65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</row>
    <row r="24" spans="1:27" ht="18" customHeight="1">
      <c r="A24" s="427"/>
      <c r="B24" s="427"/>
      <c r="C24" s="427"/>
      <c r="D24" s="423" t="s">
        <v>200</v>
      </c>
      <c r="E24" s="424"/>
      <c r="F24" s="424"/>
      <c r="G24" s="93" t="s">
        <v>67</v>
      </c>
      <c r="H24" s="92">
        <v>0.5</v>
      </c>
      <c r="I24" s="97">
        <v>24.84</v>
      </c>
      <c r="J24" s="94">
        <f>I24*H24</f>
        <v>12.42</v>
      </c>
      <c r="K24" s="66"/>
      <c r="L24" s="67"/>
      <c r="M24" s="67"/>
      <c r="N24" s="67"/>
      <c r="O24" s="65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</row>
    <row r="25" spans="1:27" ht="13.9" customHeight="1">
      <c r="A25" s="427"/>
      <c r="B25" s="427"/>
      <c r="C25" s="427"/>
      <c r="D25" s="427"/>
      <c r="E25" s="427"/>
      <c r="F25" s="427"/>
      <c r="G25" s="425" t="s">
        <v>97</v>
      </c>
      <c r="H25" s="425"/>
      <c r="I25" s="425"/>
      <c r="J25" s="95">
        <f>SUM(J22:J24)</f>
        <v>52.515449000000004</v>
      </c>
      <c r="K25" s="66"/>
      <c r="L25" s="67"/>
      <c r="M25" s="67"/>
      <c r="N25" s="67"/>
      <c r="O25" s="65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</row>
    <row r="26" spans="1:27" ht="13.9" customHeight="1">
      <c r="A26" s="427"/>
      <c r="B26" s="427"/>
      <c r="C26" s="427"/>
      <c r="D26" s="427"/>
      <c r="E26" s="427"/>
      <c r="F26" s="427"/>
      <c r="G26" s="425" t="s">
        <v>85</v>
      </c>
      <c r="H26" s="425"/>
      <c r="I26" s="425"/>
      <c r="J26" s="96">
        <v>384.33</v>
      </c>
      <c r="K26" s="66"/>
      <c r="L26" s="67"/>
      <c r="M26" s="67"/>
      <c r="N26" s="67"/>
      <c r="O26" s="65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</row>
    <row r="27" spans="1:27" ht="12.75">
      <c r="A27" s="422"/>
      <c r="B27" s="422"/>
      <c r="C27" s="422"/>
      <c r="D27" s="422"/>
      <c r="E27" s="422"/>
      <c r="F27" s="422"/>
      <c r="G27" s="422"/>
      <c r="H27" s="422"/>
      <c r="I27" s="422"/>
      <c r="J27" s="422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</row>
    <row r="28" spans="1:27" ht="42" customHeight="1">
      <c r="A28" s="427" t="str">
        <f>'PLANILHA ORÇAMENTÁRIA'!A15</f>
        <v>1.1.2.</v>
      </c>
      <c r="B28" s="427" t="str">
        <f>'PLANILHA ORÇAMENTÁRIA'!B15</f>
        <v>SICOR/
SEINFRA</v>
      </c>
      <c r="C28" s="427" t="str">
        <f>'PLANILHA ORÇAMENTÁRIA'!C15</f>
        <v>ED-50155</v>
      </c>
      <c r="D28" s="428" t="str">
        <f>'PLANILHA ORÇAMENTÁRIA'!D15</f>
        <v>LOCAÇÃO DE BANHEIRO QUÍMICO, DIMENSÃO (110X120X230)CM, LINHA PADRÃO, CONTENDO UMA (1) PIA/HIGIENIZADOR DE MÃOS, INCLUSIVE MANUTENÇÃO E MOBILIZAÇÃO/DESMOBILIZAÇÃO</v>
      </c>
      <c r="E28" s="428"/>
      <c r="F28" s="428"/>
      <c r="G28" s="428"/>
      <c r="H28" s="428"/>
      <c r="I28" s="429" t="str">
        <f>'PLANILHA ORÇAMENTÁRIA'!E15</f>
        <v>MÊS</v>
      </c>
      <c r="J28" s="429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</row>
    <row r="29" spans="1:27" ht="13.9" customHeight="1">
      <c r="A29" s="427"/>
      <c r="B29" s="427"/>
      <c r="C29" s="427"/>
      <c r="D29" s="426" t="s">
        <v>86</v>
      </c>
      <c r="E29" s="426"/>
      <c r="F29" s="426"/>
      <c r="G29" s="207" t="s">
        <v>50</v>
      </c>
      <c r="H29" s="98" t="s">
        <v>92</v>
      </c>
      <c r="I29" s="90" t="s">
        <v>83</v>
      </c>
      <c r="J29" s="91" t="s">
        <v>84</v>
      </c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</row>
    <row r="30" spans="1:27" ht="51" customHeight="1">
      <c r="A30" s="427"/>
      <c r="B30" s="427"/>
      <c r="C30" s="427"/>
      <c r="D30" s="423" t="s">
        <v>157</v>
      </c>
      <c r="E30" s="424"/>
      <c r="F30" s="424"/>
      <c r="G30" s="92" t="s">
        <v>59</v>
      </c>
      <c r="H30" s="92">
        <v>1</v>
      </c>
      <c r="I30" s="94">
        <v>980</v>
      </c>
      <c r="J30" s="94">
        <f>H30*I30</f>
        <v>980</v>
      </c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</row>
    <row r="31" spans="1:27" ht="13.9" customHeight="1">
      <c r="A31" s="427"/>
      <c r="B31" s="427"/>
      <c r="C31" s="427"/>
      <c r="D31" s="427"/>
      <c r="E31" s="427"/>
      <c r="F31" s="427"/>
      <c r="G31" s="425" t="s">
        <v>87</v>
      </c>
      <c r="H31" s="425"/>
      <c r="I31" s="425"/>
      <c r="J31" s="95">
        <f>J30</f>
        <v>980</v>
      </c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</row>
    <row r="32" spans="1:27" ht="13.9" customHeight="1">
      <c r="A32" s="427"/>
      <c r="B32" s="427"/>
      <c r="C32" s="427"/>
      <c r="D32" s="427"/>
      <c r="E32" s="427"/>
      <c r="F32" s="427"/>
      <c r="G32" s="425" t="s">
        <v>85</v>
      </c>
      <c r="H32" s="425"/>
      <c r="I32" s="425"/>
      <c r="J32" s="96">
        <f>J31</f>
        <v>980</v>
      </c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</row>
    <row r="33" spans="1:27" ht="13.15" customHeight="1">
      <c r="A33" s="422"/>
      <c r="B33" s="422"/>
      <c r="C33" s="422"/>
      <c r="D33" s="422"/>
      <c r="E33" s="422"/>
      <c r="F33" s="422"/>
      <c r="G33" s="422"/>
      <c r="H33" s="422"/>
      <c r="I33" s="422"/>
      <c r="J33" s="422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</row>
    <row r="34" spans="1:27" ht="42" customHeight="1">
      <c r="A34" s="427" t="str">
        <f>'PLANILHA ORÇAMENTÁRIA'!A16</f>
        <v>1.1.3.</v>
      </c>
      <c r="B34" s="427" t="str">
        <f>'PLANILHA ORÇAMENTÁRIA'!B16</f>
        <v>SICOR/
SEINFRA</v>
      </c>
      <c r="C34" s="427" t="str">
        <f>'PLANILHA ORÇAMENTÁRIA'!C16</f>
        <v>ED-27006</v>
      </c>
      <c r="D34" s="428" t="str">
        <f>'PLANILHA ORÇAMENTÁRIA'!D16</f>
        <v>CONE PARA SINALIZAÇÃO/ISOLAMENTO DE ÁREAS, ALTURA 75CM, INCLUSIVE FORNECIMENTO E MOVIMENTAÇÃO</v>
      </c>
      <c r="E34" s="428"/>
      <c r="F34" s="428"/>
      <c r="G34" s="428"/>
      <c r="H34" s="428"/>
      <c r="I34" s="429" t="str">
        <f>'PLANILHA ORÇAMENTÁRIA'!E16</f>
        <v>U</v>
      </c>
      <c r="J34" s="429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</row>
    <row r="35" spans="1:27" ht="13.9" customHeight="1">
      <c r="A35" s="427"/>
      <c r="B35" s="427"/>
      <c r="C35" s="427"/>
      <c r="D35" s="426" t="s">
        <v>86</v>
      </c>
      <c r="E35" s="426"/>
      <c r="F35" s="426"/>
      <c r="G35" s="207" t="s">
        <v>50</v>
      </c>
      <c r="H35" s="98" t="s">
        <v>92</v>
      </c>
      <c r="I35" s="90" t="s">
        <v>83</v>
      </c>
      <c r="J35" s="91" t="s">
        <v>84</v>
      </c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</row>
    <row r="36" spans="1:27" ht="18" customHeight="1">
      <c r="A36" s="427"/>
      <c r="B36" s="427"/>
      <c r="C36" s="427"/>
      <c r="D36" s="423" t="s">
        <v>88</v>
      </c>
      <c r="E36" s="424"/>
      <c r="F36" s="424"/>
      <c r="G36" s="92" t="s">
        <v>56</v>
      </c>
      <c r="H36" s="92">
        <v>3.3333300000000003E-2</v>
      </c>
      <c r="I36" s="94">
        <v>32</v>
      </c>
      <c r="J36" s="94">
        <v>1.0667</v>
      </c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</row>
    <row r="37" spans="1:27" ht="13.9" customHeight="1">
      <c r="A37" s="427"/>
      <c r="B37" s="427"/>
      <c r="C37" s="427"/>
      <c r="D37" s="427"/>
      <c r="E37" s="427"/>
      <c r="F37" s="427"/>
      <c r="G37" s="425" t="s">
        <v>87</v>
      </c>
      <c r="H37" s="425"/>
      <c r="I37" s="425"/>
      <c r="J37" s="95">
        <f>J36</f>
        <v>1.0667</v>
      </c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</row>
    <row r="38" spans="1:27" ht="13.9" customHeight="1">
      <c r="A38" s="427"/>
      <c r="B38" s="427"/>
      <c r="C38" s="427"/>
      <c r="D38" s="426" t="s">
        <v>89</v>
      </c>
      <c r="E38" s="426"/>
      <c r="F38" s="426"/>
      <c r="G38" s="207" t="s">
        <v>50</v>
      </c>
      <c r="H38" s="98" t="s">
        <v>92</v>
      </c>
      <c r="I38" s="90" t="s">
        <v>83</v>
      </c>
      <c r="J38" s="91" t="s">
        <v>84</v>
      </c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</row>
    <row r="39" spans="1:27" ht="18" customHeight="1">
      <c r="A39" s="427"/>
      <c r="B39" s="427"/>
      <c r="C39" s="427"/>
      <c r="D39" s="424" t="s">
        <v>90</v>
      </c>
      <c r="E39" s="424"/>
      <c r="F39" s="424"/>
      <c r="G39" s="92" t="s">
        <v>94</v>
      </c>
      <c r="H39" s="92">
        <v>0.1833333</v>
      </c>
      <c r="I39" s="94">
        <v>24.89</v>
      </c>
      <c r="J39" s="94">
        <f>H39*I39</f>
        <v>4.5631658370000006</v>
      </c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</row>
    <row r="40" spans="1:27" ht="13.9" customHeight="1">
      <c r="A40" s="427"/>
      <c r="B40" s="427"/>
      <c r="C40" s="427"/>
      <c r="D40" s="427"/>
      <c r="E40" s="427"/>
      <c r="F40" s="427"/>
      <c r="G40" s="425" t="s">
        <v>97</v>
      </c>
      <c r="H40" s="425"/>
      <c r="I40" s="425"/>
      <c r="J40" s="95">
        <f>J39</f>
        <v>4.5631658370000006</v>
      </c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</row>
    <row r="41" spans="1:27" ht="13.9" customHeight="1">
      <c r="A41" s="427"/>
      <c r="B41" s="427"/>
      <c r="C41" s="427"/>
      <c r="D41" s="427"/>
      <c r="E41" s="427"/>
      <c r="F41" s="427"/>
      <c r="G41" s="425" t="s">
        <v>85</v>
      </c>
      <c r="H41" s="425"/>
      <c r="I41" s="425"/>
      <c r="J41" s="96">
        <f>SUM(J37,J40)</f>
        <v>5.6298658370000005</v>
      </c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</row>
    <row r="42" spans="1:27" ht="5.45" customHeight="1">
      <c r="A42" s="422"/>
      <c r="B42" s="422"/>
      <c r="C42" s="422"/>
      <c r="D42" s="422"/>
      <c r="E42" s="422"/>
      <c r="F42" s="422"/>
      <c r="G42" s="422"/>
      <c r="H42" s="422"/>
      <c r="I42" s="422"/>
      <c r="J42" s="422"/>
      <c r="K42" s="64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</row>
    <row r="43" spans="1:27" ht="12.6" customHeight="1">
      <c r="A43" s="255" t="str">
        <f>'PLANILHA ORÇAMENTÁRIA'!A17</f>
        <v>1.2.</v>
      </c>
      <c r="B43" s="85"/>
      <c r="C43" s="86"/>
      <c r="D43" s="438" t="str">
        <f>'PLANILHA ORÇAMENTÁRIA'!D17</f>
        <v>SERVIÇOS EM TERRA E REMOÇÕES</v>
      </c>
      <c r="E43" s="438"/>
      <c r="F43" s="438"/>
      <c r="G43" s="438"/>
      <c r="H43" s="438"/>
      <c r="I43" s="87"/>
      <c r="J43" s="88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</row>
    <row r="44" spans="1:27" ht="42" customHeight="1">
      <c r="A44" s="427" t="str">
        <f>'PLANILHA ORÇAMENTÁRIA'!A18</f>
        <v>1.2.1.</v>
      </c>
      <c r="B44" s="427" t="str">
        <f>'PLANILHA ORÇAMENTÁRIA'!B18</f>
        <v>SICOR/
SEINFRA</v>
      </c>
      <c r="C44" s="427" t="str">
        <f>'PLANILHA ORÇAMENTÁRIA'!C18</f>
        <v>ED-50701</v>
      </c>
      <c r="D44" s="428" t="str">
        <f>'PLANILHA ORÇAMENTÁRIA'!D18</f>
        <v>CAPINA MANUAL DO TERRENO, EXCLUSIVE RASTELAMENTO E QUEIMA</v>
      </c>
      <c r="E44" s="428"/>
      <c r="F44" s="428"/>
      <c r="G44" s="428"/>
      <c r="H44" s="428"/>
      <c r="I44" s="429" t="str">
        <f>'PLANILHA ORÇAMENTÁRIA'!E18</f>
        <v>M2</v>
      </c>
      <c r="J44" s="429"/>
      <c r="K44" s="66"/>
      <c r="L44" s="67"/>
      <c r="M44" s="67"/>
      <c r="N44" s="67"/>
      <c r="O44" s="65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</row>
    <row r="45" spans="1:27" ht="13.9" customHeight="1">
      <c r="A45" s="427"/>
      <c r="B45" s="427"/>
      <c r="C45" s="427"/>
      <c r="D45" s="426" t="s">
        <v>89</v>
      </c>
      <c r="E45" s="426"/>
      <c r="F45" s="426"/>
      <c r="G45" s="207" t="s">
        <v>50</v>
      </c>
      <c r="H45" s="98" t="s">
        <v>92</v>
      </c>
      <c r="I45" s="98" t="s">
        <v>83</v>
      </c>
      <c r="J45" s="98" t="s">
        <v>84</v>
      </c>
      <c r="K45" s="66"/>
      <c r="L45" s="67"/>
      <c r="M45" s="67"/>
      <c r="N45" s="67"/>
      <c r="O45" s="65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</row>
    <row r="46" spans="1:27" ht="18" customHeight="1">
      <c r="A46" s="427"/>
      <c r="B46" s="427"/>
      <c r="C46" s="427"/>
      <c r="D46" s="424" t="s">
        <v>90</v>
      </c>
      <c r="E46" s="424"/>
      <c r="F46" s="424"/>
      <c r="G46" s="93" t="s">
        <v>94</v>
      </c>
      <c r="H46" s="92">
        <v>6.6666600000000006E-2</v>
      </c>
      <c r="I46" s="94">
        <v>24.89</v>
      </c>
      <c r="J46" s="94">
        <f>I46*H46</f>
        <v>1.6593316740000001</v>
      </c>
      <c r="K46" s="66"/>
      <c r="L46" s="67"/>
      <c r="M46" s="67"/>
      <c r="N46" s="67"/>
      <c r="O46" s="65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</row>
    <row r="47" spans="1:27" ht="13.9" customHeight="1">
      <c r="A47" s="427"/>
      <c r="B47" s="427"/>
      <c r="C47" s="427"/>
      <c r="D47" s="427"/>
      <c r="E47" s="427"/>
      <c r="F47" s="427"/>
      <c r="G47" s="425" t="s">
        <v>97</v>
      </c>
      <c r="H47" s="425"/>
      <c r="I47" s="425"/>
      <c r="J47" s="95">
        <f>J46</f>
        <v>1.6593316740000001</v>
      </c>
      <c r="K47" s="66"/>
      <c r="L47" s="67"/>
      <c r="M47" s="67"/>
      <c r="N47" s="67"/>
      <c r="O47" s="65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</row>
    <row r="48" spans="1:27" ht="13.9" customHeight="1">
      <c r="A48" s="427"/>
      <c r="B48" s="427"/>
      <c r="C48" s="427"/>
      <c r="D48" s="427"/>
      <c r="E48" s="427"/>
      <c r="F48" s="427"/>
      <c r="G48" s="425" t="s">
        <v>85</v>
      </c>
      <c r="H48" s="425"/>
      <c r="I48" s="425"/>
      <c r="J48" s="96">
        <f>J47</f>
        <v>1.6593316740000001</v>
      </c>
      <c r="K48" s="66"/>
      <c r="L48" s="67"/>
      <c r="M48" s="67"/>
      <c r="N48" s="67"/>
      <c r="O48" s="65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</row>
    <row r="49" spans="1:27" ht="13.9" customHeight="1">
      <c r="A49" s="422"/>
      <c r="B49" s="422"/>
      <c r="C49" s="422"/>
      <c r="D49" s="422"/>
      <c r="E49" s="422"/>
      <c r="F49" s="422"/>
      <c r="G49" s="422"/>
      <c r="H49" s="422"/>
      <c r="I49" s="422"/>
      <c r="J49" s="422"/>
      <c r="K49" s="66"/>
      <c r="L49" s="67"/>
      <c r="M49" s="67"/>
      <c r="N49" s="67"/>
      <c r="O49" s="65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</row>
    <row r="50" spans="1:27" ht="42" customHeight="1">
      <c r="A50" s="427" t="str">
        <f>'PLANILHA ORÇAMENTÁRIA'!A19</f>
        <v>1.2.2.</v>
      </c>
      <c r="B50" s="427" t="str">
        <f>'PLANILHA ORÇAMENTÁRIA'!B19</f>
        <v>SICRO/DNIT</v>
      </c>
      <c r="C50" s="427">
        <f>'PLANILHA ORÇAMENTÁRIA'!C19</f>
        <v>4011212</v>
      </c>
      <c r="D50" s="428" t="str">
        <f>'PLANILHA ORÇAMENTÁRIA'!D19</f>
        <v>VARREDURA DA SUPERFÍCIE PARA EXECUÇÃO DE REVESTIMENTO ASFÁLTICO</v>
      </c>
      <c r="E50" s="428"/>
      <c r="F50" s="428"/>
      <c r="G50" s="428"/>
      <c r="H50" s="428"/>
      <c r="I50" s="429" t="str">
        <f>'PLANILHA ORÇAMENTÁRIA'!E19</f>
        <v>M2</v>
      </c>
      <c r="J50" s="429"/>
      <c r="K50" s="66"/>
      <c r="L50" s="67"/>
      <c r="M50" s="67"/>
      <c r="N50" s="67"/>
      <c r="O50" s="65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</row>
    <row r="51" spans="1:27" ht="13.9" customHeight="1">
      <c r="A51" s="427"/>
      <c r="B51" s="427"/>
      <c r="C51" s="427"/>
      <c r="D51" s="426" t="s">
        <v>91</v>
      </c>
      <c r="E51" s="426"/>
      <c r="F51" s="426"/>
      <c r="G51" s="89" t="s">
        <v>51</v>
      </c>
      <c r="H51" s="89" t="s">
        <v>221</v>
      </c>
      <c r="I51" s="98" t="s">
        <v>222</v>
      </c>
      <c r="J51" s="98" t="s">
        <v>223</v>
      </c>
      <c r="K51" s="66"/>
      <c r="L51" s="67"/>
      <c r="M51" s="67"/>
      <c r="N51" s="67"/>
      <c r="O51" s="65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</row>
    <row r="52" spans="1:27" ht="25.5" customHeight="1">
      <c r="A52" s="427"/>
      <c r="B52" s="427"/>
      <c r="C52" s="427"/>
      <c r="D52" s="423" t="s">
        <v>300</v>
      </c>
      <c r="E52" s="424"/>
      <c r="F52" s="424"/>
      <c r="G52" s="100">
        <v>1</v>
      </c>
      <c r="H52" s="92" t="s">
        <v>225</v>
      </c>
      <c r="I52" s="97" t="s">
        <v>302</v>
      </c>
      <c r="J52" s="94">
        <v>192.7029</v>
      </c>
      <c r="K52" s="66"/>
      <c r="L52" s="67"/>
      <c r="M52" s="67"/>
      <c r="N52" s="67"/>
      <c r="O52" s="65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</row>
    <row r="53" spans="1:27" ht="25.5" customHeight="1">
      <c r="A53" s="427"/>
      <c r="B53" s="427"/>
      <c r="C53" s="427"/>
      <c r="D53" s="423" t="s">
        <v>301</v>
      </c>
      <c r="E53" s="424"/>
      <c r="F53" s="424"/>
      <c r="G53" s="100">
        <v>1</v>
      </c>
      <c r="H53" s="92" t="s">
        <v>225</v>
      </c>
      <c r="I53" s="97" t="s">
        <v>303</v>
      </c>
      <c r="J53" s="94">
        <v>16.063300000000002</v>
      </c>
      <c r="K53" s="66"/>
      <c r="L53" s="67"/>
      <c r="M53" s="67"/>
      <c r="N53" s="67"/>
      <c r="O53" s="65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</row>
    <row r="54" spans="1:27" ht="13.9" customHeight="1">
      <c r="A54" s="427"/>
      <c r="B54" s="427"/>
      <c r="C54" s="427"/>
      <c r="D54" s="466"/>
      <c r="E54" s="467"/>
      <c r="F54" s="468"/>
      <c r="G54" s="460" t="s">
        <v>226</v>
      </c>
      <c r="H54" s="461"/>
      <c r="I54" s="462"/>
      <c r="J54" s="94">
        <v>208.7662</v>
      </c>
      <c r="K54" s="66"/>
      <c r="L54" s="67"/>
      <c r="M54" s="67"/>
      <c r="N54" s="67"/>
      <c r="O54" s="65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</row>
    <row r="55" spans="1:27" ht="13.9" customHeight="1">
      <c r="A55" s="427"/>
      <c r="B55" s="427"/>
      <c r="C55" s="427"/>
      <c r="D55" s="426" t="s">
        <v>227</v>
      </c>
      <c r="E55" s="426"/>
      <c r="F55" s="426"/>
      <c r="G55" s="460" t="s">
        <v>25</v>
      </c>
      <c r="H55" s="461"/>
      <c r="I55" s="461"/>
      <c r="J55" s="462"/>
      <c r="K55" s="66"/>
      <c r="L55" s="67"/>
      <c r="M55" s="67"/>
      <c r="N55" s="67"/>
      <c r="O55" s="65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</row>
    <row r="56" spans="1:27" ht="13.9" customHeight="1">
      <c r="A56" s="427"/>
      <c r="B56" s="427"/>
      <c r="C56" s="427"/>
      <c r="D56" s="469"/>
      <c r="E56" s="470"/>
      <c r="F56" s="471"/>
      <c r="G56" s="460" t="s">
        <v>228</v>
      </c>
      <c r="H56" s="461"/>
      <c r="I56" s="462"/>
      <c r="J56" s="206" t="s">
        <v>25</v>
      </c>
      <c r="K56" s="66"/>
      <c r="L56" s="67"/>
      <c r="M56" s="67"/>
      <c r="N56" s="67"/>
      <c r="O56" s="65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</row>
    <row r="57" spans="1:27" ht="13.9" customHeight="1">
      <c r="A57" s="427"/>
      <c r="B57" s="427"/>
      <c r="C57" s="427"/>
      <c r="D57" s="472"/>
      <c r="E57" s="473"/>
      <c r="F57" s="474"/>
      <c r="G57" s="460" t="s">
        <v>229</v>
      </c>
      <c r="H57" s="461"/>
      <c r="I57" s="462"/>
      <c r="J57" s="94">
        <f>J54</f>
        <v>208.7662</v>
      </c>
      <c r="K57" s="66"/>
      <c r="L57" s="67"/>
      <c r="M57" s="67"/>
      <c r="N57" s="67"/>
      <c r="O57" s="65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</row>
    <row r="58" spans="1:27" ht="13.9" customHeight="1">
      <c r="A58" s="427"/>
      <c r="B58" s="427"/>
      <c r="C58" s="427"/>
      <c r="D58" s="472"/>
      <c r="E58" s="473"/>
      <c r="F58" s="474"/>
      <c r="G58" s="460" t="s">
        <v>230</v>
      </c>
      <c r="H58" s="461"/>
      <c r="I58" s="462"/>
      <c r="J58" s="94">
        <v>8.5900000000000004E-2</v>
      </c>
      <c r="K58" s="66"/>
      <c r="L58" s="67"/>
      <c r="M58" s="67"/>
      <c r="N58" s="67"/>
      <c r="O58" s="65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</row>
    <row r="59" spans="1:27" ht="13.9" customHeight="1">
      <c r="A59" s="427"/>
      <c r="B59" s="427"/>
      <c r="C59" s="427"/>
      <c r="D59" s="472"/>
      <c r="E59" s="473"/>
      <c r="F59" s="474"/>
      <c r="G59" s="460" t="s">
        <v>231</v>
      </c>
      <c r="H59" s="461"/>
      <c r="I59" s="462"/>
      <c r="J59" s="94">
        <v>3.8999999999999998E-3</v>
      </c>
      <c r="K59" s="66"/>
      <c r="L59" s="67"/>
      <c r="M59" s="67"/>
      <c r="N59" s="67"/>
      <c r="O59" s="65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</row>
    <row r="60" spans="1:27" ht="13.9" customHeight="1">
      <c r="A60" s="427"/>
      <c r="B60" s="427"/>
      <c r="C60" s="427"/>
      <c r="D60" s="426" t="s">
        <v>232</v>
      </c>
      <c r="E60" s="426"/>
      <c r="F60" s="426"/>
      <c r="G60" s="460" t="s">
        <v>25</v>
      </c>
      <c r="H60" s="461"/>
      <c r="I60" s="461"/>
      <c r="J60" s="462"/>
      <c r="K60" s="66"/>
      <c r="L60" s="67"/>
      <c r="M60" s="67"/>
      <c r="N60" s="67"/>
      <c r="O60" s="65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</row>
    <row r="61" spans="1:27" ht="13.9" customHeight="1">
      <c r="A61" s="427"/>
      <c r="B61" s="427"/>
      <c r="C61" s="427"/>
      <c r="D61" s="426" t="s">
        <v>233</v>
      </c>
      <c r="E61" s="426"/>
      <c r="F61" s="426"/>
      <c r="G61" s="460" t="s">
        <v>25</v>
      </c>
      <c r="H61" s="461"/>
      <c r="I61" s="461"/>
      <c r="J61" s="462"/>
      <c r="K61" s="66"/>
      <c r="L61" s="67"/>
      <c r="M61" s="67"/>
      <c r="N61" s="67"/>
      <c r="O61" s="65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</row>
    <row r="62" spans="1:27" ht="13.9" customHeight="1">
      <c r="A62" s="427"/>
      <c r="B62" s="427"/>
      <c r="C62" s="427"/>
      <c r="D62" s="426" t="s">
        <v>234</v>
      </c>
      <c r="E62" s="426"/>
      <c r="F62" s="426"/>
      <c r="G62" s="460" t="s">
        <v>25</v>
      </c>
      <c r="H62" s="461"/>
      <c r="I62" s="461"/>
      <c r="J62" s="462"/>
      <c r="K62" s="66"/>
      <c r="L62" s="67"/>
      <c r="M62" s="67"/>
      <c r="N62" s="67"/>
      <c r="O62" s="65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</row>
    <row r="63" spans="1:27" ht="13.9" customHeight="1">
      <c r="A63" s="427"/>
      <c r="B63" s="427"/>
      <c r="C63" s="427"/>
      <c r="D63" s="426" t="s">
        <v>235</v>
      </c>
      <c r="E63" s="426"/>
      <c r="F63" s="426"/>
      <c r="G63" s="460" t="s">
        <v>25</v>
      </c>
      <c r="H63" s="461"/>
      <c r="I63" s="461"/>
      <c r="J63" s="462"/>
      <c r="K63" s="66"/>
      <c r="L63" s="67"/>
      <c r="M63" s="67"/>
      <c r="N63" s="67"/>
      <c r="O63" s="65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</row>
    <row r="64" spans="1:27" ht="13.9" customHeight="1">
      <c r="A64" s="427"/>
      <c r="B64" s="427"/>
      <c r="C64" s="427"/>
      <c r="D64" s="427"/>
      <c r="E64" s="427"/>
      <c r="F64" s="427"/>
      <c r="G64" s="425" t="s">
        <v>85</v>
      </c>
      <c r="H64" s="425"/>
      <c r="I64" s="425"/>
      <c r="J64" s="96">
        <f>J58</f>
        <v>8.5900000000000004E-2</v>
      </c>
      <c r="K64" s="66"/>
      <c r="L64" s="67"/>
      <c r="M64" s="67"/>
      <c r="N64" s="67"/>
      <c r="O64" s="65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</row>
    <row r="65" spans="1:27" ht="13.9" customHeight="1">
      <c r="A65" s="422"/>
      <c r="B65" s="422"/>
      <c r="C65" s="422"/>
      <c r="D65" s="422"/>
      <c r="E65" s="422"/>
      <c r="F65" s="422"/>
      <c r="G65" s="422"/>
      <c r="H65" s="422"/>
      <c r="I65" s="422"/>
      <c r="J65" s="422"/>
      <c r="K65" s="66"/>
      <c r="L65" s="67"/>
      <c r="M65" s="67"/>
      <c r="N65" s="67"/>
      <c r="O65" s="65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</row>
    <row r="66" spans="1:27" ht="42" customHeight="1">
      <c r="A66" s="427" t="str">
        <f>'PLANILHA ORÇAMENTÁRIA'!A20</f>
        <v>1.2.3.</v>
      </c>
      <c r="B66" s="427" t="str">
        <f>'PLANILHA ORÇAMENTÁRIA'!B20</f>
        <v>SINAPI</v>
      </c>
      <c r="C66" s="427">
        <f>'PLANILHA ORÇAMENTÁRIA'!C20</f>
        <v>106167</v>
      </c>
      <c r="D66" s="428" t="str">
        <f>'PLANILHA ORÇAMENTÁRIA'!D20</f>
        <v>LIMPEZA DE RUA COM CAMINHÃO PIPA. AF_10/2025</v>
      </c>
      <c r="E66" s="428"/>
      <c r="F66" s="428"/>
      <c r="G66" s="428"/>
      <c r="H66" s="428"/>
      <c r="I66" s="429" t="str">
        <f>'PLANILHA ORÇAMENTÁRIA'!E20</f>
        <v>M2</v>
      </c>
      <c r="J66" s="42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</row>
    <row r="67" spans="1:27" ht="13.9" customHeight="1">
      <c r="A67" s="427"/>
      <c r="B67" s="427"/>
      <c r="C67" s="427"/>
      <c r="D67" s="426" t="s">
        <v>91</v>
      </c>
      <c r="E67" s="426"/>
      <c r="F67" s="426"/>
      <c r="G67" s="207" t="s">
        <v>50</v>
      </c>
      <c r="H67" s="98" t="s">
        <v>92</v>
      </c>
      <c r="I67" s="98" t="s">
        <v>83</v>
      </c>
      <c r="J67" s="98" t="s">
        <v>84</v>
      </c>
      <c r="K67" s="66"/>
      <c r="L67" s="67"/>
      <c r="M67" s="67"/>
      <c r="N67" s="67"/>
      <c r="O67" s="65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</row>
    <row r="68" spans="1:27" ht="25.15" customHeight="1">
      <c r="A68" s="427"/>
      <c r="B68" s="427"/>
      <c r="C68" s="427"/>
      <c r="D68" s="423" t="s">
        <v>304</v>
      </c>
      <c r="E68" s="424"/>
      <c r="F68" s="424"/>
      <c r="G68" s="93" t="s">
        <v>93</v>
      </c>
      <c r="H68" s="92">
        <v>1.5229999999999999E-4</v>
      </c>
      <c r="I68" s="97">
        <v>273</v>
      </c>
      <c r="J68" s="94">
        <f>I68*H68</f>
        <v>4.1577899999999994E-2</v>
      </c>
      <c r="K68" s="66"/>
      <c r="L68" s="67"/>
      <c r="M68" s="67"/>
      <c r="N68" s="67"/>
      <c r="O68" s="65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</row>
    <row r="69" spans="1:27" ht="25.15" customHeight="1">
      <c r="A69" s="427"/>
      <c r="B69" s="427"/>
      <c r="C69" s="427"/>
      <c r="D69" s="423" t="s">
        <v>306</v>
      </c>
      <c r="E69" s="424"/>
      <c r="F69" s="424"/>
      <c r="G69" s="93" t="s">
        <v>95</v>
      </c>
      <c r="H69" s="92">
        <v>2.92E-4</v>
      </c>
      <c r="I69" s="97">
        <v>68.489999999999995</v>
      </c>
      <c r="J69" s="94">
        <f>I69*H69</f>
        <v>1.9999079999999999E-2</v>
      </c>
      <c r="K69" s="66"/>
      <c r="L69" s="67"/>
      <c r="M69" s="67"/>
      <c r="N69" s="67"/>
      <c r="O69" s="65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</row>
    <row r="70" spans="1:27" ht="13.9" customHeight="1">
      <c r="A70" s="427"/>
      <c r="B70" s="427"/>
      <c r="C70" s="427"/>
      <c r="D70" s="466"/>
      <c r="E70" s="467"/>
      <c r="F70" s="468"/>
      <c r="G70" s="425" t="s">
        <v>96</v>
      </c>
      <c r="H70" s="425"/>
      <c r="I70" s="425"/>
      <c r="J70" s="95">
        <f>SUM(J68:J69)</f>
        <v>6.157697999999999E-2</v>
      </c>
      <c r="K70" s="66"/>
      <c r="L70" s="67"/>
      <c r="M70" s="67"/>
      <c r="N70" s="67"/>
      <c r="O70" s="65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</row>
    <row r="71" spans="1:27" ht="13.9" customHeight="1">
      <c r="A71" s="427"/>
      <c r="B71" s="427"/>
      <c r="C71" s="427"/>
      <c r="D71" s="426" t="s">
        <v>89</v>
      </c>
      <c r="E71" s="426"/>
      <c r="F71" s="426"/>
      <c r="G71" s="207" t="s">
        <v>50</v>
      </c>
      <c r="H71" s="98" t="s">
        <v>92</v>
      </c>
      <c r="I71" s="98" t="s">
        <v>83</v>
      </c>
      <c r="J71" s="98" t="s">
        <v>84</v>
      </c>
      <c r="K71" s="66"/>
      <c r="L71" s="67"/>
      <c r="M71" s="67"/>
      <c r="N71" s="67"/>
      <c r="O71" s="65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</row>
    <row r="72" spans="1:27" ht="18" customHeight="1">
      <c r="A72" s="427"/>
      <c r="B72" s="427"/>
      <c r="C72" s="427"/>
      <c r="D72" s="423" t="s">
        <v>305</v>
      </c>
      <c r="E72" s="424"/>
      <c r="F72" s="424"/>
      <c r="G72" s="93" t="s">
        <v>65</v>
      </c>
      <c r="H72" s="92">
        <v>2E-3</v>
      </c>
      <c r="I72" s="97">
        <v>12.34</v>
      </c>
      <c r="J72" s="94">
        <f>I72*H72</f>
        <v>2.4680000000000001E-2</v>
      </c>
      <c r="K72" s="66"/>
      <c r="L72" s="67"/>
      <c r="M72" s="67"/>
      <c r="N72" s="67"/>
      <c r="O72" s="65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</row>
    <row r="73" spans="1:27" ht="18" customHeight="1">
      <c r="A73" s="427"/>
      <c r="B73" s="427"/>
      <c r="C73" s="427"/>
      <c r="D73" s="423" t="s">
        <v>156</v>
      </c>
      <c r="E73" s="424"/>
      <c r="F73" s="424"/>
      <c r="G73" s="93" t="s">
        <v>94</v>
      </c>
      <c r="H73" s="92">
        <v>4.4430000000000001E-4</v>
      </c>
      <c r="I73" s="97">
        <v>24.88</v>
      </c>
      <c r="J73" s="94">
        <f>I73*H73</f>
        <v>1.1054184E-2</v>
      </c>
      <c r="K73" s="66"/>
      <c r="L73" s="67"/>
      <c r="M73" s="67"/>
      <c r="N73" s="67"/>
      <c r="O73" s="65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</row>
    <row r="74" spans="1:27" ht="13.9" customHeight="1">
      <c r="A74" s="427"/>
      <c r="B74" s="427"/>
      <c r="C74" s="427"/>
      <c r="D74" s="427"/>
      <c r="E74" s="427"/>
      <c r="F74" s="427"/>
      <c r="G74" s="425" t="s">
        <v>97</v>
      </c>
      <c r="H74" s="425"/>
      <c r="I74" s="425"/>
      <c r="J74" s="95">
        <f>SUM(J72:J73)</f>
        <v>3.5734184000000002E-2</v>
      </c>
      <c r="K74" s="66"/>
      <c r="L74" s="67"/>
      <c r="M74" s="67"/>
      <c r="N74" s="67"/>
      <c r="O74" s="65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</row>
    <row r="75" spans="1:27" ht="13.9" customHeight="1">
      <c r="A75" s="427"/>
      <c r="B75" s="427"/>
      <c r="C75" s="427"/>
      <c r="D75" s="427"/>
      <c r="E75" s="427"/>
      <c r="F75" s="427"/>
      <c r="G75" s="425" t="s">
        <v>85</v>
      </c>
      <c r="H75" s="425"/>
      <c r="I75" s="425"/>
      <c r="J75" s="96">
        <v>0.08</v>
      </c>
      <c r="K75" s="66"/>
      <c r="L75" s="67"/>
      <c r="M75" s="67"/>
      <c r="N75" s="67"/>
      <c r="O75" s="65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</row>
    <row r="76" spans="1:27" ht="12.75">
      <c r="A76" s="422"/>
      <c r="B76" s="422"/>
      <c r="C76" s="422"/>
      <c r="D76" s="422"/>
      <c r="E76" s="422"/>
      <c r="F76" s="422"/>
      <c r="G76" s="422"/>
      <c r="H76" s="422"/>
      <c r="I76" s="422"/>
      <c r="J76" s="422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</row>
    <row r="77" spans="1:27" ht="42" customHeight="1">
      <c r="A77" s="427" t="str">
        <f>'PLANILHA ORÇAMENTÁRIA'!A21</f>
        <v>1.2.4.</v>
      </c>
      <c r="B77" s="427" t="str">
        <f>'PLANILHA ORÇAMENTÁRIA'!B21</f>
        <v>SICOR/
SEINFRA</v>
      </c>
      <c r="C77" s="427" t="str">
        <f>'PLANILHA ORÇAMENTÁRIA'!C21</f>
        <v>ED-51131</v>
      </c>
      <c r="D77" s="428" t="str">
        <f>'PLANILHA ORÇAMENTÁRIA'!D21</f>
        <v>CARGA MANUAL DE MATERIAL DE QUALQUER NATUREZA SOBRE CAMINHÃO, EXCLUSIVE TRANSPORTE</v>
      </c>
      <c r="E77" s="428"/>
      <c r="F77" s="428"/>
      <c r="G77" s="428"/>
      <c r="H77" s="428"/>
      <c r="I77" s="429" t="str">
        <f>'PLANILHA ORÇAMENTÁRIA'!E21</f>
        <v>M3</v>
      </c>
      <c r="J77" s="429"/>
      <c r="K77" s="66"/>
      <c r="L77" s="67"/>
      <c r="M77" s="67"/>
      <c r="N77" s="67"/>
      <c r="O77" s="65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</row>
    <row r="78" spans="1:27" ht="13.9" customHeight="1">
      <c r="A78" s="427"/>
      <c r="B78" s="427"/>
      <c r="C78" s="427"/>
      <c r="D78" s="426" t="s">
        <v>89</v>
      </c>
      <c r="E78" s="426"/>
      <c r="F78" s="426"/>
      <c r="G78" s="207" t="s">
        <v>50</v>
      </c>
      <c r="H78" s="98" t="s">
        <v>92</v>
      </c>
      <c r="I78" s="98" t="s">
        <v>83</v>
      </c>
      <c r="J78" s="98" t="s">
        <v>84</v>
      </c>
      <c r="K78" s="66"/>
      <c r="L78" s="67"/>
      <c r="M78" s="67"/>
      <c r="N78" s="67"/>
      <c r="O78" s="65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</row>
    <row r="79" spans="1:27" ht="18" customHeight="1">
      <c r="A79" s="427"/>
      <c r="B79" s="427"/>
      <c r="C79" s="427"/>
      <c r="D79" s="424" t="s">
        <v>90</v>
      </c>
      <c r="E79" s="424"/>
      <c r="F79" s="424"/>
      <c r="G79" s="93" t="s">
        <v>94</v>
      </c>
      <c r="H79" s="92">
        <v>2</v>
      </c>
      <c r="I79" s="94">
        <v>24.89</v>
      </c>
      <c r="J79" s="94">
        <f>I79*H79</f>
        <v>49.78</v>
      </c>
      <c r="K79" s="66"/>
      <c r="L79" s="67"/>
      <c r="M79" s="67"/>
      <c r="N79" s="67"/>
      <c r="O79" s="65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</row>
    <row r="80" spans="1:27" ht="13.9" customHeight="1">
      <c r="A80" s="427"/>
      <c r="B80" s="427"/>
      <c r="C80" s="427"/>
      <c r="D80" s="427"/>
      <c r="E80" s="427"/>
      <c r="F80" s="427"/>
      <c r="G80" s="425" t="s">
        <v>97</v>
      </c>
      <c r="H80" s="425"/>
      <c r="I80" s="425"/>
      <c r="J80" s="95">
        <f>J79</f>
        <v>49.78</v>
      </c>
      <c r="K80" s="66"/>
      <c r="L80" s="67"/>
      <c r="M80" s="67"/>
      <c r="N80" s="67"/>
      <c r="O80" s="65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</row>
    <row r="81" spans="1:27" ht="13.9" customHeight="1">
      <c r="A81" s="427"/>
      <c r="B81" s="427"/>
      <c r="C81" s="427"/>
      <c r="D81" s="427"/>
      <c r="E81" s="427"/>
      <c r="F81" s="427"/>
      <c r="G81" s="425" t="s">
        <v>85</v>
      </c>
      <c r="H81" s="425"/>
      <c r="I81" s="425"/>
      <c r="J81" s="96">
        <f>J80</f>
        <v>49.78</v>
      </c>
      <c r="K81" s="66"/>
      <c r="L81" s="67"/>
      <c r="M81" s="67"/>
      <c r="N81" s="67"/>
      <c r="O81" s="65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</row>
    <row r="82" spans="1:27" ht="13.9" customHeight="1">
      <c r="A82" s="422"/>
      <c r="B82" s="422"/>
      <c r="C82" s="422"/>
      <c r="D82" s="422"/>
      <c r="E82" s="422"/>
      <c r="F82" s="422"/>
      <c r="G82" s="422"/>
      <c r="H82" s="422"/>
      <c r="I82" s="422"/>
      <c r="J82" s="422"/>
      <c r="K82" s="66"/>
      <c r="L82" s="67"/>
      <c r="M82" s="67"/>
      <c r="N82" s="67"/>
      <c r="O82" s="65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</row>
    <row r="83" spans="1:27" ht="42" customHeight="1">
      <c r="A83" s="427" t="str">
        <f>'PLANILHA ORÇAMENTÁRIA'!A22</f>
        <v>1.2.5.</v>
      </c>
      <c r="B83" s="427" t="str">
        <f>'PLANILHA ORÇAMENTÁRIA'!B22</f>
        <v>SINAPI</v>
      </c>
      <c r="C83" s="427">
        <f>'PLANILHA ORÇAMENTÁRIA'!C22</f>
        <v>104790</v>
      </c>
      <c r="D83" s="428" t="str">
        <f>'PLANILHA ORÇAMENTÁRIA'!D22</f>
        <v>DEMOLIÇÃO DE PISO DE CONCRETO SIMPLES, DE FORMA MECANIZADA COM MARTELETE, SEM REAPROVEITAMENTO. AF_09/2023</v>
      </c>
      <c r="E83" s="428"/>
      <c r="F83" s="428"/>
      <c r="G83" s="428"/>
      <c r="H83" s="428"/>
      <c r="I83" s="429" t="str">
        <f>'PLANILHA ORÇAMENTÁRIA'!E22</f>
        <v>M3</v>
      </c>
      <c r="J83" s="429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</row>
    <row r="84" spans="1:27" ht="13.9" customHeight="1">
      <c r="A84" s="427"/>
      <c r="B84" s="427"/>
      <c r="C84" s="427"/>
      <c r="D84" s="426" t="s">
        <v>91</v>
      </c>
      <c r="E84" s="426"/>
      <c r="F84" s="426"/>
      <c r="G84" s="89" t="s">
        <v>50</v>
      </c>
      <c r="H84" s="89" t="s">
        <v>92</v>
      </c>
      <c r="I84" s="98" t="s">
        <v>83</v>
      </c>
      <c r="J84" s="98" t="s">
        <v>84</v>
      </c>
      <c r="K84" s="66"/>
      <c r="L84" s="67"/>
      <c r="M84" s="67"/>
      <c r="N84" s="67"/>
      <c r="O84" s="65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</row>
    <row r="85" spans="1:27" ht="18" customHeight="1">
      <c r="A85" s="427"/>
      <c r="B85" s="427"/>
      <c r="C85" s="427"/>
      <c r="D85" s="423" t="s">
        <v>184</v>
      </c>
      <c r="E85" s="424"/>
      <c r="F85" s="424"/>
      <c r="G85" s="93" t="s">
        <v>93</v>
      </c>
      <c r="H85" s="92">
        <v>1.137</v>
      </c>
      <c r="I85" s="97">
        <v>30.46</v>
      </c>
      <c r="J85" s="94">
        <f>I85*H85</f>
        <v>34.633020000000002</v>
      </c>
      <c r="K85" s="66"/>
      <c r="L85" s="67"/>
      <c r="M85" s="67"/>
      <c r="N85" s="67"/>
      <c r="O85" s="65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</row>
    <row r="86" spans="1:27" ht="18" customHeight="1">
      <c r="A86" s="427"/>
      <c r="B86" s="427"/>
      <c r="C86" s="427"/>
      <c r="D86" s="423" t="s">
        <v>185</v>
      </c>
      <c r="E86" s="424"/>
      <c r="F86" s="424"/>
      <c r="G86" s="93" t="s">
        <v>95</v>
      </c>
      <c r="H86" s="92">
        <v>0.86950000000000005</v>
      </c>
      <c r="I86" s="97">
        <v>30.04</v>
      </c>
      <c r="J86" s="94">
        <f>I86*H86</f>
        <v>26.119780000000002</v>
      </c>
      <c r="K86" s="66"/>
      <c r="L86" s="67"/>
      <c r="M86" s="67"/>
      <c r="N86" s="67"/>
      <c r="O86" s="65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</row>
    <row r="87" spans="1:27" ht="25.5" customHeight="1">
      <c r="A87" s="427"/>
      <c r="B87" s="427"/>
      <c r="C87" s="427"/>
      <c r="D87" s="423" t="s">
        <v>186</v>
      </c>
      <c r="E87" s="424"/>
      <c r="F87" s="424"/>
      <c r="G87" s="93" t="s">
        <v>93</v>
      </c>
      <c r="H87" s="92">
        <v>1.137</v>
      </c>
      <c r="I87" s="97">
        <v>33.49</v>
      </c>
      <c r="J87" s="94">
        <f>I87*H87</f>
        <v>38.078130000000002</v>
      </c>
      <c r="K87" s="66"/>
      <c r="L87" s="67"/>
      <c r="M87" s="67"/>
      <c r="N87" s="67"/>
      <c r="O87" s="65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</row>
    <row r="88" spans="1:27" ht="25.5" customHeight="1">
      <c r="A88" s="427"/>
      <c r="B88" s="427"/>
      <c r="C88" s="427"/>
      <c r="D88" s="423" t="s">
        <v>187</v>
      </c>
      <c r="E88" s="424"/>
      <c r="F88" s="424"/>
      <c r="G88" s="93" t="s">
        <v>95</v>
      </c>
      <c r="H88" s="92">
        <v>0.86950000000000005</v>
      </c>
      <c r="I88" s="97">
        <v>8.9</v>
      </c>
      <c r="J88" s="94">
        <f>I88*H88</f>
        <v>7.7385500000000009</v>
      </c>
      <c r="K88" s="66"/>
      <c r="L88" s="67"/>
      <c r="M88" s="67"/>
      <c r="N88" s="67"/>
      <c r="O88" s="65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</row>
    <row r="89" spans="1:27" ht="13.5" customHeight="1">
      <c r="A89" s="427"/>
      <c r="B89" s="427"/>
      <c r="C89" s="427"/>
      <c r="D89" s="430"/>
      <c r="E89" s="431"/>
      <c r="F89" s="432"/>
      <c r="G89" s="425" t="s">
        <v>96</v>
      </c>
      <c r="H89" s="425"/>
      <c r="I89" s="425"/>
      <c r="J89" s="95">
        <f>SUM(J85:J88)</f>
        <v>106.56948000000001</v>
      </c>
      <c r="K89" s="66"/>
      <c r="L89" s="67"/>
      <c r="M89" s="67"/>
      <c r="N89" s="67"/>
      <c r="O89" s="65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</row>
    <row r="90" spans="1:27" ht="13.9" customHeight="1">
      <c r="A90" s="427"/>
      <c r="B90" s="427"/>
      <c r="C90" s="427"/>
      <c r="D90" s="426" t="s">
        <v>89</v>
      </c>
      <c r="E90" s="426"/>
      <c r="F90" s="426"/>
      <c r="G90" s="207" t="s">
        <v>50</v>
      </c>
      <c r="H90" s="98" t="s">
        <v>92</v>
      </c>
      <c r="I90" s="98" t="s">
        <v>83</v>
      </c>
      <c r="J90" s="98" t="s">
        <v>84</v>
      </c>
      <c r="K90" s="66"/>
      <c r="L90" s="67"/>
      <c r="M90" s="67"/>
      <c r="N90" s="67"/>
      <c r="O90" s="65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</row>
    <row r="91" spans="1:27" ht="18" customHeight="1">
      <c r="A91" s="427"/>
      <c r="B91" s="427"/>
      <c r="C91" s="427"/>
      <c r="D91" s="423" t="s">
        <v>183</v>
      </c>
      <c r="E91" s="424"/>
      <c r="F91" s="424"/>
      <c r="G91" s="93" t="s">
        <v>94</v>
      </c>
      <c r="H91" s="92">
        <v>7.22E-2</v>
      </c>
      <c r="I91" s="97">
        <v>33.619999999999997</v>
      </c>
      <c r="J91" s="94">
        <f>I91*H91</f>
        <v>2.4273639999999999</v>
      </c>
      <c r="K91" s="66"/>
      <c r="L91" s="67"/>
      <c r="M91" s="67"/>
      <c r="N91" s="67"/>
      <c r="O91" s="65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</row>
    <row r="92" spans="1:27" ht="18" customHeight="1">
      <c r="A92" s="427"/>
      <c r="B92" s="427"/>
      <c r="C92" s="427"/>
      <c r="D92" s="423" t="s">
        <v>156</v>
      </c>
      <c r="E92" s="424"/>
      <c r="F92" s="424"/>
      <c r="G92" s="93" t="s">
        <v>94</v>
      </c>
      <c r="H92" s="92">
        <v>0.44790000000000002</v>
      </c>
      <c r="I92" s="97">
        <v>24.88</v>
      </c>
      <c r="J92" s="94">
        <f>I92*H92</f>
        <v>11.143751999999999</v>
      </c>
      <c r="K92" s="66"/>
      <c r="L92" s="67"/>
      <c r="M92" s="67"/>
      <c r="N92" s="67"/>
      <c r="O92" s="65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</row>
    <row r="93" spans="1:27" ht="13.9" customHeight="1">
      <c r="A93" s="427"/>
      <c r="B93" s="427"/>
      <c r="C93" s="427"/>
      <c r="D93" s="427"/>
      <c r="E93" s="427"/>
      <c r="F93" s="427"/>
      <c r="G93" s="425" t="s">
        <v>97</v>
      </c>
      <c r="H93" s="425"/>
      <c r="I93" s="425"/>
      <c r="J93" s="95">
        <f>SUM(J91:J92)</f>
        <v>13.571116</v>
      </c>
      <c r="K93" s="66"/>
      <c r="L93" s="67"/>
      <c r="M93" s="67"/>
      <c r="N93" s="67"/>
      <c r="O93" s="65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</row>
    <row r="94" spans="1:27" ht="13.9" customHeight="1">
      <c r="A94" s="427"/>
      <c r="B94" s="427"/>
      <c r="C94" s="427"/>
      <c r="D94" s="427"/>
      <c r="E94" s="427"/>
      <c r="F94" s="427"/>
      <c r="G94" s="425" t="s">
        <v>85</v>
      </c>
      <c r="H94" s="425"/>
      <c r="I94" s="425"/>
      <c r="J94" s="96">
        <v>120.1</v>
      </c>
      <c r="K94" s="66"/>
      <c r="L94" s="67"/>
      <c r="M94" s="67"/>
      <c r="N94" s="67"/>
      <c r="O94" s="65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</row>
    <row r="95" spans="1:27" ht="13.9" customHeight="1">
      <c r="A95" s="430"/>
      <c r="B95" s="431"/>
      <c r="C95" s="431"/>
      <c r="D95" s="431"/>
      <c r="E95" s="431"/>
      <c r="F95" s="431"/>
      <c r="G95" s="431"/>
      <c r="H95" s="431"/>
      <c r="I95" s="431"/>
      <c r="J95" s="432"/>
      <c r="K95" s="66"/>
      <c r="L95" s="67"/>
      <c r="M95" s="67"/>
      <c r="N95" s="67"/>
      <c r="O95" s="65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</row>
    <row r="96" spans="1:27" ht="42" customHeight="1">
      <c r="A96" s="427" t="str">
        <f>'PLANILHA ORÇAMENTÁRIA'!A23</f>
        <v>1.2.6.</v>
      </c>
      <c r="B96" s="427" t="str">
        <f>'PLANILHA ORÇAMENTÁRIA'!B23</f>
        <v>SICOR/
SEINFRA</v>
      </c>
      <c r="C96" s="427" t="str">
        <f>'PLANILHA ORÇAMENTÁRIA'!C23</f>
        <v>ED-48492</v>
      </c>
      <c r="D96" s="428" t="str">
        <f>'PLANILHA ORÇAMENTÁRIA'!D23</f>
        <v>DEMOLIÇÃO MECANIZADA DE REVESTIMENTO ASFÁLTICO, COM EQUIPAMENTO PNEUMÁTICO, INCLUSIVE AFASTAMENTO E EMPILHAMENTO, EXCLUSIVE TRANSPORTE E RETIRADA DO MATERIAL DEMOLIDO</v>
      </c>
      <c r="E96" s="428"/>
      <c r="F96" s="428"/>
      <c r="G96" s="428"/>
      <c r="H96" s="428"/>
      <c r="I96" s="429" t="str">
        <f>'PLANILHA ORÇAMENTÁRIA'!E22</f>
        <v>M3</v>
      </c>
      <c r="J96" s="429"/>
      <c r="K96" s="66"/>
      <c r="L96" s="67"/>
      <c r="M96" s="67"/>
      <c r="N96" s="67"/>
      <c r="O96" s="65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</row>
    <row r="97" spans="1:27" ht="13.9" customHeight="1">
      <c r="A97" s="427"/>
      <c r="B97" s="427"/>
      <c r="C97" s="427"/>
      <c r="D97" s="426" t="s">
        <v>91</v>
      </c>
      <c r="E97" s="426"/>
      <c r="F97" s="426"/>
      <c r="G97" s="89" t="s">
        <v>51</v>
      </c>
      <c r="H97" s="89" t="s">
        <v>221</v>
      </c>
      <c r="I97" s="98" t="s">
        <v>222</v>
      </c>
      <c r="J97" s="98" t="s">
        <v>223</v>
      </c>
      <c r="K97" s="66"/>
      <c r="L97" s="67"/>
      <c r="M97" s="67"/>
      <c r="N97" s="67"/>
      <c r="O97" s="65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</row>
    <row r="98" spans="1:27" ht="38.450000000000003" customHeight="1">
      <c r="A98" s="427"/>
      <c r="B98" s="427"/>
      <c r="C98" s="427"/>
      <c r="D98" s="424" t="s">
        <v>308</v>
      </c>
      <c r="E98" s="424"/>
      <c r="F98" s="424"/>
      <c r="G98" s="100">
        <v>1</v>
      </c>
      <c r="H98" s="92" t="s">
        <v>310</v>
      </c>
      <c r="I98" s="97" t="s">
        <v>311</v>
      </c>
      <c r="J98" s="94">
        <v>90.722700000000003</v>
      </c>
      <c r="K98" s="66"/>
      <c r="L98" s="67"/>
      <c r="M98" s="67"/>
      <c r="N98" s="67"/>
      <c r="O98" s="65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</row>
    <row r="99" spans="1:27" ht="25.15" customHeight="1">
      <c r="A99" s="427"/>
      <c r="B99" s="427"/>
      <c r="C99" s="427"/>
      <c r="D99" s="424" t="s">
        <v>309</v>
      </c>
      <c r="E99" s="424"/>
      <c r="F99" s="424"/>
      <c r="G99" s="100">
        <v>1</v>
      </c>
      <c r="H99" s="92" t="s">
        <v>310</v>
      </c>
      <c r="I99" s="97" t="s">
        <v>312</v>
      </c>
      <c r="J99" s="94">
        <v>3.032</v>
      </c>
      <c r="K99" s="66"/>
      <c r="L99" s="67"/>
      <c r="M99" s="67"/>
      <c r="N99" s="67"/>
      <c r="O99" s="65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</row>
    <row r="100" spans="1:27" ht="13.9" customHeight="1">
      <c r="A100" s="427"/>
      <c r="B100" s="427"/>
      <c r="C100" s="427"/>
      <c r="D100" s="427"/>
      <c r="E100" s="427"/>
      <c r="F100" s="427"/>
      <c r="G100" s="425" t="s">
        <v>96</v>
      </c>
      <c r="H100" s="425"/>
      <c r="I100" s="425"/>
      <c r="J100" s="95">
        <v>93.7547</v>
      </c>
      <c r="K100" s="66"/>
      <c r="L100" s="67"/>
      <c r="M100" s="67"/>
      <c r="N100" s="67"/>
      <c r="O100" s="65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</row>
    <row r="101" spans="1:27" ht="13.9" customHeight="1">
      <c r="A101" s="427"/>
      <c r="B101" s="427"/>
      <c r="C101" s="427"/>
      <c r="D101" s="427"/>
      <c r="E101" s="427"/>
      <c r="F101" s="427"/>
      <c r="G101" s="425" t="s">
        <v>313</v>
      </c>
      <c r="H101" s="425"/>
      <c r="I101" s="425"/>
      <c r="J101" s="257">
        <v>11.5</v>
      </c>
      <c r="K101" s="66"/>
      <c r="L101" s="67"/>
      <c r="M101" s="67"/>
      <c r="N101" s="67"/>
      <c r="O101" s="65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</row>
    <row r="102" spans="1:27" ht="13.9" customHeight="1">
      <c r="A102" s="427"/>
      <c r="B102" s="427"/>
      <c r="C102" s="427"/>
      <c r="D102" s="427"/>
      <c r="E102" s="427"/>
      <c r="F102" s="427"/>
      <c r="G102" s="425" t="s">
        <v>315</v>
      </c>
      <c r="H102" s="425"/>
      <c r="I102" s="425"/>
      <c r="J102" s="96">
        <v>8.1525999999999996</v>
      </c>
      <c r="K102" s="66"/>
      <c r="L102" s="67"/>
      <c r="M102" s="67"/>
      <c r="N102" s="67"/>
      <c r="O102" s="65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</row>
    <row r="103" spans="1:27" ht="13.9" customHeight="1">
      <c r="A103" s="427"/>
      <c r="B103" s="427"/>
      <c r="C103" s="427"/>
      <c r="D103" s="426" t="s">
        <v>86</v>
      </c>
      <c r="E103" s="426"/>
      <c r="F103" s="426"/>
      <c r="G103" s="207" t="s">
        <v>50</v>
      </c>
      <c r="H103" s="98" t="s">
        <v>92</v>
      </c>
      <c r="I103" s="98" t="s">
        <v>83</v>
      </c>
      <c r="J103" s="98" t="s">
        <v>84</v>
      </c>
      <c r="K103" s="66"/>
      <c r="L103" s="67"/>
      <c r="M103" s="67"/>
      <c r="N103" s="67"/>
      <c r="O103" s="65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</row>
    <row r="104" spans="1:27" ht="25.15" customHeight="1">
      <c r="A104" s="427"/>
      <c r="B104" s="427"/>
      <c r="C104" s="427"/>
      <c r="D104" s="424" t="s">
        <v>314</v>
      </c>
      <c r="E104" s="424"/>
      <c r="F104" s="424"/>
      <c r="G104" s="93" t="s">
        <v>56</v>
      </c>
      <c r="H104" s="92">
        <v>2.5000000000000001E-3</v>
      </c>
      <c r="I104" s="94">
        <v>62.52</v>
      </c>
      <c r="J104" s="94">
        <f>I104*H104</f>
        <v>0.15630000000000002</v>
      </c>
      <c r="K104" s="66"/>
      <c r="L104" s="67"/>
      <c r="M104" s="67"/>
      <c r="N104" s="67"/>
      <c r="O104" s="65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</row>
    <row r="105" spans="1:27" ht="13.9" customHeight="1">
      <c r="A105" s="427"/>
      <c r="B105" s="427"/>
      <c r="C105" s="427"/>
      <c r="D105" s="427"/>
      <c r="E105" s="427"/>
      <c r="F105" s="427"/>
      <c r="G105" s="425" t="s">
        <v>87</v>
      </c>
      <c r="H105" s="425"/>
      <c r="I105" s="425"/>
      <c r="J105" s="95">
        <f>J104</f>
        <v>0.15630000000000002</v>
      </c>
      <c r="K105" s="66"/>
      <c r="L105" s="67"/>
      <c r="M105" s="67"/>
      <c r="N105" s="67"/>
      <c r="O105" s="65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</row>
    <row r="106" spans="1:27" ht="13.9" customHeight="1">
      <c r="A106" s="427"/>
      <c r="B106" s="427"/>
      <c r="C106" s="427"/>
      <c r="D106" s="426" t="s">
        <v>89</v>
      </c>
      <c r="E106" s="426"/>
      <c r="F106" s="426"/>
      <c r="G106" s="207" t="s">
        <v>50</v>
      </c>
      <c r="H106" s="98" t="s">
        <v>92</v>
      </c>
      <c r="I106" s="98" t="s">
        <v>83</v>
      </c>
      <c r="J106" s="98" t="s">
        <v>84</v>
      </c>
      <c r="K106" s="66"/>
      <c r="L106" s="67"/>
      <c r="M106" s="67"/>
      <c r="N106" s="67"/>
      <c r="O106" s="65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</row>
    <row r="107" spans="1:27" ht="18" customHeight="1">
      <c r="A107" s="427"/>
      <c r="B107" s="427"/>
      <c r="C107" s="427"/>
      <c r="D107" s="424" t="s">
        <v>90</v>
      </c>
      <c r="E107" s="424"/>
      <c r="F107" s="424"/>
      <c r="G107" s="93" t="s">
        <v>94</v>
      </c>
      <c r="H107" s="92">
        <v>8.6956500000000006E-2</v>
      </c>
      <c r="I107" s="94">
        <v>24.89</v>
      </c>
      <c r="J107" s="94">
        <f>I107*H107</f>
        <v>2.1643472850000003</v>
      </c>
      <c r="K107" s="66"/>
      <c r="L107" s="67"/>
      <c r="M107" s="67"/>
      <c r="N107" s="67"/>
      <c r="O107" s="65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</row>
    <row r="108" spans="1:27" ht="18" customHeight="1">
      <c r="A108" s="427"/>
      <c r="B108" s="427"/>
      <c r="C108" s="427"/>
      <c r="D108" s="424" t="s">
        <v>316</v>
      </c>
      <c r="E108" s="424"/>
      <c r="F108" s="424"/>
      <c r="G108" s="93" t="s">
        <v>94</v>
      </c>
      <c r="H108" s="92">
        <v>2.6086999999999999E-2</v>
      </c>
      <c r="I108" s="94">
        <v>33.630000000000003</v>
      </c>
      <c r="J108" s="94">
        <f>I108*H108</f>
        <v>0.87730581000000007</v>
      </c>
      <c r="K108" s="66"/>
      <c r="L108" s="67"/>
      <c r="M108" s="67"/>
      <c r="N108" s="67"/>
      <c r="O108" s="65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</row>
    <row r="109" spans="1:27" ht="13.9" customHeight="1">
      <c r="A109" s="427"/>
      <c r="B109" s="427"/>
      <c r="C109" s="427"/>
      <c r="D109" s="427"/>
      <c r="E109" s="427"/>
      <c r="F109" s="427"/>
      <c r="G109" s="425" t="s">
        <v>97</v>
      </c>
      <c r="H109" s="425"/>
      <c r="I109" s="425"/>
      <c r="J109" s="95">
        <v>3.0415999999999999</v>
      </c>
      <c r="K109" s="66"/>
      <c r="L109" s="67"/>
      <c r="M109" s="67"/>
      <c r="N109" s="67"/>
      <c r="O109" s="65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</row>
    <row r="110" spans="1:27" ht="13.9" customHeight="1">
      <c r="A110" s="427"/>
      <c r="B110" s="427"/>
      <c r="C110" s="427"/>
      <c r="D110" s="427"/>
      <c r="E110" s="427"/>
      <c r="F110" s="427"/>
      <c r="G110" s="425" t="s">
        <v>85</v>
      </c>
      <c r="H110" s="425"/>
      <c r="I110" s="425"/>
      <c r="J110" s="96">
        <v>11.35</v>
      </c>
      <c r="K110" s="66"/>
      <c r="L110" s="67"/>
      <c r="M110" s="67"/>
      <c r="N110" s="67"/>
      <c r="O110" s="65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</row>
    <row r="111" spans="1:27" ht="13.9" customHeight="1">
      <c r="A111" s="243"/>
      <c r="B111" s="244"/>
      <c r="C111" s="244"/>
      <c r="D111" s="244"/>
      <c r="E111" s="244"/>
      <c r="F111" s="244"/>
      <c r="G111" s="245"/>
      <c r="H111" s="245"/>
      <c r="I111" s="245"/>
      <c r="J111" s="256"/>
      <c r="K111" s="66"/>
      <c r="L111" s="67"/>
      <c r="M111" s="67"/>
      <c r="N111" s="67"/>
      <c r="O111" s="65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</row>
    <row r="112" spans="1:27" ht="42" customHeight="1">
      <c r="A112" s="427" t="str">
        <f>'PLANILHA ORÇAMENTÁRIA'!A24</f>
        <v>1.2.7.</v>
      </c>
      <c r="B112" s="427" t="str">
        <f>'PLANILHA ORÇAMENTÁRIA'!B24</f>
        <v>SICOR/
SEINFRA</v>
      </c>
      <c r="C112" s="427" t="str">
        <f>'PLANILHA ORÇAMENTÁRIA'!C24</f>
        <v>ED-51132</v>
      </c>
      <c r="D112" s="428" t="str">
        <f>'PLANILHA ORÇAMENTÁRIA'!D24</f>
        <v>CARGA MECÂNICA DE MATERIAL DE QUALQUER NATUREZA SOBRE CAMINHÃO, EXCLUSIVE TRANSPORTE</v>
      </c>
      <c r="E112" s="428"/>
      <c r="F112" s="428"/>
      <c r="G112" s="428"/>
      <c r="H112" s="428"/>
      <c r="I112" s="429" t="str">
        <f>'PLANILHA ORÇAMENTÁRIA'!E24</f>
        <v>M3</v>
      </c>
      <c r="J112" s="429"/>
      <c r="K112" s="66"/>
      <c r="L112" s="67"/>
      <c r="M112" s="67"/>
      <c r="N112" s="67"/>
      <c r="O112" s="65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</row>
    <row r="113" spans="1:27" ht="13.9" customHeight="1">
      <c r="A113" s="427"/>
      <c r="B113" s="427"/>
      <c r="C113" s="427"/>
      <c r="D113" s="426" t="s">
        <v>91</v>
      </c>
      <c r="E113" s="426"/>
      <c r="F113" s="426"/>
      <c r="G113" s="89" t="s">
        <v>51</v>
      </c>
      <c r="H113" s="89" t="s">
        <v>221</v>
      </c>
      <c r="I113" s="98" t="s">
        <v>222</v>
      </c>
      <c r="J113" s="98" t="s">
        <v>223</v>
      </c>
      <c r="K113" s="66"/>
      <c r="L113" s="67"/>
      <c r="M113" s="67"/>
      <c r="N113" s="67"/>
      <c r="O113" s="65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</row>
    <row r="114" spans="1:27" ht="38.450000000000003" customHeight="1">
      <c r="A114" s="427"/>
      <c r="B114" s="427"/>
      <c r="C114" s="427"/>
      <c r="D114" s="424" t="s">
        <v>317</v>
      </c>
      <c r="E114" s="424"/>
      <c r="F114" s="424"/>
      <c r="G114" s="100">
        <v>1</v>
      </c>
      <c r="H114" s="92" t="s">
        <v>310</v>
      </c>
      <c r="I114" s="97" t="s">
        <v>318</v>
      </c>
      <c r="J114" s="94">
        <v>243.0787</v>
      </c>
      <c r="K114" s="66"/>
      <c r="L114" s="67"/>
      <c r="M114" s="67"/>
      <c r="N114" s="67"/>
      <c r="O114" s="65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</row>
    <row r="115" spans="1:27" ht="13.9" customHeight="1">
      <c r="A115" s="427"/>
      <c r="B115" s="427"/>
      <c r="C115" s="427"/>
      <c r="D115" s="427"/>
      <c r="E115" s="427"/>
      <c r="F115" s="427"/>
      <c r="G115" s="425" t="s">
        <v>96</v>
      </c>
      <c r="H115" s="425"/>
      <c r="I115" s="425"/>
      <c r="J115" s="95">
        <v>243.0787</v>
      </c>
      <c r="K115" s="66"/>
      <c r="L115" s="67"/>
      <c r="M115" s="67"/>
      <c r="N115" s="67"/>
      <c r="O115" s="65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</row>
    <row r="116" spans="1:27" ht="13.9" customHeight="1">
      <c r="A116" s="427"/>
      <c r="B116" s="427"/>
      <c r="C116" s="427"/>
      <c r="D116" s="427"/>
      <c r="E116" s="427"/>
      <c r="F116" s="427"/>
      <c r="G116" s="425" t="s">
        <v>313</v>
      </c>
      <c r="H116" s="425"/>
      <c r="I116" s="425"/>
      <c r="J116" s="257">
        <v>82.79</v>
      </c>
      <c r="K116" s="66"/>
      <c r="L116" s="67"/>
      <c r="M116" s="67"/>
      <c r="N116" s="67"/>
      <c r="O116" s="65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</row>
    <row r="117" spans="1:27" ht="13.9" customHeight="1">
      <c r="A117" s="427"/>
      <c r="B117" s="427"/>
      <c r="C117" s="427"/>
      <c r="D117" s="427"/>
      <c r="E117" s="427"/>
      <c r="F117" s="427"/>
      <c r="G117" s="425" t="s">
        <v>315</v>
      </c>
      <c r="H117" s="425"/>
      <c r="I117" s="425"/>
      <c r="J117" s="95">
        <v>2.9361000000000002</v>
      </c>
      <c r="K117" s="66"/>
      <c r="L117" s="67"/>
      <c r="M117" s="67"/>
      <c r="N117" s="67"/>
      <c r="O117" s="65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</row>
    <row r="118" spans="1:27" ht="13.9" customHeight="1">
      <c r="A118" s="427"/>
      <c r="B118" s="427"/>
      <c r="C118" s="427"/>
      <c r="D118" s="426" t="s">
        <v>89</v>
      </c>
      <c r="E118" s="426"/>
      <c r="F118" s="426"/>
      <c r="G118" s="207" t="s">
        <v>50</v>
      </c>
      <c r="H118" s="98" t="s">
        <v>92</v>
      </c>
      <c r="I118" s="98" t="s">
        <v>83</v>
      </c>
      <c r="J118" s="98" t="s">
        <v>84</v>
      </c>
      <c r="K118" s="66"/>
      <c r="L118" s="67"/>
      <c r="M118" s="67"/>
      <c r="N118" s="67"/>
      <c r="O118" s="65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</row>
    <row r="119" spans="1:27" ht="18" customHeight="1">
      <c r="A119" s="427"/>
      <c r="B119" s="427"/>
      <c r="C119" s="427"/>
      <c r="D119" s="424" t="s">
        <v>90</v>
      </c>
      <c r="E119" s="424"/>
      <c r="F119" s="424"/>
      <c r="G119" s="93" t="s">
        <v>94</v>
      </c>
      <c r="H119" s="92">
        <v>2.4156799999999999E-2</v>
      </c>
      <c r="I119" s="94">
        <v>24.89</v>
      </c>
      <c r="J119" s="94">
        <f>I119*H119</f>
        <v>0.60126275200000001</v>
      </c>
      <c r="K119" s="66"/>
      <c r="L119" s="67"/>
      <c r="M119" s="67"/>
      <c r="N119" s="67"/>
      <c r="O119" s="65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</row>
    <row r="120" spans="1:27" ht="13.9" customHeight="1">
      <c r="A120" s="427"/>
      <c r="B120" s="427"/>
      <c r="C120" s="427"/>
      <c r="D120" s="427"/>
      <c r="E120" s="427"/>
      <c r="F120" s="427"/>
      <c r="G120" s="425" t="s">
        <v>97</v>
      </c>
      <c r="H120" s="425"/>
      <c r="I120" s="425"/>
      <c r="J120" s="95">
        <f>J119</f>
        <v>0.60126275200000001</v>
      </c>
      <c r="K120" s="66"/>
      <c r="L120" s="67"/>
      <c r="M120" s="67"/>
      <c r="N120" s="67"/>
      <c r="O120" s="65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</row>
    <row r="121" spans="1:27" ht="13.9" customHeight="1">
      <c r="A121" s="427"/>
      <c r="B121" s="427"/>
      <c r="C121" s="427"/>
      <c r="D121" s="427"/>
      <c r="E121" s="427"/>
      <c r="F121" s="427"/>
      <c r="G121" s="425" t="s">
        <v>85</v>
      </c>
      <c r="H121" s="425"/>
      <c r="I121" s="425"/>
      <c r="J121" s="96">
        <v>3.54</v>
      </c>
      <c r="K121" s="66"/>
      <c r="L121" s="67"/>
      <c r="M121" s="67"/>
      <c r="N121" s="67"/>
      <c r="O121" s="65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</row>
    <row r="122" spans="1:27" ht="13.9" customHeight="1">
      <c r="A122" s="243"/>
      <c r="B122" s="244"/>
      <c r="C122" s="244"/>
      <c r="D122" s="244"/>
      <c r="E122" s="244"/>
      <c r="F122" s="244"/>
      <c r="G122" s="245"/>
      <c r="H122" s="245"/>
      <c r="I122" s="245"/>
      <c r="J122" s="256"/>
      <c r="K122" s="66"/>
      <c r="L122" s="67"/>
      <c r="M122" s="67"/>
      <c r="N122" s="67"/>
      <c r="O122" s="65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</row>
    <row r="123" spans="1:27" ht="42" customHeight="1">
      <c r="A123" s="427" t="str">
        <f>'PLANILHA ORÇAMENTÁRIA'!A25</f>
        <v>1.2.8.</v>
      </c>
      <c r="B123" s="427" t="str">
        <f>'PLANILHA ORÇAMENTÁRIA'!B25</f>
        <v>SINAPI</v>
      </c>
      <c r="C123" s="427">
        <f>'PLANILHA ORÇAMENTÁRIA'!C25</f>
        <v>97914</v>
      </c>
      <c r="D123" s="428" t="str">
        <f>'PLANILHA ORÇAMENTÁRIA'!D25</f>
        <v>TRANSPORTE COM CAMINHÃO BASCULANTE DE 6 M³, EM VIA URBANA PAVIMENTADA, DMT ATÉ 30 KM (UNIDADE: M3XKM). AF_02/2026</v>
      </c>
      <c r="E123" s="428"/>
      <c r="F123" s="428"/>
      <c r="G123" s="428"/>
      <c r="H123" s="428"/>
      <c r="I123" s="429" t="str">
        <f>'PLANILHA ORÇAMENTÁRIA'!E25</f>
        <v>M3XKM</v>
      </c>
      <c r="J123" s="429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</row>
    <row r="124" spans="1:27" ht="13.9" customHeight="1">
      <c r="A124" s="427"/>
      <c r="B124" s="427"/>
      <c r="C124" s="427"/>
      <c r="D124" s="426" t="s">
        <v>91</v>
      </c>
      <c r="E124" s="426"/>
      <c r="F124" s="426"/>
      <c r="G124" s="89" t="s">
        <v>50</v>
      </c>
      <c r="H124" s="89" t="s">
        <v>92</v>
      </c>
      <c r="I124" s="98" t="s">
        <v>83</v>
      </c>
      <c r="J124" s="98" t="s">
        <v>84</v>
      </c>
      <c r="K124" s="66"/>
      <c r="L124" s="67"/>
      <c r="M124" s="67"/>
      <c r="N124" s="67"/>
      <c r="O124" s="65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</row>
    <row r="125" spans="1:27" ht="25.15" customHeight="1">
      <c r="A125" s="427"/>
      <c r="B125" s="427"/>
      <c r="C125" s="427"/>
      <c r="D125" s="423" t="s">
        <v>204</v>
      </c>
      <c r="E125" s="424"/>
      <c r="F125" s="424"/>
      <c r="G125" s="93" t="s">
        <v>93</v>
      </c>
      <c r="H125" s="92">
        <v>1.44928E-2</v>
      </c>
      <c r="I125" s="97">
        <v>201.5</v>
      </c>
      <c r="J125" s="94">
        <f>I125*H125</f>
        <v>2.9202992000000001</v>
      </c>
      <c r="K125" s="66"/>
      <c r="L125" s="67"/>
      <c r="M125" s="67"/>
      <c r="N125" s="67"/>
      <c r="O125" s="65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</row>
    <row r="126" spans="1:27" ht="25.15" customHeight="1">
      <c r="A126" s="427"/>
      <c r="B126" s="427"/>
      <c r="C126" s="427"/>
      <c r="D126" s="423" t="s">
        <v>205</v>
      </c>
      <c r="E126" s="424"/>
      <c r="F126" s="424"/>
      <c r="G126" s="93" t="s">
        <v>95</v>
      </c>
      <c r="H126" s="92">
        <v>5.4454000000000004E-3</v>
      </c>
      <c r="I126" s="97">
        <v>73.05</v>
      </c>
      <c r="J126" s="94">
        <f>I126*H126</f>
        <v>0.39778647</v>
      </c>
      <c r="K126" s="66"/>
      <c r="L126" s="67"/>
      <c r="M126" s="67"/>
      <c r="N126" s="67"/>
      <c r="O126" s="65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</row>
    <row r="127" spans="1:27" ht="13.5" customHeight="1">
      <c r="A127" s="427"/>
      <c r="B127" s="427"/>
      <c r="C127" s="427"/>
      <c r="D127" s="427"/>
      <c r="E127" s="427"/>
      <c r="F127" s="427"/>
      <c r="G127" s="425" t="s">
        <v>96</v>
      </c>
      <c r="H127" s="425"/>
      <c r="I127" s="425"/>
      <c r="J127" s="95">
        <f>SUM(J125:J126)</f>
        <v>3.3180856700000003</v>
      </c>
      <c r="K127" s="66"/>
      <c r="L127" s="67"/>
      <c r="M127" s="67"/>
      <c r="N127" s="67"/>
      <c r="O127" s="65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</row>
    <row r="128" spans="1:27" ht="13.9" customHeight="1">
      <c r="A128" s="427"/>
      <c r="B128" s="427"/>
      <c r="C128" s="427"/>
      <c r="D128" s="427"/>
      <c r="E128" s="427"/>
      <c r="F128" s="427"/>
      <c r="G128" s="425" t="s">
        <v>85</v>
      </c>
      <c r="H128" s="425"/>
      <c r="I128" s="425"/>
      <c r="J128" s="96">
        <v>3.31</v>
      </c>
      <c r="K128" s="66"/>
      <c r="L128" s="67"/>
      <c r="M128" s="67"/>
      <c r="N128" s="67"/>
      <c r="O128" s="65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</row>
    <row r="129" spans="1:27" ht="5.45" customHeight="1">
      <c r="A129" s="463"/>
      <c r="B129" s="464"/>
      <c r="C129" s="464"/>
      <c r="D129" s="464"/>
      <c r="E129" s="464"/>
      <c r="F129" s="464"/>
      <c r="G129" s="464"/>
      <c r="H129" s="464"/>
      <c r="I129" s="464"/>
      <c r="J129" s="465"/>
      <c r="K129" s="64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</row>
    <row r="130" spans="1:27" ht="12.6" customHeight="1">
      <c r="A130" s="255" t="str">
        <f>'PLANILHA ORÇAMENTÁRIA'!A26</f>
        <v>1.3.</v>
      </c>
      <c r="B130" s="85"/>
      <c r="C130" s="86"/>
      <c r="D130" s="438" t="str">
        <f>'PLANILHA ORÇAMENTÁRIA'!D26</f>
        <v>SERVIÇOS DE PAVIMENTAÇÃO ASFÁLTICA</v>
      </c>
      <c r="E130" s="438"/>
      <c r="F130" s="438"/>
      <c r="G130" s="438"/>
      <c r="H130" s="438"/>
      <c r="I130" s="87"/>
      <c r="J130" s="88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</row>
    <row r="131" spans="1:27" ht="42" customHeight="1">
      <c r="A131" s="427" t="str">
        <f>'PLANILHA ORÇAMENTÁRIA'!A27</f>
        <v>1.3.1.</v>
      </c>
      <c r="B131" s="427" t="str">
        <f>'PLANILHA ORÇAMENTÁRIA'!B27</f>
        <v>SUDECAP</v>
      </c>
      <c r="C131" s="427" t="str">
        <f>'PLANILHA ORÇAMENTÁRIA'!C27</f>
        <v>20.12.01</v>
      </c>
      <c r="D131" s="428" t="str">
        <f>'PLANILHA ORÇAMENTÁRIA'!D27</f>
        <v>PINTURA DE LIGAÇÃO COM RR-1C</v>
      </c>
      <c r="E131" s="428"/>
      <c r="F131" s="428"/>
      <c r="G131" s="428"/>
      <c r="H131" s="428"/>
      <c r="I131" s="429" t="str">
        <f>'PLANILHA ORÇAMENTÁRIA'!E27</f>
        <v>M2</v>
      </c>
      <c r="J131" s="429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</row>
    <row r="132" spans="1:27" ht="13.9" customHeight="1">
      <c r="A132" s="427"/>
      <c r="B132" s="427"/>
      <c r="C132" s="427"/>
      <c r="D132" s="426" t="s">
        <v>91</v>
      </c>
      <c r="E132" s="426"/>
      <c r="F132" s="426"/>
      <c r="G132" s="89" t="s">
        <v>50</v>
      </c>
      <c r="H132" s="89" t="s">
        <v>92</v>
      </c>
      <c r="I132" s="98" t="s">
        <v>83</v>
      </c>
      <c r="J132" s="98" t="s">
        <v>84</v>
      </c>
      <c r="K132" s="66"/>
      <c r="L132" s="67"/>
      <c r="M132" s="67"/>
      <c r="N132" s="67"/>
      <c r="O132" s="65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</row>
    <row r="133" spans="1:27" ht="25.5" customHeight="1">
      <c r="A133" s="427"/>
      <c r="B133" s="427"/>
      <c r="C133" s="427"/>
      <c r="D133" s="423" t="s">
        <v>161</v>
      </c>
      <c r="E133" s="424"/>
      <c r="F133" s="424"/>
      <c r="G133" s="99" t="s">
        <v>94</v>
      </c>
      <c r="H133" s="92">
        <v>3.6000000000000002E-4</v>
      </c>
      <c r="I133" s="97">
        <v>11.03</v>
      </c>
      <c r="J133" s="94">
        <f>H133*I133</f>
        <v>3.9708E-3</v>
      </c>
      <c r="K133" s="66"/>
      <c r="L133" s="67"/>
      <c r="M133" s="67"/>
      <c r="N133" s="67"/>
      <c r="O133" s="65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</row>
    <row r="134" spans="1:27" ht="25.5" customHeight="1">
      <c r="A134" s="427"/>
      <c r="B134" s="427"/>
      <c r="C134" s="427"/>
      <c r="D134" s="423" t="s">
        <v>162</v>
      </c>
      <c r="E134" s="424"/>
      <c r="F134" s="424"/>
      <c r="G134" s="99" t="s">
        <v>94</v>
      </c>
      <c r="H134" s="92">
        <v>1.4499999999999999E-3</v>
      </c>
      <c r="I134" s="97">
        <v>6.53</v>
      </c>
      <c r="J134" s="94">
        <f>H134*I134</f>
        <v>9.4684999999999995E-3</v>
      </c>
      <c r="K134" s="66"/>
      <c r="L134" s="67"/>
      <c r="M134" s="67"/>
      <c r="N134" s="67"/>
      <c r="O134" s="65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</row>
    <row r="135" spans="1:27" ht="25.5" customHeight="1">
      <c r="A135" s="427"/>
      <c r="B135" s="427"/>
      <c r="C135" s="427"/>
      <c r="D135" s="423" t="s">
        <v>158</v>
      </c>
      <c r="E135" s="424"/>
      <c r="F135" s="424"/>
      <c r="G135" s="99" t="s">
        <v>94</v>
      </c>
      <c r="H135" s="92">
        <v>1.82E-3</v>
      </c>
      <c r="I135" s="97">
        <v>291.79000000000002</v>
      </c>
      <c r="J135" s="94">
        <f>H135*I135</f>
        <v>0.53105780000000002</v>
      </c>
      <c r="K135" s="66"/>
      <c r="L135" s="67"/>
      <c r="M135" s="67"/>
      <c r="N135" s="67"/>
      <c r="O135" s="65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</row>
    <row r="136" spans="1:27" ht="25.5" customHeight="1">
      <c r="A136" s="427"/>
      <c r="B136" s="427"/>
      <c r="C136" s="427"/>
      <c r="D136" s="423" t="s">
        <v>163</v>
      </c>
      <c r="E136" s="424"/>
      <c r="F136" s="424"/>
      <c r="G136" s="99" t="s">
        <v>94</v>
      </c>
      <c r="H136" s="92">
        <v>3.6000000000000002E-4</v>
      </c>
      <c r="I136" s="97">
        <v>167.2</v>
      </c>
      <c r="J136" s="94">
        <f>H136*I136</f>
        <v>6.0192000000000002E-2</v>
      </c>
      <c r="K136" s="66"/>
      <c r="L136" s="67"/>
      <c r="M136" s="67"/>
      <c r="N136" s="67"/>
      <c r="O136" s="65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</row>
    <row r="137" spans="1:27" ht="25.5" customHeight="1">
      <c r="A137" s="427"/>
      <c r="B137" s="427"/>
      <c r="C137" s="427"/>
      <c r="D137" s="423" t="s">
        <v>164</v>
      </c>
      <c r="E137" s="424"/>
      <c r="F137" s="424"/>
      <c r="G137" s="99" t="s">
        <v>94</v>
      </c>
      <c r="H137" s="92">
        <v>1.4499999999999999E-3</v>
      </c>
      <c r="I137" s="97">
        <v>61.65</v>
      </c>
      <c r="J137" s="94">
        <f>H137*I137</f>
        <v>8.9392499999999986E-2</v>
      </c>
      <c r="K137" s="66"/>
      <c r="L137" s="67"/>
      <c r="M137" s="67"/>
      <c r="N137" s="67"/>
      <c r="O137" s="65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</row>
    <row r="138" spans="1:27" ht="13.9" customHeight="1">
      <c r="A138" s="427"/>
      <c r="B138" s="427"/>
      <c r="C138" s="427"/>
      <c r="D138" s="427"/>
      <c r="E138" s="427"/>
      <c r="F138" s="427"/>
      <c r="G138" s="425" t="s">
        <v>96</v>
      </c>
      <c r="H138" s="425"/>
      <c r="I138" s="425"/>
      <c r="J138" s="95">
        <f>SUM(J133:J137)</f>
        <v>0.69408160000000008</v>
      </c>
      <c r="K138" s="66"/>
      <c r="L138" s="67"/>
      <c r="M138" s="67"/>
      <c r="N138" s="67"/>
      <c r="O138" s="65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</row>
    <row r="139" spans="1:27" ht="13.9" customHeight="1">
      <c r="A139" s="427"/>
      <c r="B139" s="427"/>
      <c r="C139" s="427"/>
      <c r="D139" s="426" t="s">
        <v>89</v>
      </c>
      <c r="E139" s="426"/>
      <c r="F139" s="426"/>
      <c r="G139" s="89" t="s">
        <v>50</v>
      </c>
      <c r="H139" s="89" t="s">
        <v>92</v>
      </c>
      <c r="I139" s="98" t="s">
        <v>83</v>
      </c>
      <c r="J139" s="98" t="s">
        <v>84</v>
      </c>
      <c r="K139" s="66"/>
      <c r="L139" s="67"/>
      <c r="M139" s="67"/>
      <c r="N139" s="67"/>
      <c r="O139" s="65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</row>
    <row r="140" spans="1:27" ht="18" customHeight="1">
      <c r="A140" s="427"/>
      <c r="B140" s="427"/>
      <c r="C140" s="427"/>
      <c r="D140" s="423" t="s">
        <v>165</v>
      </c>
      <c r="E140" s="424"/>
      <c r="F140" s="424"/>
      <c r="G140" s="100" t="s">
        <v>94</v>
      </c>
      <c r="H140" s="92">
        <v>1.091E-2</v>
      </c>
      <c r="I140" s="94">
        <v>21.1</v>
      </c>
      <c r="J140" s="94">
        <f>H140*I140</f>
        <v>0.23020100000000002</v>
      </c>
      <c r="K140" s="66"/>
      <c r="L140" s="67"/>
      <c r="M140" s="67"/>
      <c r="N140" s="67"/>
      <c r="O140" s="65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</row>
    <row r="141" spans="1:27" ht="13.9" customHeight="1">
      <c r="A141" s="427"/>
      <c r="B141" s="427"/>
      <c r="C141" s="427"/>
      <c r="D141" s="427"/>
      <c r="E141" s="427"/>
      <c r="F141" s="427"/>
      <c r="G141" s="425" t="s">
        <v>97</v>
      </c>
      <c r="H141" s="425"/>
      <c r="I141" s="425"/>
      <c r="J141" s="95">
        <f>J140</f>
        <v>0.23020100000000002</v>
      </c>
      <c r="K141" s="66"/>
      <c r="L141" s="67"/>
      <c r="M141" s="67"/>
      <c r="N141" s="67"/>
      <c r="O141" s="65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</row>
    <row r="142" spans="1:27" ht="13.9" customHeight="1">
      <c r="A142" s="427"/>
      <c r="B142" s="427"/>
      <c r="C142" s="427"/>
      <c r="D142" s="426" t="s">
        <v>86</v>
      </c>
      <c r="E142" s="426"/>
      <c r="F142" s="426"/>
      <c r="G142" s="89" t="s">
        <v>50</v>
      </c>
      <c r="H142" s="89" t="s">
        <v>92</v>
      </c>
      <c r="I142" s="98" t="s">
        <v>83</v>
      </c>
      <c r="J142" s="98" t="s">
        <v>84</v>
      </c>
      <c r="K142" s="66"/>
      <c r="L142" s="67"/>
      <c r="M142" s="67"/>
      <c r="N142" s="67"/>
      <c r="O142" s="65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</row>
    <row r="143" spans="1:27" ht="25.5" customHeight="1">
      <c r="A143" s="427"/>
      <c r="B143" s="427"/>
      <c r="C143" s="427"/>
      <c r="D143" s="433" t="s">
        <v>166</v>
      </c>
      <c r="E143" s="434"/>
      <c r="F143" s="434"/>
      <c r="G143" s="100" t="s">
        <v>68</v>
      </c>
      <c r="H143" s="92">
        <v>5.0000000000000001E-4</v>
      </c>
      <c r="I143" s="94">
        <v>3473.15</v>
      </c>
      <c r="J143" s="94">
        <f>H143*I143</f>
        <v>1.736575</v>
      </c>
      <c r="K143" s="66"/>
      <c r="L143" s="67"/>
      <c r="M143" s="67"/>
      <c r="N143" s="67"/>
      <c r="O143" s="65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</row>
    <row r="144" spans="1:27" ht="13.9" customHeight="1">
      <c r="A144" s="427"/>
      <c r="B144" s="427"/>
      <c r="C144" s="427"/>
      <c r="D144" s="427"/>
      <c r="E144" s="427"/>
      <c r="F144" s="427"/>
      <c r="G144" s="425" t="s">
        <v>87</v>
      </c>
      <c r="H144" s="425"/>
      <c r="I144" s="425"/>
      <c r="J144" s="95">
        <f>J143</f>
        <v>1.736575</v>
      </c>
      <c r="K144" s="66"/>
      <c r="L144" s="67"/>
      <c r="M144" s="67"/>
      <c r="N144" s="67"/>
      <c r="O144" s="65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</row>
    <row r="145" spans="1:27" ht="13.9" customHeight="1">
      <c r="A145" s="427"/>
      <c r="B145" s="427"/>
      <c r="C145" s="427"/>
      <c r="D145" s="427"/>
      <c r="E145" s="427"/>
      <c r="F145" s="427"/>
      <c r="G145" s="425" t="s">
        <v>85</v>
      </c>
      <c r="H145" s="425"/>
      <c r="I145" s="425"/>
      <c r="J145" s="96">
        <f>SUM(J138,J141,J144)</f>
        <v>2.6608575999999999</v>
      </c>
      <c r="K145" s="66"/>
      <c r="L145" s="57"/>
      <c r="M145" s="67"/>
      <c r="N145" s="57"/>
      <c r="O145" s="65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</row>
    <row r="146" spans="1:27" ht="13.15" customHeight="1">
      <c r="A146" s="422"/>
      <c r="B146" s="422"/>
      <c r="C146" s="422"/>
      <c r="D146" s="422"/>
      <c r="E146" s="422"/>
      <c r="F146" s="422"/>
      <c r="G146" s="422"/>
      <c r="H146" s="422"/>
      <c r="I146" s="422"/>
      <c r="J146" s="422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</row>
    <row r="147" spans="1:27" ht="42" customHeight="1">
      <c r="A147" s="427" t="str">
        <f>'PLANILHA ORÇAMENTÁRIA'!A28</f>
        <v>1.3.2.</v>
      </c>
      <c r="B147" s="427" t="str">
        <f>'PLANILHA ORÇAMENTÁRIA'!B28</f>
        <v>SINAPI</v>
      </c>
      <c r="C147" s="427">
        <f>'PLANILHA ORÇAMENTÁRIA'!C28</f>
        <v>102332</v>
      </c>
      <c r="D147" s="428" t="str">
        <f>'PLANILHA ORÇAMENTÁRIA'!D28</f>
        <v>TRANSPORTE COM CAMINHÃO TANQUE DE TRANSPORTE DE MATERIAL ASFÁLTICO DE 20000L, EM VIA URBANA PAVIMENTADA, DMT ATÉ 30KM (UNIDADE: TXKM). AF_07/2020</v>
      </c>
      <c r="E147" s="428"/>
      <c r="F147" s="428"/>
      <c r="G147" s="428"/>
      <c r="H147" s="428"/>
      <c r="I147" s="429" t="str">
        <f>'PLANILHA ORÇAMENTÁRIA'!E28</f>
        <v>TXKM</v>
      </c>
      <c r="J147" s="429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</row>
    <row r="148" spans="1:27" ht="13.9" customHeight="1">
      <c r="A148" s="427"/>
      <c r="B148" s="427"/>
      <c r="C148" s="427"/>
      <c r="D148" s="426" t="s">
        <v>91</v>
      </c>
      <c r="E148" s="426"/>
      <c r="F148" s="426"/>
      <c r="G148" s="89" t="s">
        <v>50</v>
      </c>
      <c r="H148" s="89" t="s">
        <v>92</v>
      </c>
      <c r="I148" s="98" t="s">
        <v>83</v>
      </c>
      <c r="J148" s="98" t="s">
        <v>84</v>
      </c>
      <c r="K148" s="66"/>
      <c r="L148" s="67"/>
      <c r="M148" s="67"/>
      <c r="N148" s="67"/>
      <c r="O148" s="65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</row>
    <row r="149" spans="1:27" ht="39.75" customHeight="1">
      <c r="A149" s="427"/>
      <c r="B149" s="427"/>
      <c r="C149" s="427"/>
      <c r="D149" s="423" t="s">
        <v>159</v>
      </c>
      <c r="E149" s="424"/>
      <c r="F149" s="424"/>
      <c r="G149" s="93" t="s">
        <v>93</v>
      </c>
      <c r="H149" s="92">
        <v>4.3477999999999998E-3</v>
      </c>
      <c r="I149" s="97">
        <v>433.89</v>
      </c>
      <c r="J149" s="94">
        <f>I149*H149</f>
        <v>1.8864669419999998</v>
      </c>
      <c r="K149" s="66"/>
      <c r="L149" s="67"/>
      <c r="M149" s="67"/>
      <c r="N149" s="67"/>
      <c r="O149" s="65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</row>
    <row r="150" spans="1:27" ht="39.75" customHeight="1">
      <c r="A150" s="427"/>
      <c r="B150" s="427"/>
      <c r="C150" s="427"/>
      <c r="D150" s="423" t="s">
        <v>160</v>
      </c>
      <c r="E150" s="424"/>
      <c r="F150" s="424"/>
      <c r="G150" s="93" t="s">
        <v>95</v>
      </c>
      <c r="H150" s="92">
        <v>1.6337000000000001E-3</v>
      </c>
      <c r="I150" s="97">
        <v>89.23</v>
      </c>
      <c r="J150" s="94">
        <f>I150*H150</f>
        <v>0.14577505100000002</v>
      </c>
      <c r="K150" s="66"/>
      <c r="L150" s="67"/>
      <c r="M150" s="67"/>
      <c r="N150" s="67"/>
      <c r="O150" s="65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</row>
    <row r="151" spans="1:27" ht="13.5" customHeight="1">
      <c r="A151" s="427"/>
      <c r="B151" s="427"/>
      <c r="C151" s="427"/>
      <c r="D151" s="427"/>
      <c r="E151" s="427"/>
      <c r="F151" s="427"/>
      <c r="G151" s="425" t="s">
        <v>96</v>
      </c>
      <c r="H151" s="425"/>
      <c r="I151" s="425"/>
      <c r="J151" s="95">
        <f>SUM(J149:J150)</f>
        <v>2.032241993</v>
      </c>
      <c r="K151" s="66"/>
      <c r="L151" s="67"/>
      <c r="M151" s="67"/>
      <c r="N151" s="67"/>
      <c r="O151" s="65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</row>
    <row r="152" spans="1:27" ht="13.9" customHeight="1">
      <c r="A152" s="427"/>
      <c r="B152" s="427"/>
      <c r="C152" s="427"/>
      <c r="D152" s="427"/>
      <c r="E152" s="427"/>
      <c r="F152" s="427"/>
      <c r="G152" s="425" t="s">
        <v>85</v>
      </c>
      <c r="H152" s="425"/>
      <c r="I152" s="425"/>
      <c r="J152" s="96">
        <v>2.02</v>
      </c>
      <c r="K152" s="66"/>
      <c r="L152" s="67"/>
      <c r="M152" s="67"/>
      <c r="N152" s="67"/>
      <c r="O152" s="65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</row>
    <row r="153" spans="1:27" ht="13.15" customHeight="1">
      <c r="A153" s="422"/>
      <c r="B153" s="422"/>
      <c r="C153" s="422"/>
      <c r="D153" s="422"/>
      <c r="E153" s="422"/>
      <c r="F153" s="422"/>
      <c r="G153" s="422"/>
      <c r="H153" s="422"/>
      <c r="I153" s="422"/>
      <c r="J153" s="422"/>
      <c r="K153" s="66"/>
      <c r="L153" s="67"/>
      <c r="M153" s="67"/>
      <c r="N153" s="67"/>
      <c r="O153" s="65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</row>
    <row r="154" spans="1:27" ht="42" customHeight="1">
      <c r="A154" s="427" t="str">
        <f>'PLANILHA ORÇAMENTÁRIA'!A29</f>
        <v>1.3.3.</v>
      </c>
      <c r="B154" s="427" t="str">
        <f>'PLANILHA ORÇAMENTÁRIA'!B29</f>
        <v>SINAPI</v>
      </c>
      <c r="C154" s="427">
        <f>'PLANILHA ORÇAMENTÁRIA'!C29</f>
        <v>102333</v>
      </c>
      <c r="D154" s="428" t="str">
        <f>'PLANILHA ORÇAMENTÁRIA'!D29</f>
        <v>TRANSPORTE COM CAMINHÃO TANQUE DE TRANSPORTE DE MATERIAL ASFÁLTICO DE 20000L, EM VIA URBANA PAVIMENTADA, ADICIONAL PARA DMT EXCEDENTE A 30 KM (UNIDADE: TXKM). AF_07/2020</v>
      </c>
      <c r="E154" s="428"/>
      <c r="F154" s="428"/>
      <c r="G154" s="428"/>
      <c r="H154" s="428"/>
      <c r="I154" s="429" t="str">
        <f>'PLANILHA ORÇAMENTÁRIA'!E29</f>
        <v>TXKM</v>
      </c>
      <c r="J154" s="429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</row>
    <row r="155" spans="1:27" ht="13.9" customHeight="1">
      <c r="A155" s="427"/>
      <c r="B155" s="427"/>
      <c r="C155" s="427"/>
      <c r="D155" s="426" t="s">
        <v>91</v>
      </c>
      <c r="E155" s="426"/>
      <c r="F155" s="426"/>
      <c r="G155" s="89" t="s">
        <v>50</v>
      </c>
      <c r="H155" s="89" t="s">
        <v>92</v>
      </c>
      <c r="I155" s="98" t="s">
        <v>83</v>
      </c>
      <c r="J155" s="98" t="s">
        <v>84</v>
      </c>
      <c r="K155" s="66"/>
      <c r="L155" s="67"/>
      <c r="M155" s="67"/>
      <c r="N155" s="67"/>
      <c r="O155" s="65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</row>
    <row r="156" spans="1:27" ht="39.75" customHeight="1">
      <c r="A156" s="427"/>
      <c r="B156" s="427"/>
      <c r="C156" s="427"/>
      <c r="D156" s="423" t="s">
        <v>159</v>
      </c>
      <c r="E156" s="424"/>
      <c r="F156" s="424"/>
      <c r="G156" s="93" t="s">
        <v>93</v>
      </c>
      <c r="H156" s="92">
        <v>1.6666999999999999E-3</v>
      </c>
      <c r="I156" s="97">
        <v>433.89</v>
      </c>
      <c r="J156" s="94">
        <f>I156*H156</f>
        <v>0.72316446299999992</v>
      </c>
      <c r="K156" s="66"/>
      <c r="L156" s="67"/>
      <c r="M156" s="67"/>
      <c r="N156" s="67"/>
      <c r="O156" s="65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</row>
    <row r="157" spans="1:27" ht="39.75" customHeight="1">
      <c r="A157" s="427"/>
      <c r="B157" s="427"/>
      <c r="C157" s="427"/>
      <c r="D157" s="423" t="s">
        <v>160</v>
      </c>
      <c r="E157" s="424"/>
      <c r="F157" s="424"/>
      <c r="G157" s="93" t="s">
        <v>95</v>
      </c>
      <c r="H157" s="92">
        <v>6.2620000000000004E-4</v>
      </c>
      <c r="I157" s="97">
        <v>89.23</v>
      </c>
      <c r="J157" s="94">
        <f>I157*H157</f>
        <v>5.5875826000000003E-2</v>
      </c>
      <c r="K157" s="66"/>
      <c r="L157" s="67"/>
      <c r="M157" s="67"/>
      <c r="N157" s="67"/>
      <c r="O157" s="65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</row>
    <row r="158" spans="1:27" ht="13.5" customHeight="1">
      <c r="A158" s="427"/>
      <c r="B158" s="427"/>
      <c r="C158" s="427"/>
      <c r="D158" s="427"/>
      <c r="E158" s="427"/>
      <c r="F158" s="427"/>
      <c r="G158" s="425" t="s">
        <v>96</v>
      </c>
      <c r="H158" s="425"/>
      <c r="I158" s="425"/>
      <c r="J158" s="95">
        <f>SUM(J156:J157)</f>
        <v>0.77904028899999989</v>
      </c>
      <c r="K158" s="66"/>
      <c r="L158" s="67"/>
      <c r="M158" s="67"/>
      <c r="N158" s="67"/>
      <c r="O158" s="65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</row>
    <row r="159" spans="1:27" ht="13.9" customHeight="1">
      <c r="A159" s="427"/>
      <c r="B159" s="427"/>
      <c r="C159" s="427"/>
      <c r="D159" s="427"/>
      <c r="E159" s="427"/>
      <c r="F159" s="427"/>
      <c r="G159" s="425" t="s">
        <v>85</v>
      </c>
      <c r="H159" s="425"/>
      <c r="I159" s="425"/>
      <c r="J159" s="96">
        <v>0.77</v>
      </c>
      <c r="K159" s="66"/>
      <c r="L159" s="67"/>
      <c r="M159" s="67"/>
      <c r="N159" s="67"/>
      <c r="O159" s="65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</row>
    <row r="160" spans="1:27" ht="13.15" customHeight="1">
      <c r="A160" s="422"/>
      <c r="B160" s="422"/>
      <c r="C160" s="422"/>
      <c r="D160" s="422"/>
      <c r="E160" s="422"/>
      <c r="F160" s="422"/>
      <c r="G160" s="422"/>
      <c r="H160" s="422"/>
      <c r="I160" s="422"/>
      <c r="J160" s="422"/>
      <c r="K160" s="66"/>
      <c r="L160" s="67"/>
      <c r="M160" s="67"/>
      <c r="N160" s="67"/>
      <c r="O160" s="65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</row>
    <row r="161" spans="1:27" ht="42" customHeight="1">
      <c r="A161" s="427" t="str">
        <f>'PLANILHA ORÇAMENTÁRIA'!A30</f>
        <v>1.3.4.</v>
      </c>
      <c r="B161" s="427" t="str">
        <f>'PLANILHA ORÇAMENTÁRIA'!B30</f>
        <v>SINAPI</v>
      </c>
      <c r="C161" s="427">
        <f>'PLANILHA ORÇAMENTÁRIA'!C30</f>
        <v>95995</v>
      </c>
      <c r="D161" s="428" t="str">
        <f>'PLANILHA ORÇAMENTÁRIA'!D30</f>
        <v>EXECUÇÃO DE PAVIMENTO COM APLICAÇÃO DE CONCRETO ASFÁLTICO, CAMADA DE ROLAMENTO - EXCLUSIVE CARGA E TRANSPORTE. AF_10/2025</v>
      </c>
      <c r="E161" s="428"/>
      <c r="F161" s="428"/>
      <c r="G161" s="428"/>
      <c r="H161" s="428"/>
      <c r="I161" s="429" t="str">
        <f>'PLANILHA ORÇAMENTÁRIA'!E30</f>
        <v>M3</v>
      </c>
      <c r="J161" s="429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</row>
    <row r="162" spans="1:27" ht="13.9" customHeight="1">
      <c r="A162" s="427"/>
      <c r="B162" s="427"/>
      <c r="C162" s="427"/>
      <c r="D162" s="426" t="s">
        <v>86</v>
      </c>
      <c r="E162" s="426"/>
      <c r="F162" s="426"/>
      <c r="G162" s="89" t="s">
        <v>50</v>
      </c>
      <c r="H162" s="89" t="s">
        <v>92</v>
      </c>
      <c r="I162" s="98" t="s">
        <v>83</v>
      </c>
      <c r="J162" s="98" t="s">
        <v>84</v>
      </c>
      <c r="K162" s="66"/>
      <c r="L162" s="67"/>
      <c r="M162" s="67"/>
      <c r="N162" s="67"/>
      <c r="O162" s="65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</row>
    <row r="163" spans="1:27" ht="25.5" customHeight="1">
      <c r="A163" s="427"/>
      <c r="B163" s="427"/>
      <c r="C163" s="427"/>
      <c r="D163" s="423" t="s">
        <v>178</v>
      </c>
      <c r="E163" s="424"/>
      <c r="F163" s="424"/>
      <c r="G163" s="93" t="s">
        <v>68</v>
      </c>
      <c r="H163" s="92">
        <v>2.5663714</v>
      </c>
      <c r="I163" s="97">
        <v>784</v>
      </c>
      <c r="J163" s="94">
        <f>I163*H163</f>
        <v>2012.0351776</v>
      </c>
      <c r="K163" s="66"/>
      <c r="L163" s="67"/>
      <c r="M163" s="67"/>
      <c r="N163" s="67"/>
      <c r="O163" s="65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</row>
    <row r="164" spans="1:27" ht="13.5" customHeight="1">
      <c r="A164" s="427"/>
      <c r="B164" s="427"/>
      <c r="C164" s="427"/>
      <c r="D164" s="430"/>
      <c r="E164" s="431"/>
      <c r="F164" s="432"/>
      <c r="G164" s="425" t="s">
        <v>87</v>
      </c>
      <c r="H164" s="425"/>
      <c r="I164" s="425"/>
      <c r="J164" s="96">
        <v>2012.03</v>
      </c>
      <c r="K164" s="66"/>
      <c r="L164" s="67"/>
      <c r="M164" s="67"/>
      <c r="N164" s="67"/>
      <c r="O164" s="65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</row>
    <row r="165" spans="1:27" ht="13.5" customHeight="1">
      <c r="A165" s="427"/>
      <c r="B165" s="427"/>
      <c r="C165" s="427"/>
      <c r="D165" s="426" t="s">
        <v>89</v>
      </c>
      <c r="E165" s="426"/>
      <c r="F165" s="426"/>
      <c r="G165" s="89" t="s">
        <v>50</v>
      </c>
      <c r="H165" s="89" t="s">
        <v>92</v>
      </c>
      <c r="I165" s="98" t="s">
        <v>83</v>
      </c>
      <c r="J165" s="98" t="s">
        <v>84</v>
      </c>
      <c r="K165" s="66"/>
      <c r="L165" s="67"/>
      <c r="M165" s="67"/>
      <c r="N165" s="67"/>
      <c r="O165" s="65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</row>
    <row r="166" spans="1:27" ht="18" customHeight="1">
      <c r="A166" s="427"/>
      <c r="B166" s="427"/>
      <c r="C166" s="427"/>
      <c r="D166" s="423" t="s">
        <v>169</v>
      </c>
      <c r="E166" s="424"/>
      <c r="F166" s="424"/>
      <c r="G166" s="100" t="s">
        <v>94</v>
      </c>
      <c r="H166" s="92">
        <v>0.96897409999999995</v>
      </c>
      <c r="I166" s="94">
        <v>24.47</v>
      </c>
      <c r="J166" s="94">
        <f>H166*I166</f>
        <v>23.710796226999996</v>
      </c>
      <c r="K166" s="66"/>
      <c r="L166" s="67"/>
      <c r="M166" s="67"/>
      <c r="N166" s="67"/>
      <c r="O166" s="65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</row>
    <row r="167" spans="1:27" ht="13.5" customHeight="1">
      <c r="A167" s="427"/>
      <c r="B167" s="427"/>
      <c r="C167" s="427"/>
      <c r="D167" s="430"/>
      <c r="E167" s="431"/>
      <c r="F167" s="432"/>
      <c r="G167" s="425" t="s">
        <v>97</v>
      </c>
      <c r="H167" s="425"/>
      <c r="I167" s="425"/>
      <c r="J167" s="96">
        <f>J166</f>
        <v>23.710796226999996</v>
      </c>
      <c r="K167" s="66"/>
      <c r="L167" s="67"/>
      <c r="M167" s="67"/>
      <c r="N167" s="67"/>
      <c r="O167" s="65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</row>
    <row r="168" spans="1:27" ht="13.9" customHeight="1">
      <c r="A168" s="427"/>
      <c r="B168" s="427"/>
      <c r="C168" s="427"/>
      <c r="D168" s="426" t="s">
        <v>91</v>
      </c>
      <c r="E168" s="426"/>
      <c r="F168" s="426"/>
      <c r="G168" s="207" t="s">
        <v>50</v>
      </c>
      <c r="H168" s="98" t="s">
        <v>92</v>
      </c>
      <c r="I168" s="98" t="s">
        <v>83</v>
      </c>
      <c r="J168" s="98" t="s">
        <v>84</v>
      </c>
      <c r="K168" s="66"/>
      <c r="L168" s="67"/>
      <c r="M168" s="67"/>
      <c r="N168" s="67"/>
      <c r="O168" s="65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</row>
    <row r="169" spans="1:27" ht="25.5" customHeight="1">
      <c r="A169" s="427"/>
      <c r="B169" s="427"/>
      <c r="C169" s="427"/>
      <c r="D169" s="423" t="s">
        <v>167</v>
      </c>
      <c r="E169" s="424"/>
      <c r="F169" s="424"/>
      <c r="G169" s="93" t="s">
        <v>93</v>
      </c>
      <c r="H169" s="92">
        <v>4.9371499999999999E-2</v>
      </c>
      <c r="I169" s="97">
        <v>394.97</v>
      </c>
      <c r="J169" s="94">
        <f t="shared" ref="J169:J178" si="0">I169*H169</f>
        <v>19.500261354999999</v>
      </c>
      <c r="K169" s="66"/>
      <c r="L169" s="67"/>
      <c r="M169" s="67"/>
      <c r="N169" s="67"/>
      <c r="O169" s="65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</row>
    <row r="170" spans="1:27" ht="25.5" customHeight="1">
      <c r="A170" s="427"/>
      <c r="B170" s="427"/>
      <c r="C170" s="427"/>
      <c r="D170" s="423" t="s">
        <v>168</v>
      </c>
      <c r="E170" s="424"/>
      <c r="F170" s="424"/>
      <c r="G170" s="93" t="s">
        <v>95</v>
      </c>
      <c r="H170" s="92">
        <v>8.9053300000000002E-2</v>
      </c>
      <c r="I170" s="97">
        <v>156.80000000000001</v>
      </c>
      <c r="J170" s="94">
        <f t="shared" si="0"/>
        <v>13.963557440000001</v>
      </c>
      <c r="K170" s="66"/>
      <c r="L170" s="67"/>
      <c r="M170" s="67"/>
      <c r="N170" s="67"/>
      <c r="O170" s="65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</row>
    <row r="171" spans="1:27" ht="39.75" customHeight="1">
      <c r="A171" s="427"/>
      <c r="B171" s="427"/>
      <c r="C171" s="427"/>
      <c r="D171" s="423" t="s">
        <v>170</v>
      </c>
      <c r="E171" s="424"/>
      <c r="F171" s="424"/>
      <c r="G171" s="93" t="s">
        <v>93</v>
      </c>
      <c r="H171" s="92">
        <v>4.9371499999999999E-2</v>
      </c>
      <c r="I171" s="97">
        <v>286.54000000000002</v>
      </c>
      <c r="J171" s="94">
        <f t="shared" si="0"/>
        <v>14.14690961</v>
      </c>
      <c r="K171" s="66"/>
      <c r="L171" s="67"/>
      <c r="M171" s="67"/>
      <c r="N171" s="67"/>
      <c r="O171" s="65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</row>
    <row r="172" spans="1:27" ht="39.75" customHeight="1">
      <c r="A172" s="427"/>
      <c r="B172" s="427"/>
      <c r="C172" s="427"/>
      <c r="D172" s="423" t="s">
        <v>171</v>
      </c>
      <c r="E172" s="424"/>
      <c r="F172" s="424"/>
      <c r="G172" s="93" t="s">
        <v>95</v>
      </c>
      <c r="H172" s="92">
        <v>8.9053300000000002E-2</v>
      </c>
      <c r="I172" s="97">
        <v>82.92</v>
      </c>
      <c r="J172" s="94">
        <f t="shared" si="0"/>
        <v>7.3842996360000006</v>
      </c>
      <c r="K172" s="66"/>
      <c r="L172" s="67"/>
      <c r="M172" s="67"/>
      <c r="N172" s="67"/>
      <c r="O172" s="65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</row>
    <row r="173" spans="1:27" ht="25.5" customHeight="1">
      <c r="A173" s="427"/>
      <c r="B173" s="427"/>
      <c r="C173" s="427"/>
      <c r="D173" s="423" t="s">
        <v>172</v>
      </c>
      <c r="E173" s="424"/>
      <c r="F173" s="424"/>
      <c r="G173" s="93" t="s">
        <v>93</v>
      </c>
      <c r="H173" s="92">
        <v>8.2051299999999994E-2</v>
      </c>
      <c r="I173" s="97">
        <v>222.73</v>
      </c>
      <c r="J173" s="94">
        <f t="shared" si="0"/>
        <v>18.275286048999998</v>
      </c>
      <c r="K173" s="66"/>
      <c r="L173" s="67"/>
      <c r="M173" s="67"/>
      <c r="N173" s="67"/>
      <c r="O173" s="65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</row>
    <row r="174" spans="1:27" ht="25.5" customHeight="1">
      <c r="A174" s="427"/>
      <c r="B174" s="427"/>
      <c r="C174" s="427"/>
      <c r="D174" s="423" t="s">
        <v>173</v>
      </c>
      <c r="E174" s="424"/>
      <c r="F174" s="424"/>
      <c r="G174" s="93" t="s">
        <v>95</v>
      </c>
      <c r="H174" s="92">
        <v>5.6373600000000003E-2</v>
      </c>
      <c r="I174" s="97">
        <v>78.650000000000006</v>
      </c>
      <c r="J174" s="94">
        <f t="shared" si="0"/>
        <v>4.4337836400000006</v>
      </c>
      <c r="K174" s="66"/>
      <c r="L174" s="67"/>
      <c r="M174" s="67"/>
      <c r="N174" s="67"/>
      <c r="O174" s="65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</row>
    <row r="175" spans="1:27" ht="25.5" customHeight="1">
      <c r="A175" s="427"/>
      <c r="B175" s="427"/>
      <c r="C175" s="427"/>
      <c r="D175" s="423" t="s">
        <v>174</v>
      </c>
      <c r="E175" s="424"/>
      <c r="F175" s="424"/>
      <c r="G175" s="93" t="s">
        <v>95</v>
      </c>
      <c r="H175" s="92">
        <v>0.1087291</v>
      </c>
      <c r="I175" s="97">
        <v>66.7</v>
      </c>
      <c r="J175" s="94">
        <f t="shared" si="0"/>
        <v>7.2522309700000003</v>
      </c>
      <c r="K175" s="66"/>
      <c r="L175" s="67"/>
      <c r="M175" s="67"/>
      <c r="N175" s="67"/>
      <c r="O175" s="65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</row>
    <row r="176" spans="1:27" ht="25.5" customHeight="1">
      <c r="A176" s="427"/>
      <c r="B176" s="427"/>
      <c r="C176" s="427"/>
      <c r="D176" s="423" t="s">
        <v>175</v>
      </c>
      <c r="E176" s="424"/>
      <c r="F176" s="424"/>
      <c r="G176" s="93" t="s">
        <v>93</v>
      </c>
      <c r="H176" s="92">
        <v>2.9695800000000001E-2</v>
      </c>
      <c r="I176" s="97">
        <v>160.6</v>
      </c>
      <c r="J176" s="94">
        <f t="shared" si="0"/>
        <v>4.7691454799999997</v>
      </c>
      <c r="K176" s="66"/>
      <c r="L176" s="67"/>
      <c r="M176" s="67"/>
      <c r="N176" s="67"/>
      <c r="O176" s="65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</row>
    <row r="177" spans="1:27" ht="25.5" customHeight="1">
      <c r="A177" s="427"/>
      <c r="B177" s="427"/>
      <c r="C177" s="427"/>
      <c r="D177" s="423" t="s">
        <v>176</v>
      </c>
      <c r="E177" s="424"/>
      <c r="F177" s="424"/>
      <c r="G177" s="93" t="s">
        <v>93</v>
      </c>
      <c r="H177" s="92">
        <v>3.4461499999999999E-2</v>
      </c>
      <c r="I177" s="97">
        <v>206.81</v>
      </c>
      <c r="J177" s="94">
        <f t="shared" si="0"/>
        <v>7.1269828149999999</v>
      </c>
      <c r="K177" s="66"/>
      <c r="L177" s="67"/>
      <c r="M177" s="67"/>
      <c r="N177" s="67"/>
      <c r="O177" s="65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</row>
    <row r="178" spans="1:27" ht="25.5" customHeight="1">
      <c r="A178" s="427"/>
      <c r="B178" s="427"/>
      <c r="C178" s="427"/>
      <c r="D178" s="423" t="s">
        <v>177</v>
      </c>
      <c r="E178" s="424"/>
      <c r="F178" s="424"/>
      <c r="G178" s="93" t="s">
        <v>95</v>
      </c>
      <c r="H178" s="92">
        <v>0.2423882</v>
      </c>
      <c r="I178" s="97">
        <v>84.16</v>
      </c>
      <c r="J178" s="94">
        <f t="shared" si="0"/>
        <v>20.399390911999998</v>
      </c>
      <c r="K178" s="66"/>
      <c r="L178" s="67"/>
      <c r="M178" s="67"/>
      <c r="N178" s="67"/>
      <c r="O178" s="65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</row>
    <row r="179" spans="1:27" ht="13.9" customHeight="1">
      <c r="A179" s="427"/>
      <c r="B179" s="427"/>
      <c r="C179" s="427"/>
      <c r="D179" s="427"/>
      <c r="E179" s="427"/>
      <c r="F179" s="427"/>
      <c r="G179" s="425" t="s">
        <v>96</v>
      </c>
      <c r="H179" s="425"/>
      <c r="I179" s="425"/>
      <c r="J179" s="95">
        <f>SUM(J169:J178)</f>
        <v>117.25184790700001</v>
      </c>
      <c r="K179" s="66"/>
      <c r="L179" s="67"/>
      <c r="M179" s="67"/>
      <c r="N179" s="67"/>
      <c r="O179" s="65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</row>
    <row r="180" spans="1:27" ht="13.9" customHeight="1">
      <c r="A180" s="427"/>
      <c r="B180" s="427"/>
      <c r="C180" s="427"/>
      <c r="D180" s="427"/>
      <c r="E180" s="427"/>
      <c r="F180" s="427"/>
      <c r="G180" s="425" t="s">
        <v>85</v>
      </c>
      <c r="H180" s="425"/>
      <c r="I180" s="425"/>
      <c r="J180" s="96">
        <v>2152.94</v>
      </c>
      <c r="K180" s="66"/>
      <c r="L180" s="67"/>
      <c r="M180" s="67"/>
      <c r="N180" s="67"/>
      <c r="O180" s="65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</row>
    <row r="181" spans="1:27" ht="13.15" customHeight="1">
      <c r="A181" s="422"/>
      <c r="B181" s="422"/>
      <c r="C181" s="422"/>
      <c r="D181" s="422"/>
      <c r="E181" s="422"/>
      <c r="F181" s="422"/>
      <c r="G181" s="422"/>
      <c r="H181" s="422"/>
      <c r="I181" s="422"/>
      <c r="J181" s="422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</row>
    <row r="182" spans="1:27" ht="42" customHeight="1">
      <c r="A182" s="427" t="str">
        <f>'PLANILHA ORÇAMENTÁRIA'!A31</f>
        <v>1.3.5.</v>
      </c>
      <c r="B182" s="427" t="str">
        <f>'PLANILHA ORÇAMENTÁRIA'!B31</f>
        <v>SICRO/DNIT</v>
      </c>
      <c r="C182" s="427">
        <f>'PLANILHA ORÇAMENTÁRIA'!C31</f>
        <v>5914612</v>
      </c>
      <c r="D182" s="428" t="str">
        <f>'PLANILHA ORÇAMENTÁRIA'!D31</f>
        <v>TRANSPORTE DE MISTURA BETUMINOSA A QUENTE COM CAMINHÃO COM CAÇAMBA TÉRMICA DE 6 M³ - RODOVIA PAVIMENTADA</v>
      </c>
      <c r="E182" s="428"/>
      <c r="F182" s="428"/>
      <c r="G182" s="428"/>
      <c r="H182" s="428"/>
      <c r="I182" s="429" t="str">
        <f>'PLANILHA ORÇAMENTÁRIA'!E31</f>
        <v>TXKM</v>
      </c>
      <c r="J182" s="429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</row>
    <row r="183" spans="1:27" ht="13.9" customHeight="1">
      <c r="A183" s="427"/>
      <c r="B183" s="427"/>
      <c r="C183" s="427"/>
      <c r="D183" s="426" t="s">
        <v>91</v>
      </c>
      <c r="E183" s="426"/>
      <c r="F183" s="426"/>
      <c r="G183" s="89" t="s">
        <v>51</v>
      </c>
      <c r="H183" s="89" t="s">
        <v>221</v>
      </c>
      <c r="I183" s="98" t="s">
        <v>222</v>
      </c>
      <c r="J183" s="98" t="s">
        <v>223</v>
      </c>
      <c r="K183" s="66"/>
      <c r="L183" s="67"/>
      <c r="M183" s="67"/>
      <c r="N183" s="67"/>
      <c r="O183" s="65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</row>
    <row r="184" spans="1:27" ht="29.45" customHeight="1">
      <c r="A184" s="427"/>
      <c r="B184" s="427"/>
      <c r="C184" s="427"/>
      <c r="D184" s="423" t="s">
        <v>224</v>
      </c>
      <c r="E184" s="424"/>
      <c r="F184" s="424"/>
      <c r="G184" s="100">
        <v>1</v>
      </c>
      <c r="H184" s="92" t="s">
        <v>225</v>
      </c>
      <c r="I184" s="97" t="s">
        <v>319</v>
      </c>
      <c r="J184" s="94">
        <v>221.13939999999999</v>
      </c>
      <c r="K184" s="66"/>
      <c r="L184" s="67"/>
      <c r="M184" s="67"/>
      <c r="N184" s="67"/>
      <c r="O184" s="65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</row>
    <row r="185" spans="1:27" ht="15.6" customHeight="1">
      <c r="A185" s="427"/>
      <c r="B185" s="427"/>
      <c r="C185" s="427"/>
      <c r="D185" s="466"/>
      <c r="E185" s="467"/>
      <c r="F185" s="468"/>
      <c r="G185" s="460" t="s">
        <v>226</v>
      </c>
      <c r="H185" s="461"/>
      <c r="I185" s="462"/>
      <c r="J185" s="94">
        <f>J184</f>
        <v>221.13939999999999</v>
      </c>
      <c r="K185" s="66"/>
      <c r="L185" s="67"/>
      <c r="M185" s="67"/>
      <c r="N185" s="67"/>
      <c r="O185" s="65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</row>
    <row r="186" spans="1:27" ht="15.6" customHeight="1">
      <c r="A186" s="427"/>
      <c r="B186" s="427"/>
      <c r="C186" s="427"/>
      <c r="D186" s="426" t="s">
        <v>227</v>
      </c>
      <c r="E186" s="426"/>
      <c r="F186" s="426"/>
      <c r="G186" s="460" t="s">
        <v>25</v>
      </c>
      <c r="H186" s="461"/>
      <c r="I186" s="461"/>
      <c r="J186" s="462"/>
      <c r="K186" s="66"/>
      <c r="L186" s="67"/>
      <c r="M186" s="67"/>
      <c r="N186" s="67"/>
      <c r="O186" s="65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</row>
    <row r="187" spans="1:27" ht="15.6" customHeight="1">
      <c r="A187" s="427"/>
      <c r="B187" s="427"/>
      <c r="C187" s="427"/>
      <c r="D187" s="469"/>
      <c r="E187" s="470"/>
      <c r="F187" s="471"/>
      <c r="G187" s="460" t="s">
        <v>228</v>
      </c>
      <c r="H187" s="461"/>
      <c r="I187" s="462"/>
      <c r="J187" s="206" t="s">
        <v>25</v>
      </c>
      <c r="K187" s="66"/>
      <c r="L187" s="67"/>
      <c r="M187" s="67"/>
      <c r="N187" s="67"/>
      <c r="O187" s="65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</row>
    <row r="188" spans="1:27" ht="15.6" customHeight="1">
      <c r="A188" s="427"/>
      <c r="B188" s="427"/>
      <c r="C188" s="427"/>
      <c r="D188" s="472"/>
      <c r="E188" s="473"/>
      <c r="F188" s="474"/>
      <c r="G188" s="460" t="s">
        <v>229</v>
      </c>
      <c r="H188" s="461"/>
      <c r="I188" s="462"/>
      <c r="J188" s="94">
        <v>221.13939999999999</v>
      </c>
      <c r="K188" s="66"/>
      <c r="L188" s="67"/>
      <c r="M188" s="67"/>
      <c r="N188" s="67"/>
      <c r="O188" s="65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</row>
    <row r="189" spans="1:27" ht="15.6" customHeight="1">
      <c r="A189" s="427"/>
      <c r="B189" s="427"/>
      <c r="C189" s="427"/>
      <c r="D189" s="472"/>
      <c r="E189" s="473"/>
      <c r="F189" s="474"/>
      <c r="G189" s="460" t="s">
        <v>230</v>
      </c>
      <c r="H189" s="461"/>
      <c r="I189" s="462"/>
      <c r="J189" s="94">
        <v>0.98680000000000001</v>
      </c>
      <c r="K189" s="66"/>
      <c r="L189" s="67"/>
      <c r="M189" s="67"/>
      <c r="N189" s="67"/>
      <c r="O189" s="65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</row>
    <row r="190" spans="1:27" ht="15.6" customHeight="1">
      <c r="A190" s="427"/>
      <c r="B190" s="427"/>
      <c r="C190" s="427"/>
      <c r="D190" s="472"/>
      <c r="E190" s="473"/>
      <c r="F190" s="474"/>
      <c r="G190" s="460" t="s">
        <v>231</v>
      </c>
      <c r="H190" s="461"/>
      <c r="I190" s="462"/>
      <c r="J190" s="206" t="s">
        <v>25</v>
      </c>
      <c r="K190" s="66"/>
      <c r="L190" s="67"/>
      <c r="M190" s="67"/>
      <c r="N190" s="67"/>
      <c r="O190" s="65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</row>
    <row r="191" spans="1:27" ht="15.6" customHeight="1">
      <c r="A191" s="427"/>
      <c r="B191" s="427"/>
      <c r="C191" s="427"/>
      <c r="D191" s="426" t="s">
        <v>232</v>
      </c>
      <c r="E191" s="426"/>
      <c r="F191" s="426"/>
      <c r="G191" s="460" t="s">
        <v>25</v>
      </c>
      <c r="H191" s="461"/>
      <c r="I191" s="461"/>
      <c r="J191" s="462"/>
      <c r="K191" s="66"/>
      <c r="L191" s="67"/>
      <c r="M191" s="67"/>
      <c r="N191" s="67"/>
      <c r="O191" s="65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</row>
    <row r="192" spans="1:27" ht="15.6" customHeight="1">
      <c r="A192" s="427"/>
      <c r="B192" s="427"/>
      <c r="C192" s="427"/>
      <c r="D192" s="426" t="s">
        <v>233</v>
      </c>
      <c r="E192" s="426"/>
      <c r="F192" s="426"/>
      <c r="G192" s="460" t="s">
        <v>25</v>
      </c>
      <c r="H192" s="461"/>
      <c r="I192" s="461"/>
      <c r="J192" s="462"/>
      <c r="K192" s="66"/>
      <c r="L192" s="67"/>
      <c r="M192" s="67"/>
      <c r="N192" s="67"/>
      <c r="O192" s="65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</row>
    <row r="193" spans="1:27" ht="15.6" customHeight="1">
      <c r="A193" s="427"/>
      <c r="B193" s="427"/>
      <c r="C193" s="427"/>
      <c r="D193" s="426" t="s">
        <v>234</v>
      </c>
      <c r="E193" s="426"/>
      <c r="F193" s="426"/>
      <c r="G193" s="460" t="s">
        <v>25</v>
      </c>
      <c r="H193" s="461"/>
      <c r="I193" s="461"/>
      <c r="J193" s="462"/>
      <c r="K193" s="66"/>
      <c r="L193" s="67"/>
      <c r="M193" s="67"/>
      <c r="N193" s="67"/>
      <c r="O193" s="65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</row>
    <row r="194" spans="1:27" ht="15.6" customHeight="1">
      <c r="A194" s="427"/>
      <c r="B194" s="427"/>
      <c r="C194" s="427"/>
      <c r="D194" s="426" t="s">
        <v>235</v>
      </c>
      <c r="E194" s="426"/>
      <c r="F194" s="426"/>
      <c r="G194" s="460" t="s">
        <v>25</v>
      </c>
      <c r="H194" s="461"/>
      <c r="I194" s="461"/>
      <c r="J194" s="462"/>
      <c r="K194" s="66"/>
      <c r="L194" s="67"/>
      <c r="M194" s="67"/>
      <c r="N194" s="67"/>
      <c r="O194" s="65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</row>
    <row r="195" spans="1:27" ht="13.9" customHeight="1">
      <c r="A195" s="427"/>
      <c r="B195" s="427"/>
      <c r="C195" s="427"/>
      <c r="D195" s="427"/>
      <c r="E195" s="427"/>
      <c r="F195" s="427"/>
      <c r="G195" s="425" t="s">
        <v>85</v>
      </c>
      <c r="H195" s="425"/>
      <c r="I195" s="425"/>
      <c r="J195" s="96">
        <f>J189</f>
        <v>0.98680000000000001</v>
      </c>
      <c r="K195" s="66"/>
      <c r="L195" s="67"/>
      <c r="M195" s="67"/>
      <c r="N195" s="67"/>
      <c r="O195" s="65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</row>
    <row r="196" spans="1:27" ht="5.45" customHeight="1">
      <c r="A196" s="422"/>
      <c r="B196" s="422"/>
      <c r="C196" s="422"/>
      <c r="D196" s="422"/>
      <c r="E196" s="422"/>
      <c r="F196" s="422"/>
      <c r="G196" s="422"/>
      <c r="H196" s="422"/>
      <c r="I196" s="422"/>
      <c r="J196" s="422"/>
      <c r="K196" s="64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</row>
    <row r="197" spans="1:27" ht="12.6" customHeight="1">
      <c r="A197" s="255" t="str">
        <f>'PLANILHA ORÇAMENTÁRIA'!A32</f>
        <v>1.4.</v>
      </c>
      <c r="B197" s="85"/>
      <c r="C197" s="86"/>
      <c r="D197" s="438" t="str">
        <f>'PLANILHA ORÇAMENTÁRIA'!D32</f>
        <v>SERVIÇOS DE DRENAGEM SUPERFICIAL</v>
      </c>
      <c r="E197" s="438"/>
      <c r="F197" s="438"/>
      <c r="G197" s="438"/>
      <c r="H197" s="438"/>
      <c r="I197" s="87"/>
      <c r="J197" s="88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</row>
    <row r="198" spans="1:27" ht="42" customHeight="1">
      <c r="A198" s="427" t="str">
        <f>'PLANILHA ORÇAMENTÁRIA'!A33</f>
        <v>1.4.1.</v>
      </c>
      <c r="B198" s="427" t="str">
        <f>'PLANILHA ORÇAMENTÁRIA'!B33</f>
        <v>SICOR/
SEINFRA</v>
      </c>
      <c r="C198" s="427" t="str">
        <f>'PLANILHA ORÇAMENTÁRIA'!C33</f>
        <v>ED-51141</v>
      </c>
      <c r="D198" s="428" t="str">
        <f>'PLANILHA ORÇAMENTÁRIA'!D33</f>
        <v>GUIA DE MEIO-FIO, EM CONCRETO COM FCK 15MPA, MOLDADA INLOCO, SEÇÃO 15X45CM, FORMA EM MADEIRA, EXCLUSIVE SARJETA, INCLUSIVE ESCAVAÇÃO, APILOAMENTO E TRANSPORTE COM RETIRADA DO MATERIAL ESCAVADO (EM CAÇAMBA)</v>
      </c>
      <c r="E198" s="428"/>
      <c r="F198" s="428"/>
      <c r="G198" s="428"/>
      <c r="H198" s="428"/>
      <c r="I198" s="429" t="str">
        <f>'PLANILHA ORÇAMENTÁRIA'!E33</f>
        <v>M</v>
      </c>
      <c r="J198" s="429"/>
      <c r="K198" s="66"/>
      <c r="L198" s="67"/>
      <c r="M198" s="67"/>
      <c r="N198" s="67"/>
      <c r="O198" s="65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</row>
    <row r="199" spans="1:27" ht="13.9" customHeight="1">
      <c r="A199" s="427"/>
      <c r="B199" s="427"/>
      <c r="C199" s="427"/>
      <c r="D199" s="426" t="s">
        <v>89</v>
      </c>
      <c r="E199" s="426"/>
      <c r="F199" s="426"/>
      <c r="G199" s="207" t="s">
        <v>50</v>
      </c>
      <c r="H199" s="98" t="s">
        <v>92</v>
      </c>
      <c r="I199" s="98" t="s">
        <v>83</v>
      </c>
      <c r="J199" s="98" t="s">
        <v>84</v>
      </c>
      <c r="K199" s="66"/>
      <c r="L199" s="67"/>
      <c r="M199" s="67"/>
      <c r="N199" s="67"/>
      <c r="O199" s="65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</row>
    <row r="200" spans="1:27" ht="25.15" customHeight="1">
      <c r="A200" s="427"/>
      <c r="B200" s="427"/>
      <c r="C200" s="427"/>
      <c r="D200" s="424" t="s">
        <v>189</v>
      </c>
      <c r="E200" s="424"/>
      <c r="F200" s="424"/>
      <c r="G200" s="93" t="s">
        <v>65</v>
      </c>
      <c r="H200" s="92">
        <v>7.7962500000000004E-2</v>
      </c>
      <c r="I200" s="94">
        <v>637.19000000000005</v>
      </c>
      <c r="J200" s="94">
        <f t="shared" ref="J200:J206" si="1">I200*H200</f>
        <v>49.676925375000003</v>
      </c>
      <c r="K200" s="66"/>
      <c r="L200" s="67"/>
      <c r="M200" s="67"/>
      <c r="N200" s="67"/>
      <c r="O200" s="65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</row>
    <row r="201" spans="1:27" ht="25.15" customHeight="1">
      <c r="A201" s="427"/>
      <c r="B201" s="427"/>
      <c r="C201" s="427"/>
      <c r="D201" s="424" t="s">
        <v>190</v>
      </c>
      <c r="E201" s="424"/>
      <c r="F201" s="424"/>
      <c r="G201" s="93" t="s">
        <v>65</v>
      </c>
      <c r="H201" s="92">
        <v>7.7962500000000004E-2</v>
      </c>
      <c r="I201" s="94">
        <v>131.22</v>
      </c>
      <c r="J201" s="94">
        <f t="shared" si="1"/>
        <v>10.23023925</v>
      </c>
      <c r="K201" s="66"/>
      <c r="L201" s="67"/>
      <c r="M201" s="67"/>
      <c r="N201" s="67"/>
      <c r="O201" s="65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</row>
    <row r="202" spans="1:27" ht="18" customHeight="1">
      <c r="A202" s="427"/>
      <c r="B202" s="427"/>
      <c r="C202" s="427"/>
      <c r="D202" s="424" t="s">
        <v>191</v>
      </c>
      <c r="E202" s="424"/>
      <c r="F202" s="424"/>
      <c r="G202" s="93" t="s">
        <v>67</v>
      </c>
      <c r="H202" s="92">
        <v>0.9</v>
      </c>
      <c r="I202" s="94">
        <v>80.86</v>
      </c>
      <c r="J202" s="94">
        <f t="shared" si="1"/>
        <v>72.774000000000001</v>
      </c>
      <c r="K202" s="66"/>
      <c r="L202" s="67"/>
      <c r="M202" s="67"/>
      <c r="N202" s="67"/>
      <c r="O202" s="65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</row>
    <row r="203" spans="1:27" ht="18" customHeight="1">
      <c r="A203" s="427"/>
      <c r="B203" s="427"/>
      <c r="C203" s="427"/>
      <c r="D203" s="424" t="s">
        <v>99</v>
      </c>
      <c r="E203" s="424"/>
      <c r="F203" s="424"/>
      <c r="G203" s="93" t="s">
        <v>67</v>
      </c>
      <c r="H203" s="92">
        <v>0.18</v>
      </c>
      <c r="I203" s="94">
        <v>28.62</v>
      </c>
      <c r="J203" s="94">
        <f t="shared" si="1"/>
        <v>5.1516000000000002</v>
      </c>
      <c r="K203" s="66"/>
      <c r="L203" s="67"/>
      <c r="M203" s="67"/>
      <c r="N203" s="67"/>
      <c r="O203" s="65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</row>
    <row r="204" spans="1:27" ht="25.15" customHeight="1">
      <c r="A204" s="427"/>
      <c r="B204" s="427"/>
      <c r="C204" s="427"/>
      <c r="D204" s="424" t="s">
        <v>100</v>
      </c>
      <c r="E204" s="424"/>
      <c r="F204" s="424"/>
      <c r="G204" s="93" t="s">
        <v>65</v>
      </c>
      <c r="H204" s="92">
        <v>4.8599999999999997E-2</v>
      </c>
      <c r="I204" s="94">
        <v>84.9</v>
      </c>
      <c r="J204" s="94">
        <f t="shared" si="1"/>
        <v>4.1261400000000004</v>
      </c>
      <c r="K204" s="66"/>
      <c r="L204" s="67"/>
      <c r="M204" s="67"/>
      <c r="N204" s="67"/>
      <c r="O204" s="65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</row>
    <row r="205" spans="1:27" ht="18" customHeight="1">
      <c r="A205" s="427"/>
      <c r="B205" s="427"/>
      <c r="C205" s="427"/>
      <c r="D205" s="424" t="s">
        <v>101</v>
      </c>
      <c r="E205" s="424"/>
      <c r="F205" s="424"/>
      <c r="G205" s="93" t="s">
        <v>65</v>
      </c>
      <c r="H205" s="92">
        <v>6.318E-2</v>
      </c>
      <c r="I205" s="94">
        <v>60</v>
      </c>
      <c r="J205" s="94">
        <f t="shared" si="1"/>
        <v>3.7907999999999999</v>
      </c>
      <c r="K205" s="66"/>
      <c r="L205" s="67"/>
      <c r="M205" s="67"/>
      <c r="N205" s="67"/>
      <c r="O205" s="65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</row>
    <row r="206" spans="1:27" ht="25.15" customHeight="1">
      <c r="A206" s="427"/>
      <c r="B206" s="427"/>
      <c r="C206" s="427"/>
      <c r="D206" s="424" t="s">
        <v>102</v>
      </c>
      <c r="E206" s="424"/>
      <c r="F206" s="424"/>
      <c r="G206" s="93" t="s">
        <v>65</v>
      </c>
      <c r="H206" s="92">
        <v>6.318E-2</v>
      </c>
      <c r="I206" s="94">
        <v>29.44</v>
      </c>
      <c r="J206" s="94">
        <f t="shared" si="1"/>
        <v>1.8600192</v>
      </c>
      <c r="K206" s="66"/>
      <c r="L206" s="67"/>
      <c r="M206" s="67"/>
      <c r="N206" s="67"/>
      <c r="O206" s="65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</row>
    <row r="207" spans="1:27" ht="13.9" customHeight="1">
      <c r="A207" s="427"/>
      <c r="B207" s="427"/>
      <c r="C207" s="427"/>
      <c r="D207" s="427"/>
      <c r="E207" s="427"/>
      <c r="F207" s="427"/>
      <c r="G207" s="425" t="s">
        <v>97</v>
      </c>
      <c r="H207" s="425"/>
      <c r="I207" s="425"/>
      <c r="J207" s="95">
        <v>147.6096</v>
      </c>
      <c r="K207" s="66"/>
      <c r="L207" s="67"/>
      <c r="M207" s="67"/>
      <c r="N207" s="67"/>
      <c r="O207" s="65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</row>
    <row r="208" spans="1:27" ht="13.9" customHeight="1">
      <c r="A208" s="427"/>
      <c r="B208" s="427"/>
      <c r="C208" s="427"/>
      <c r="D208" s="427"/>
      <c r="E208" s="427"/>
      <c r="F208" s="427"/>
      <c r="G208" s="425" t="s">
        <v>85</v>
      </c>
      <c r="H208" s="425"/>
      <c r="I208" s="425"/>
      <c r="J208" s="96">
        <f>J207</f>
        <v>147.6096</v>
      </c>
      <c r="K208" s="66"/>
      <c r="L208" s="67"/>
      <c r="M208" s="67"/>
      <c r="N208" s="67"/>
      <c r="O208" s="65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</row>
    <row r="209" spans="1:27" ht="14.25" customHeight="1">
      <c r="A209" s="422"/>
      <c r="B209" s="422"/>
      <c r="C209" s="422"/>
      <c r="D209" s="422"/>
      <c r="E209" s="422"/>
      <c r="F209" s="422"/>
      <c r="G209" s="422"/>
      <c r="H209" s="422"/>
      <c r="I209" s="422"/>
      <c r="J209" s="422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</row>
    <row r="210" spans="1:27" ht="42" customHeight="1">
      <c r="A210" s="427" t="str">
        <f>'PLANILHA ORÇAMENTÁRIA'!A34</f>
        <v>1.4.2.</v>
      </c>
      <c r="B210" s="427" t="str">
        <f>'PLANILHA ORÇAMENTÁRIA'!B34</f>
        <v>SUDECAP</v>
      </c>
      <c r="C210" s="427" t="str">
        <f>'PLANILHA ORÇAMENTÁRIA'!C34</f>
        <v>19.22.04</v>
      </c>
      <c r="D210" s="428" t="str">
        <f>'PLANILHA ORÇAMENTÁRIA'!D34</f>
        <v>ALTEAMENTO DE TAMPÃO DE POÇO DE VISITA EM ATÉ 20CM</v>
      </c>
      <c r="E210" s="428"/>
      <c r="F210" s="428"/>
      <c r="G210" s="428"/>
      <c r="H210" s="428"/>
      <c r="I210" s="429" t="str">
        <f>'PLANILHA ORÇAMENTÁRIA'!E34</f>
        <v>U</v>
      </c>
      <c r="J210" s="429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</row>
    <row r="211" spans="1:27" ht="13.9" customHeight="1">
      <c r="A211" s="427"/>
      <c r="B211" s="427"/>
      <c r="C211" s="427"/>
      <c r="D211" s="426" t="s">
        <v>89</v>
      </c>
      <c r="E211" s="426"/>
      <c r="F211" s="426"/>
      <c r="G211" s="89" t="s">
        <v>50</v>
      </c>
      <c r="H211" s="89" t="s">
        <v>92</v>
      </c>
      <c r="I211" s="98" t="s">
        <v>83</v>
      </c>
      <c r="J211" s="98" t="s">
        <v>84</v>
      </c>
      <c r="K211" s="66"/>
      <c r="L211" s="67"/>
      <c r="M211" s="67"/>
      <c r="N211" s="67"/>
      <c r="O211" s="65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</row>
    <row r="212" spans="1:27" ht="18" customHeight="1">
      <c r="A212" s="427"/>
      <c r="B212" s="427"/>
      <c r="C212" s="427"/>
      <c r="D212" s="423" t="s">
        <v>320</v>
      </c>
      <c r="E212" s="424"/>
      <c r="F212" s="424"/>
      <c r="G212" s="100" t="s">
        <v>65</v>
      </c>
      <c r="H212" s="92">
        <v>2.7E-2</v>
      </c>
      <c r="I212" s="94">
        <v>771.74</v>
      </c>
      <c r="J212" s="94">
        <f>H212*I212</f>
        <v>20.836980000000001</v>
      </c>
      <c r="K212" s="66"/>
      <c r="L212" s="67"/>
      <c r="M212" s="67"/>
      <c r="N212" s="67"/>
      <c r="O212" s="65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</row>
    <row r="213" spans="1:27" ht="18" customHeight="1">
      <c r="A213" s="427"/>
      <c r="B213" s="427"/>
      <c r="C213" s="427"/>
      <c r="D213" s="423" t="s">
        <v>321</v>
      </c>
      <c r="E213" s="424"/>
      <c r="F213" s="424"/>
      <c r="G213" s="100" t="s">
        <v>65</v>
      </c>
      <c r="H213" s="92">
        <v>0.01</v>
      </c>
      <c r="I213" s="94">
        <v>689.67</v>
      </c>
      <c r="J213" s="94">
        <f>H213*I213</f>
        <v>6.8967000000000001</v>
      </c>
      <c r="K213" s="66"/>
      <c r="L213" s="67"/>
      <c r="M213" s="67"/>
      <c r="N213" s="67"/>
      <c r="O213" s="65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</row>
    <row r="214" spans="1:27" ht="18" customHeight="1">
      <c r="A214" s="427"/>
      <c r="B214" s="427"/>
      <c r="C214" s="427"/>
      <c r="D214" s="423" t="s">
        <v>322</v>
      </c>
      <c r="E214" s="424"/>
      <c r="F214" s="424"/>
      <c r="G214" s="100" t="s">
        <v>67</v>
      </c>
      <c r="H214" s="92">
        <v>0.65</v>
      </c>
      <c r="I214" s="94">
        <v>429.77</v>
      </c>
      <c r="J214" s="94">
        <f>H214*I214</f>
        <v>279.35050000000001</v>
      </c>
      <c r="K214" s="66"/>
      <c r="L214" s="67"/>
      <c r="M214" s="67"/>
      <c r="N214" s="67"/>
      <c r="O214" s="65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</row>
    <row r="215" spans="1:27" ht="18" customHeight="1">
      <c r="A215" s="427"/>
      <c r="B215" s="427"/>
      <c r="C215" s="427"/>
      <c r="D215" s="423" t="s">
        <v>323</v>
      </c>
      <c r="E215" s="424"/>
      <c r="F215" s="424"/>
      <c r="G215" s="100" t="s">
        <v>94</v>
      </c>
      <c r="H215" s="92">
        <v>2.6</v>
      </c>
      <c r="I215" s="94">
        <v>29.41</v>
      </c>
      <c r="J215" s="94">
        <f>H215*I215</f>
        <v>76.466000000000008</v>
      </c>
      <c r="K215" s="66"/>
      <c r="L215" s="67"/>
      <c r="M215" s="67"/>
      <c r="N215" s="67"/>
      <c r="O215" s="65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</row>
    <row r="216" spans="1:27" ht="18" customHeight="1">
      <c r="A216" s="427"/>
      <c r="B216" s="427"/>
      <c r="C216" s="427"/>
      <c r="D216" s="423" t="s">
        <v>165</v>
      </c>
      <c r="E216" s="424"/>
      <c r="F216" s="424"/>
      <c r="G216" s="100" t="s">
        <v>94</v>
      </c>
      <c r="H216" s="92">
        <v>2.6</v>
      </c>
      <c r="I216" s="94">
        <v>21.1</v>
      </c>
      <c r="J216" s="94">
        <f>H216*I216</f>
        <v>54.860000000000007</v>
      </c>
      <c r="K216" s="66"/>
      <c r="L216" s="67"/>
      <c r="M216" s="67"/>
      <c r="N216" s="67"/>
      <c r="O216" s="65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</row>
    <row r="217" spans="1:27" ht="13.9" customHeight="1">
      <c r="A217" s="427"/>
      <c r="B217" s="427"/>
      <c r="C217" s="427"/>
      <c r="D217" s="427"/>
      <c r="E217" s="427"/>
      <c r="F217" s="427"/>
      <c r="G217" s="425" t="s">
        <v>97</v>
      </c>
      <c r="H217" s="425"/>
      <c r="I217" s="425"/>
      <c r="J217" s="95">
        <f>SUM(J212:J216)</f>
        <v>438.41018000000003</v>
      </c>
      <c r="K217" s="66"/>
      <c r="L217" s="67"/>
      <c r="M217" s="67"/>
      <c r="N217" s="67"/>
      <c r="O217" s="65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</row>
    <row r="218" spans="1:27" ht="13.9" customHeight="1">
      <c r="A218" s="427"/>
      <c r="B218" s="427"/>
      <c r="C218" s="427"/>
      <c r="D218" s="426" t="s">
        <v>86</v>
      </c>
      <c r="E218" s="426"/>
      <c r="F218" s="426"/>
      <c r="G218" s="89" t="s">
        <v>50</v>
      </c>
      <c r="H218" s="89" t="s">
        <v>92</v>
      </c>
      <c r="I218" s="98" t="s">
        <v>83</v>
      </c>
      <c r="J218" s="98" t="s">
        <v>84</v>
      </c>
      <c r="K218" s="66"/>
      <c r="L218" s="67"/>
      <c r="M218" s="67"/>
      <c r="N218" s="67"/>
      <c r="O218" s="65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</row>
    <row r="219" spans="1:27" ht="18" customHeight="1">
      <c r="A219" s="427"/>
      <c r="B219" s="427"/>
      <c r="C219" s="427"/>
      <c r="D219" s="433" t="s">
        <v>324</v>
      </c>
      <c r="E219" s="434"/>
      <c r="F219" s="434"/>
      <c r="G219" s="100" t="s">
        <v>98</v>
      </c>
      <c r="H219" s="92">
        <v>1.75</v>
      </c>
      <c r="I219" s="94">
        <v>0.7</v>
      </c>
      <c r="J219" s="94">
        <f>H219*I219</f>
        <v>1.2249999999999999</v>
      </c>
      <c r="K219" s="66"/>
      <c r="L219" s="67"/>
      <c r="M219" s="67"/>
      <c r="N219" s="67"/>
      <c r="O219" s="65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</row>
    <row r="220" spans="1:27" ht="18" customHeight="1">
      <c r="A220" s="427"/>
      <c r="B220" s="427"/>
      <c r="C220" s="427"/>
      <c r="D220" s="433" t="s">
        <v>325</v>
      </c>
      <c r="E220" s="434"/>
      <c r="F220" s="434"/>
      <c r="G220" s="100" t="s">
        <v>65</v>
      </c>
      <c r="H220" s="92">
        <v>6.0000000000000001E-3</v>
      </c>
      <c r="I220" s="94">
        <v>234.41</v>
      </c>
      <c r="J220" s="94">
        <f>H220*I220</f>
        <v>1.40646</v>
      </c>
      <c r="K220" s="66"/>
      <c r="L220" s="67"/>
      <c r="M220" s="67"/>
      <c r="N220" s="67"/>
      <c r="O220" s="65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</row>
    <row r="221" spans="1:27" ht="13.9" customHeight="1">
      <c r="A221" s="427"/>
      <c r="B221" s="427"/>
      <c r="C221" s="427"/>
      <c r="D221" s="427"/>
      <c r="E221" s="427"/>
      <c r="F221" s="427"/>
      <c r="G221" s="425" t="s">
        <v>87</v>
      </c>
      <c r="H221" s="425"/>
      <c r="I221" s="425"/>
      <c r="J221" s="95">
        <f>SUM(J219:J220)</f>
        <v>2.6314599999999997</v>
      </c>
      <c r="K221" s="66"/>
      <c r="L221" s="67"/>
      <c r="M221" s="67"/>
      <c r="N221" s="67"/>
      <c r="O221" s="65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</row>
    <row r="222" spans="1:27" ht="13.9" customHeight="1">
      <c r="A222" s="427"/>
      <c r="B222" s="427"/>
      <c r="C222" s="427"/>
      <c r="D222" s="427"/>
      <c r="E222" s="427"/>
      <c r="F222" s="427"/>
      <c r="G222" s="425" t="s">
        <v>85</v>
      </c>
      <c r="H222" s="425"/>
      <c r="I222" s="425"/>
      <c r="J222" s="96">
        <v>441.06</v>
      </c>
      <c r="K222" s="66"/>
      <c r="L222" s="57"/>
      <c r="M222" s="67"/>
      <c r="N222" s="57"/>
      <c r="O222" s="65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</row>
    <row r="223" spans="1:27" ht="14.25" customHeight="1">
      <c r="A223" s="422"/>
      <c r="B223" s="422"/>
      <c r="C223" s="422"/>
      <c r="D223" s="422"/>
      <c r="E223" s="422"/>
      <c r="F223" s="422"/>
      <c r="G223" s="422"/>
      <c r="H223" s="422"/>
      <c r="I223" s="422"/>
      <c r="J223" s="422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  <c r="AA223" s="61"/>
    </row>
    <row r="224" spans="1:27" ht="42" customHeight="1">
      <c r="A224" s="427" t="str">
        <f>'PLANILHA ORÇAMENTÁRIA'!A35</f>
        <v>1.4.3.</v>
      </c>
      <c r="B224" s="427" t="str">
        <f>'PLANILHA ORÇAMENTÁRIA'!B35</f>
        <v>SINAPI</v>
      </c>
      <c r="C224" s="427">
        <f>'PLANILHA ORÇAMENTÁRIA'!C35</f>
        <v>94289</v>
      </c>
      <c r="D224" s="428" t="str">
        <f>'PLANILHA ORÇAMENTÁRIA'!D35</f>
        <v>EXECUÇÃO DE SARJETA DE CONCRETO USINADO, MOLDADA IN LOCO EM TRECHO RETO, 45 CM BASE X 10 CM ALTURA. AF_01/2024</v>
      </c>
      <c r="E224" s="428"/>
      <c r="F224" s="428"/>
      <c r="G224" s="428"/>
      <c r="H224" s="428"/>
      <c r="I224" s="429" t="str">
        <f>'PLANILHA ORÇAMENTÁRIA'!E35</f>
        <v>M</v>
      </c>
      <c r="J224" s="429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</row>
    <row r="225" spans="1:27" ht="13.9" customHeight="1">
      <c r="A225" s="427"/>
      <c r="B225" s="427"/>
      <c r="C225" s="427"/>
      <c r="D225" s="426" t="s">
        <v>86</v>
      </c>
      <c r="E225" s="426"/>
      <c r="F225" s="426"/>
      <c r="G225" s="89" t="s">
        <v>50</v>
      </c>
      <c r="H225" s="89" t="s">
        <v>92</v>
      </c>
      <c r="I225" s="98" t="s">
        <v>83</v>
      </c>
      <c r="J225" s="98" t="s">
        <v>84</v>
      </c>
      <c r="K225" s="66"/>
      <c r="L225" s="67"/>
      <c r="M225" s="67"/>
      <c r="N225" s="67"/>
      <c r="O225" s="65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</row>
    <row r="226" spans="1:27" ht="18" customHeight="1">
      <c r="A226" s="427"/>
      <c r="B226" s="427"/>
      <c r="C226" s="427"/>
      <c r="D226" s="423" t="s">
        <v>179</v>
      </c>
      <c r="E226" s="424"/>
      <c r="F226" s="424"/>
      <c r="G226" s="93" t="s">
        <v>65</v>
      </c>
      <c r="H226" s="92">
        <v>1.49E-2</v>
      </c>
      <c r="I226" s="97">
        <v>165</v>
      </c>
      <c r="J226" s="94">
        <f>I226*H226</f>
        <v>2.4584999999999999</v>
      </c>
      <c r="K226" s="66"/>
      <c r="L226" s="67"/>
      <c r="M226" s="67"/>
      <c r="N226" s="67"/>
      <c r="O226" s="65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</row>
    <row r="227" spans="1:27" ht="18" customHeight="1">
      <c r="A227" s="427"/>
      <c r="B227" s="427"/>
      <c r="C227" s="427"/>
      <c r="D227" s="423" t="s">
        <v>180</v>
      </c>
      <c r="E227" s="424"/>
      <c r="F227" s="424"/>
      <c r="G227" s="93" t="s">
        <v>64</v>
      </c>
      <c r="H227" s="92">
        <v>0.2</v>
      </c>
      <c r="I227" s="97">
        <v>2.66</v>
      </c>
      <c r="J227" s="94">
        <f>I227*H227</f>
        <v>0.53200000000000003</v>
      </c>
      <c r="K227" s="66"/>
      <c r="L227" s="67"/>
      <c r="M227" s="67"/>
      <c r="N227" s="67"/>
      <c r="O227" s="65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</row>
    <row r="228" spans="1:27" ht="18" customHeight="1">
      <c r="A228" s="427"/>
      <c r="B228" s="427"/>
      <c r="C228" s="427"/>
      <c r="D228" s="423" t="s">
        <v>181</v>
      </c>
      <c r="E228" s="424"/>
      <c r="F228" s="424"/>
      <c r="G228" s="93" t="s">
        <v>64</v>
      </c>
      <c r="H228" s="92">
        <v>8.3299999999999999E-2</v>
      </c>
      <c r="I228" s="97">
        <v>12.64</v>
      </c>
      <c r="J228" s="94">
        <f>I228*H228</f>
        <v>1.0529120000000001</v>
      </c>
      <c r="K228" s="66"/>
      <c r="L228" s="67"/>
      <c r="M228" s="67"/>
      <c r="N228" s="67"/>
      <c r="O228" s="65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</row>
    <row r="229" spans="1:27" ht="25.5" customHeight="1">
      <c r="A229" s="427"/>
      <c r="B229" s="427"/>
      <c r="C229" s="427"/>
      <c r="D229" s="423" t="s">
        <v>182</v>
      </c>
      <c r="E229" s="424"/>
      <c r="F229" s="424"/>
      <c r="G229" s="93" t="s">
        <v>65</v>
      </c>
      <c r="H229" s="92">
        <v>5.6300000000000003E-2</v>
      </c>
      <c r="I229" s="97">
        <v>520</v>
      </c>
      <c r="J229" s="94">
        <f>I229*H229</f>
        <v>29.276</v>
      </c>
      <c r="K229" s="66"/>
      <c r="L229" s="67"/>
      <c r="M229" s="67"/>
      <c r="N229" s="67"/>
      <c r="O229" s="65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</row>
    <row r="230" spans="1:27" ht="13.5" customHeight="1">
      <c r="A230" s="427"/>
      <c r="B230" s="427"/>
      <c r="C230" s="427"/>
      <c r="D230" s="466"/>
      <c r="E230" s="467"/>
      <c r="F230" s="468"/>
      <c r="G230" s="425" t="s">
        <v>87</v>
      </c>
      <c r="H230" s="425"/>
      <c r="I230" s="425"/>
      <c r="J230" s="95">
        <f>SUM(J226:J229)</f>
        <v>33.319412</v>
      </c>
      <c r="K230" s="66"/>
      <c r="L230" s="67"/>
      <c r="M230" s="67"/>
      <c r="N230" s="67"/>
      <c r="O230" s="65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</row>
    <row r="231" spans="1:27" ht="13.9" customHeight="1">
      <c r="A231" s="427"/>
      <c r="B231" s="427"/>
      <c r="C231" s="427"/>
      <c r="D231" s="426" t="s">
        <v>89</v>
      </c>
      <c r="E231" s="426"/>
      <c r="F231" s="426"/>
      <c r="G231" s="89" t="s">
        <v>50</v>
      </c>
      <c r="H231" s="89" t="s">
        <v>92</v>
      </c>
      <c r="I231" s="98" t="s">
        <v>83</v>
      </c>
      <c r="J231" s="98" t="s">
        <v>84</v>
      </c>
      <c r="K231" s="66"/>
      <c r="L231" s="67"/>
      <c r="M231" s="67"/>
      <c r="N231" s="67"/>
      <c r="O231" s="65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</row>
    <row r="232" spans="1:27" ht="18" customHeight="1">
      <c r="A232" s="427"/>
      <c r="B232" s="427"/>
      <c r="C232" s="427"/>
      <c r="D232" s="423" t="s">
        <v>183</v>
      </c>
      <c r="E232" s="424"/>
      <c r="F232" s="424"/>
      <c r="G232" s="93" t="s">
        <v>94</v>
      </c>
      <c r="H232" s="92">
        <v>0.23799999999999999</v>
      </c>
      <c r="I232" s="97">
        <v>33.619999999999997</v>
      </c>
      <c r="J232" s="94">
        <f>I232*H232</f>
        <v>8.0015599999999996</v>
      </c>
      <c r="K232" s="66"/>
      <c r="L232" s="67"/>
      <c r="M232" s="67"/>
      <c r="N232" s="67"/>
      <c r="O232" s="65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</row>
    <row r="233" spans="1:27" ht="18" customHeight="1">
      <c r="A233" s="427"/>
      <c r="B233" s="427"/>
      <c r="C233" s="427"/>
      <c r="D233" s="423" t="s">
        <v>156</v>
      </c>
      <c r="E233" s="424"/>
      <c r="F233" s="424"/>
      <c r="G233" s="93" t="s">
        <v>94</v>
      </c>
      <c r="H233" s="92">
        <v>0.23799999999999999</v>
      </c>
      <c r="I233" s="97">
        <v>24.88</v>
      </c>
      <c r="J233" s="94">
        <f>I233*H233</f>
        <v>5.9214399999999996</v>
      </c>
      <c r="K233" s="66"/>
      <c r="L233" s="67"/>
      <c r="M233" s="67"/>
      <c r="N233" s="67"/>
      <c r="O233" s="65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</row>
    <row r="234" spans="1:27" ht="13.5" customHeight="1">
      <c r="A234" s="427"/>
      <c r="B234" s="427"/>
      <c r="C234" s="427"/>
      <c r="D234" s="427"/>
      <c r="E234" s="427"/>
      <c r="F234" s="427"/>
      <c r="G234" s="425" t="s">
        <v>97</v>
      </c>
      <c r="H234" s="425"/>
      <c r="I234" s="425"/>
      <c r="J234" s="95">
        <f>SUM(J232:J233)</f>
        <v>13.922999999999998</v>
      </c>
      <c r="K234" s="66"/>
      <c r="L234" s="67"/>
      <c r="M234" s="67"/>
      <c r="N234" s="67"/>
      <c r="O234" s="65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</row>
    <row r="235" spans="1:27" ht="13.9" customHeight="1">
      <c r="A235" s="427"/>
      <c r="B235" s="427"/>
      <c r="C235" s="427"/>
      <c r="D235" s="427"/>
      <c r="E235" s="427"/>
      <c r="F235" s="427"/>
      <c r="G235" s="425" t="s">
        <v>85</v>
      </c>
      <c r="H235" s="425"/>
      <c r="I235" s="425"/>
      <c r="J235" s="96">
        <v>47.22</v>
      </c>
      <c r="K235" s="66"/>
      <c r="L235" s="67"/>
      <c r="M235" s="67"/>
      <c r="N235" s="67"/>
      <c r="O235" s="65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</row>
    <row r="236" spans="1:27" ht="13.15" customHeight="1">
      <c r="A236" s="422"/>
      <c r="B236" s="422"/>
      <c r="C236" s="422"/>
      <c r="D236" s="422"/>
      <c r="E236" s="422"/>
      <c r="F236" s="422"/>
      <c r="G236" s="422"/>
      <c r="H236" s="422"/>
      <c r="I236" s="422"/>
      <c r="J236" s="422"/>
      <c r="K236" s="66"/>
      <c r="L236" s="67"/>
      <c r="M236" s="67"/>
      <c r="N236" s="67"/>
      <c r="O236" s="65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</row>
    <row r="237" spans="1:27" ht="21" customHeight="1">
      <c r="A237" s="435" t="str">
        <f>'PLANILHA ORÇAMENTÁRIA'!A37:H37</f>
        <v>Lote 02: Execução de Revestimento Asfáltico e Drenagem Superficial em Vias Urbanas, com Execução de Base e Sub-base</v>
      </c>
      <c r="B237" s="436"/>
      <c r="C237" s="436"/>
      <c r="D237" s="436"/>
      <c r="E237" s="436"/>
      <c r="F237" s="436"/>
      <c r="G237" s="436"/>
      <c r="H237" s="436"/>
      <c r="I237" s="436"/>
      <c r="J237" s="43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</row>
    <row r="238" spans="1:27" ht="16.149999999999999" customHeight="1">
      <c r="A238" s="254" t="str">
        <f>'PLANILHA ORÇAMENTÁRIA'!A38</f>
        <v>1.</v>
      </c>
      <c r="B238" s="144"/>
      <c r="C238" s="145"/>
      <c r="D238" s="459" t="str">
        <f>'PLANILHA ORÇAMENTÁRIA'!D38</f>
        <v>R. Waldemar Gomes da Silva, Triângulo Novo</v>
      </c>
      <c r="E238" s="459"/>
      <c r="F238" s="459"/>
      <c r="G238" s="459"/>
      <c r="H238" s="459"/>
      <c r="I238" s="146"/>
      <c r="J238" s="14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</row>
    <row r="239" spans="1:27" ht="12.6" customHeight="1">
      <c r="A239" s="255" t="str">
        <f>'PLANILHA ORÇAMENTÁRIA'!A39</f>
        <v>1.1.</v>
      </c>
      <c r="B239" s="85"/>
      <c r="C239" s="86"/>
      <c r="D239" s="438" t="str">
        <f>'PLANILHA ORÇAMENTÁRIA'!D39</f>
        <v>SERVIÇOS PRELIMINARES</v>
      </c>
      <c r="E239" s="438"/>
      <c r="F239" s="438"/>
      <c r="G239" s="438"/>
      <c r="H239" s="438"/>
      <c r="I239" s="87"/>
      <c r="J239" s="88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  <c r="AA239" s="61"/>
    </row>
    <row r="240" spans="1:27" ht="42" customHeight="1">
      <c r="A240" s="427" t="str">
        <f>'PLANILHA ORÇAMENTÁRIA'!A40</f>
        <v>1.1.1.</v>
      </c>
      <c r="B240" s="427" t="str">
        <f>'PLANILHA ORÇAMENTÁRIA'!B40</f>
        <v>SINAPI</v>
      </c>
      <c r="C240" s="427">
        <f>'PLANILHA ORÇAMENTÁRIA'!C40</f>
        <v>103689</v>
      </c>
      <c r="D240" s="428" t="str">
        <f>'PLANILHA ORÇAMENTÁRIA'!D40</f>
        <v>FORNECIMENTO E INSTALAÇÃO DE PLACA DE OBRA COM CHAPA GALVANIZADA E ESTRUTURA DE MADEIRA. AF_03/2022_PS</v>
      </c>
      <c r="E240" s="428"/>
      <c r="F240" s="428"/>
      <c r="G240" s="428"/>
      <c r="H240" s="428"/>
      <c r="I240" s="429" t="str">
        <f>'PLANILHA ORÇAMENTÁRIA'!E40</f>
        <v>M2</v>
      </c>
      <c r="J240" s="429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</row>
    <row r="241" spans="1:27" ht="13.9" customHeight="1">
      <c r="A241" s="427"/>
      <c r="B241" s="427"/>
      <c r="C241" s="427"/>
      <c r="D241" s="426" t="s">
        <v>86</v>
      </c>
      <c r="E241" s="426"/>
      <c r="F241" s="426"/>
      <c r="G241" s="89" t="s">
        <v>50</v>
      </c>
      <c r="H241" s="89" t="s">
        <v>92</v>
      </c>
      <c r="I241" s="98" t="s">
        <v>83</v>
      </c>
      <c r="J241" s="98" t="s">
        <v>84</v>
      </c>
      <c r="K241" s="66"/>
      <c r="L241" s="67"/>
      <c r="M241" s="67"/>
      <c r="N241" s="67"/>
      <c r="O241" s="65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</row>
    <row r="242" spans="1:27" ht="18" customHeight="1">
      <c r="A242" s="427"/>
      <c r="B242" s="427"/>
      <c r="C242" s="427"/>
      <c r="D242" s="423" t="s">
        <v>201</v>
      </c>
      <c r="E242" s="424"/>
      <c r="F242" s="424"/>
      <c r="G242" s="93" t="s">
        <v>64</v>
      </c>
      <c r="H242" s="92">
        <v>3.2082999999999999</v>
      </c>
      <c r="I242" s="97">
        <v>3.87</v>
      </c>
      <c r="J242" s="94">
        <f>I242*H242</f>
        <v>12.416121</v>
      </c>
      <c r="K242" s="66"/>
      <c r="L242" s="67"/>
      <c r="M242" s="67"/>
      <c r="N242" s="67"/>
      <c r="O242" s="65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</row>
    <row r="243" spans="1:27" ht="25.5" customHeight="1">
      <c r="A243" s="427"/>
      <c r="B243" s="427"/>
      <c r="C243" s="427"/>
      <c r="D243" s="423" t="s">
        <v>152</v>
      </c>
      <c r="E243" s="424"/>
      <c r="F243" s="424"/>
      <c r="G243" s="93" t="s">
        <v>67</v>
      </c>
      <c r="H243" s="92">
        <v>1</v>
      </c>
      <c r="I243" s="97">
        <v>318.75</v>
      </c>
      <c r="J243" s="94">
        <f>I243*H243</f>
        <v>318.75</v>
      </c>
      <c r="K243" s="66"/>
      <c r="L243" s="67"/>
      <c r="M243" s="67"/>
      <c r="N243" s="67"/>
      <c r="O243" s="65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</row>
    <row r="244" spans="1:27" ht="18" customHeight="1">
      <c r="A244" s="427"/>
      <c r="B244" s="427"/>
      <c r="C244" s="427"/>
      <c r="D244" s="423" t="s">
        <v>153</v>
      </c>
      <c r="E244" s="424"/>
      <c r="F244" s="424"/>
      <c r="G244" s="93" t="s">
        <v>98</v>
      </c>
      <c r="H244" s="92">
        <v>1.1299999999999999E-2</v>
      </c>
      <c r="I244" s="97">
        <v>36.67</v>
      </c>
      <c r="J244" s="94">
        <f>I244*H244</f>
        <v>0.41437099999999999</v>
      </c>
      <c r="K244" s="66"/>
      <c r="L244" s="67"/>
      <c r="M244" s="67"/>
      <c r="N244" s="67"/>
      <c r="O244" s="65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</row>
    <row r="245" spans="1:27" ht="18" customHeight="1">
      <c r="A245" s="427"/>
      <c r="B245" s="427"/>
      <c r="C245" s="427"/>
      <c r="D245" s="423" t="s">
        <v>154</v>
      </c>
      <c r="E245" s="424"/>
      <c r="F245" s="424"/>
      <c r="G245" s="93" t="s">
        <v>98</v>
      </c>
      <c r="H245" s="92">
        <v>1.32E-2</v>
      </c>
      <c r="I245" s="97">
        <v>19.649999999999999</v>
      </c>
      <c r="J245" s="94">
        <f>I245*H245</f>
        <v>0.25938</v>
      </c>
      <c r="K245" s="66"/>
      <c r="L245" s="67"/>
      <c r="M245" s="67"/>
      <c r="N245" s="67"/>
      <c r="O245" s="65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</row>
    <row r="246" spans="1:27" ht="13.5" customHeight="1">
      <c r="A246" s="427"/>
      <c r="B246" s="427"/>
      <c r="C246" s="427"/>
      <c r="D246" s="430"/>
      <c r="E246" s="431"/>
      <c r="F246" s="432"/>
      <c r="G246" s="425" t="s">
        <v>87</v>
      </c>
      <c r="H246" s="425"/>
      <c r="I246" s="425"/>
      <c r="J246" s="95">
        <f>SUM(J242:J245)</f>
        <v>331.83987200000001</v>
      </c>
      <c r="K246" s="66"/>
      <c r="L246" s="67"/>
      <c r="M246" s="67"/>
      <c r="N246" s="67"/>
      <c r="O246" s="65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</row>
    <row r="247" spans="1:27" ht="13.9" customHeight="1">
      <c r="A247" s="427"/>
      <c r="B247" s="427"/>
      <c r="C247" s="427"/>
      <c r="D247" s="426" t="s">
        <v>89</v>
      </c>
      <c r="E247" s="426"/>
      <c r="F247" s="426"/>
      <c r="G247" s="207" t="s">
        <v>50</v>
      </c>
      <c r="H247" s="98" t="s">
        <v>92</v>
      </c>
      <c r="I247" s="98" t="s">
        <v>83</v>
      </c>
      <c r="J247" s="98" t="s">
        <v>84</v>
      </c>
      <c r="K247" s="66"/>
      <c r="L247" s="67"/>
      <c r="M247" s="67"/>
      <c r="N247" s="67"/>
      <c r="O247" s="65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</row>
    <row r="248" spans="1:27" ht="18" customHeight="1">
      <c r="A248" s="427"/>
      <c r="B248" s="427"/>
      <c r="C248" s="427"/>
      <c r="D248" s="423" t="s">
        <v>155</v>
      </c>
      <c r="E248" s="424"/>
      <c r="F248" s="424"/>
      <c r="G248" s="93" t="s">
        <v>94</v>
      </c>
      <c r="H248" s="92">
        <v>0.37290000000000001</v>
      </c>
      <c r="I248" s="97">
        <v>32.89</v>
      </c>
      <c r="J248" s="94">
        <f>I248*H248</f>
        <v>12.264681000000001</v>
      </c>
      <c r="K248" s="66"/>
      <c r="L248" s="67"/>
      <c r="M248" s="67"/>
      <c r="N248" s="67"/>
      <c r="O248" s="65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</row>
    <row r="249" spans="1:27" ht="18" customHeight="1">
      <c r="A249" s="427"/>
      <c r="B249" s="427"/>
      <c r="C249" s="427"/>
      <c r="D249" s="423" t="s">
        <v>156</v>
      </c>
      <c r="E249" s="424"/>
      <c r="F249" s="424"/>
      <c r="G249" s="93" t="s">
        <v>94</v>
      </c>
      <c r="H249" s="92">
        <v>1.1186</v>
      </c>
      <c r="I249" s="97">
        <v>24.88</v>
      </c>
      <c r="J249" s="94">
        <f>I249*H249</f>
        <v>27.830767999999999</v>
      </c>
      <c r="K249" s="66"/>
      <c r="L249" s="67"/>
      <c r="M249" s="67"/>
      <c r="N249" s="67"/>
      <c r="O249" s="65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  <c r="AA249" s="57"/>
    </row>
    <row r="250" spans="1:27" ht="18" customHeight="1">
      <c r="A250" s="427"/>
      <c r="B250" s="427"/>
      <c r="C250" s="427"/>
      <c r="D250" s="423" t="s">
        <v>200</v>
      </c>
      <c r="E250" s="424"/>
      <c r="F250" s="424"/>
      <c r="G250" s="93" t="s">
        <v>67</v>
      </c>
      <c r="H250" s="92">
        <v>0.5</v>
      </c>
      <c r="I250" s="97">
        <v>24.84</v>
      </c>
      <c r="J250" s="94">
        <f>I250*H250</f>
        <v>12.42</v>
      </c>
      <c r="K250" s="66"/>
      <c r="L250" s="67"/>
      <c r="M250" s="67"/>
      <c r="N250" s="67"/>
      <c r="O250" s="65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  <c r="AA250" s="57"/>
    </row>
    <row r="251" spans="1:27" ht="13.9" customHeight="1">
      <c r="A251" s="427"/>
      <c r="B251" s="427"/>
      <c r="C251" s="427"/>
      <c r="D251" s="427"/>
      <c r="E251" s="427"/>
      <c r="F251" s="427"/>
      <c r="G251" s="425" t="s">
        <v>97</v>
      </c>
      <c r="H251" s="425"/>
      <c r="I251" s="425"/>
      <c r="J251" s="95">
        <f>SUM(J248:J250)</f>
        <v>52.515449000000004</v>
      </c>
      <c r="K251" s="66"/>
      <c r="L251" s="67"/>
      <c r="M251" s="67"/>
      <c r="N251" s="67"/>
      <c r="O251" s="65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  <c r="AA251" s="57"/>
    </row>
    <row r="252" spans="1:27" ht="13.9" customHeight="1">
      <c r="A252" s="427"/>
      <c r="B252" s="427"/>
      <c r="C252" s="427"/>
      <c r="D252" s="427"/>
      <c r="E252" s="427"/>
      <c r="F252" s="427"/>
      <c r="G252" s="425" t="s">
        <v>85</v>
      </c>
      <c r="H252" s="425"/>
      <c r="I252" s="425"/>
      <c r="J252" s="96">
        <v>384.33</v>
      </c>
      <c r="K252" s="66"/>
      <c r="L252" s="67"/>
      <c r="M252" s="67"/>
      <c r="N252" s="67"/>
      <c r="O252" s="65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</row>
    <row r="253" spans="1:27" ht="12.75">
      <c r="A253" s="422"/>
      <c r="B253" s="422"/>
      <c r="C253" s="422"/>
      <c r="D253" s="422"/>
      <c r="E253" s="422"/>
      <c r="F253" s="422"/>
      <c r="G253" s="422"/>
      <c r="H253" s="422"/>
      <c r="I253" s="422"/>
      <c r="J253" s="422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</row>
    <row r="254" spans="1:27" ht="42" customHeight="1">
      <c r="A254" s="427" t="str">
        <f>'PLANILHA ORÇAMENTÁRIA'!A41</f>
        <v>1.1.2.</v>
      </c>
      <c r="B254" s="427" t="str">
        <f>'PLANILHA ORÇAMENTÁRIA'!B41</f>
        <v>SICOR/
SEINFRA</v>
      </c>
      <c r="C254" s="427" t="str">
        <f>'PLANILHA ORÇAMENTÁRIA'!C41</f>
        <v>ED-50155</v>
      </c>
      <c r="D254" s="428" t="str">
        <f>'PLANILHA ORÇAMENTÁRIA'!D41</f>
        <v>LOCAÇÃO DE BANHEIRO QUÍMICO, DIMENSÃO (110X120X230)CM, LINHA PADRÃO, CONTENDO UMA (1) PIA/HIGIENIZADOR DE MÃOS, INCLUSIVE MANUTENÇÃO E MOBILIZAÇÃO/DESMOBILIZAÇÃO</v>
      </c>
      <c r="E254" s="428"/>
      <c r="F254" s="428"/>
      <c r="G254" s="428"/>
      <c r="H254" s="428"/>
      <c r="I254" s="429" t="str">
        <f>'PLANILHA ORÇAMENTÁRIA'!E41</f>
        <v>MÊS</v>
      </c>
      <c r="J254" s="429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</row>
    <row r="255" spans="1:27" ht="13.9" customHeight="1">
      <c r="A255" s="427"/>
      <c r="B255" s="427"/>
      <c r="C255" s="427"/>
      <c r="D255" s="426" t="s">
        <v>86</v>
      </c>
      <c r="E255" s="426"/>
      <c r="F255" s="426"/>
      <c r="G255" s="207" t="s">
        <v>50</v>
      </c>
      <c r="H255" s="98" t="s">
        <v>92</v>
      </c>
      <c r="I255" s="90" t="s">
        <v>83</v>
      </c>
      <c r="J255" s="91" t="s">
        <v>84</v>
      </c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</row>
    <row r="256" spans="1:27" ht="51" customHeight="1">
      <c r="A256" s="427"/>
      <c r="B256" s="427"/>
      <c r="C256" s="427"/>
      <c r="D256" s="423" t="s">
        <v>157</v>
      </c>
      <c r="E256" s="424"/>
      <c r="F256" s="424"/>
      <c r="G256" s="92" t="s">
        <v>59</v>
      </c>
      <c r="H256" s="92">
        <v>1</v>
      </c>
      <c r="I256" s="94">
        <v>980</v>
      </c>
      <c r="J256" s="94">
        <f>H256*I256</f>
        <v>980</v>
      </c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</row>
    <row r="257" spans="1:27" ht="13.9" customHeight="1">
      <c r="A257" s="427"/>
      <c r="B257" s="427"/>
      <c r="C257" s="427"/>
      <c r="D257" s="427"/>
      <c r="E257" s="427"/>
      <c r="F257" s="427"/>
      <c r="G257" s="425" t="s">
        <v>87</v>
      </c>
      <c r="H257" s="425"/>
      <c r="I257" s="425"/>
      <c r="J257" s="95">
        <f>J256</f>
        <v>980</v>
      </c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</row>
    <row r="258" spans="1:27" ht="13.9" customHeight="1">
      <c r="A258" s="427"/>
      <c r="B258" s="427"/>
      <c r="C258" s="427"/>
      <c r="D258" s="427"/>
      <c r="E258" s="427"/>
      <c r="F258" s="427"/>
      <c r="G258" s="425" t="s">
        <v>85</v>
      </c>
      <c r="H258" s="425"/>
      <c r="I258" s="425"/>
      <c r="J258" s="96">
        <f>J257</f>
        <v>980</v>
      </c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</row>
    <row r="259" spans="1:27" ht="13.15" customHeight="1">
      <c r="A259" s="422"/>
      <c r="B259" s="422"/>
      <c r="C259" s="422"/>
      <c r="D259" s="422"/>
      <c r="E259" s="422"/>
      <c r="F259" s="422"/>
      <c r="G259" s="422"/>
      <c r="H259" s="422"/>
      <c r="I259" s="422"/>
      <c r="J259" s="422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</row>
    <row r="260" spans="1:27" ht="42" customHeight="1">
      <c r="A260" s="427" t="str">
        <f>'PLANILHA ORÇAMENTÁRIA'!A42</f>
        <v>1.1.3.</v>
      </c>
      <c r="B260" s="427" t="str">
        <f>'PLANILHA ORÇAMENTÁRIA'!B42</f>
        <v>SICOR/
SEINFRA</v>
      </c>
      <c r="C260" s="427" t="str">
        <f>'PLANILHA ORÇAMENTÁRIA'!C42</f>
        <v>ED-27006</v>
      </c>
      <c r="D260" s="428" t="str">
        <f>'PLANILHA ORÇAMENTÁRIA'!D42</f>
        <v>CONE PARA SINALIZAÇÃO/ISOLAMENTO DE ÁREAS, ALTURA 75CM, INCLUSIVE FORNECIMENTO E MOVIMENTAÇÃO</v>
      </c>
      <c r="E260" s="428"/>
      <c r="F260" s="428"/>
      <c r="G260" s="428"/>
      <c r="H260" s="428"/>
      <c r="I260" s="429" t="str">
        <f>'PLANILHA ORÇAMENTÁRIA'!E42</f>
        <v>U</v>
      </c>
      <c r="J260" s="429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</row>
    <row r="261" spans="1:27" ht="13.9" customHeight="1">
      <c r="A261" s="427"/>
      <c r="B261" s="427"/>
      <c r="C261" s="427"/>
      <c r="D261" s="426" t="s">
        <v>86</v>
      </c>
      <c r="E261" s="426"/>
      <c r="F261" s="426"/>
      <c r="G261" s="207" t="s">
        <v>50</v>
      </c>
      <c r="H261" s="98" t="s">
        <v>92</v>
      </c>
      <c r="I261" s="90" t="s">
        <v>83</v>
      </c>
      <c r="J261" s="91" t="s">
        <v>84</v>
      </c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</row>
    <row r="262" spans="1:27" ht="18" customHeight="1">
      <c r="A262" s="427"/>
      <c r="B262" s="427"/>
      <c r="C262" s="427"/>
      <c r="D262" s="423" t="s">
        <v>88</v>
      </c>
      <c r="E262" s="424"/>
      <c r="F262" s="424"/>
      <c r="G262" s="92" t="s">
        <v>56</v>
      </c>
      <c r="H262" s="92">
        <v>3.3333300000000003E-2</v>
      </c>
      <c r="I262" s="94">
        <v>32</v>
      </c>
      <c r="J262" s="94">
        <v>1.0667</v>
      </c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</row>
    <row r="263" spans="1:27" ht="13.9" customHeight="1">
      <c r="A263" s="427"/>
      <c r="B263" s="427"/>
      <c r="C263" s="427"/>
      <c r="D263" s="427"/>
      <c r="E263" s="427"/>
      <c r="F263" s="427"/>
      <c r="G263" s="425" t="s">
        <v>87</v>
      </c>
      <c r="H263" s="425"/>
      <c r="I263" s="425"/>
      <c r="J263" s="95">
        <f>J262</f>
        <v>1.0667</v>
      </c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</row>
    <row r="264" spans="1:27" ht="13.9" customHeight="1">
      <c r="A264" s="427"/>
      <c r="B264" s="427"/>
      <c r="C264" s="427"/>
      <c r="D264" s="426" t="s">
        <v>89</v>
      </c>
      <c r="E264" s="426"/>
      <c r="F264" s="426"/>
      <c r="G264" s="207" t="s">
        <v>50</v>
      </c>
      <c r="H264" s="98" t="s">
        <v>92</v>
      </c>
      <c r="I264" s="90" t="s">
        <v>83</v>
      </c>
      <c r="J264" s="91" t="s">
        <v>84</v>
      </c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</row>
    <row r="265" spans="1:27" ht="18" customHeight="1">
      <c r="A265" s="427"/>
      <c r="B265" s="427"/>
      <c r="C265" s="427"/>
      <c r="D265" s="424" t="s">
        <v>90</v>
      </c>
      <c r="E265" s="424"/>
      <c r="F265" s="424"/>
      <c r="G265" s="92" t="s">
        <v>94</v>
      </c>
      <c r="H265" s="92">
        <v>0.1833333</v>
      </c>
      <c r="I265" s="94">
        <v>24.89</v>
      </c>
      <c r="J265" s="94">
        <f>H265*I265</f>
        <v>4.5631658370000006</v>
      </c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</row>
    <row r="266" spans="1:27" ht="13.9" customHeight="1">
      <c r="A266" s="427"/>
      <c r="B266" s="427"/>
      <c r="C266" s="427"/>
      <c r="D266" s="427"/>
      <c r="E266" s="427"/>
      <c r="F266" s="427"/>
      <c r="G266" s="425" t="s">
        <v>97</v>
      </c>
      <c r="H266" s="425"/>
      <c r="I266" s="425"/>
      <c r="J266" s="95">
        <f>J265</f>
        <v>4.5631658370000006</v>
      </c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</row>
    <row r="267" spans="1:27" ht="13.9" customHeight="1">
      <c r="A267" s="427"/>
      <c r="B267" s="427"/>
      <c r="C267" s="427"/>
      <c r="D267" s="427"/>
      <c r="E267" s="427"/>
      <c r="F267" s="427"/>
      <c r="G267" s="425" t="s">
        <v>85</v>
      </c>
      <c r="H267" s="425"/>
      <c r="I267" s="425"/>
      <c r="J267" s="96">
        <f>SUM(J263,J266)</f>
        <v>5.6298658370000005</v>
      </c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</row>
    <row r="268" spans="1:27" ht="5.45" customHeight="1">
      <c r="A268" s="422"/>
      <c r="B268" s="422"/>
      <c r="C268" s="422"/>
      <c r="D268" s="422"/>
      <c r="E268" s="422"/>
      <c r="F268" s="422"/>
      <c r="G268" s="422"/>
      <c r="H268" s="422"/>
      <c r="I268" s="422"/>
      <c r="J268" s="422"/>
      <c r="K268" s="64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  <c r="AA268" s="61"/>
    </row>
    <row r="269" spans="1:27" ht="14.25" customHeight="1">
      <c r="A269" s="255" t="str">
        <f>'PLANILHA ORÇAMENTÁRIA'!A43</f>
        <v>1.2.</v>
      </c>
      <c r="B269" s="85"/>
      <c r="C269" s="86"/>
      <c r="D269" s="438" t="str">
        <f>'PLANILHA ORÇAMENTÁRIA'!D43</f>
        <v>SERVIÇOS EM TERRA E REMOÇÕES</v>
      </c>
      <c r="E269" s="438"/>
      <c r="F269" s="438"/>
      <c r="G269" s="438"/>
      <c r="H269" s="438"/>
      <c r="I269" s="87"/>
      <c r="J269" s="88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  <c r="AA269" s="61"/>
    </row>
    <row r="270" spans="1:27" ht="42" customHeight="1">
      <c r="A270" s="427" t="str">
        <f>'PLANILHA ORÇAMENTÁRIA'!A44</f>
        <v>1.2.1.</v>
      </c>
      <c r="B270" s="427" t="str">
        <f>'PLANILHA ORÇAMENTÁRIA'!B44</f>
        <v>SICOR/
SEINFRA</v>
      </c>
      <c r="C270" s="427" t="str">
        <f>'PLANILHA ORÇAMENTÁRIA'!C44</f>
        <v>ED-50701</v>
      </c>
      <c r="D270" s="428" t="str">
        <f>'PLANILHA ORÇAMENTÁRIA'!D44</f>
        <v>CAPINA MANUAL DO TERRENO, EXCLUSIVE RASTELAMENTO E QUEIMA</v>
      </c>
      <c r="E270" s="428"/>
      <c r="F270" s="428"/>
      <c r="G270" s="428"/>
      <c r="H270" s="428"/>
      <c r="I270" s="429" t="str">
        <f>'PLANILHA ORÇAMENTÁRIA'!E44</f>
        <v>M2</v>
      </c>
      <c r="J270" s="429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  <c r="AA270" s="61"/>
    </row>
    <row r="271" spans="1:27" ht="13.9" customHeight="1">
      <c r="A271" s="427"/>
      <c r="B271" s="427"/>
      <c r="C271" s="427"/>
      <c r="D271" s="426" t="s">
        <v>89</v>
      </c>
      <c r="E271" s="426"/>
      <c r="F271" s="426"/>
      <c r="G271" s="207" t="s">
        <v>50</v>
      </c>
      <c r="H271" s="98" t="s">
        <v>92</v>
      </c>
      <c r="I271" s="98" t="s">
        <v>83</v>
      </c>
      <c r="J271" s="98" t="s">
        <v>84</v>
      </c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  <c r="AA271" s="61"/>
    </row>
    <row r="272" spans="1:27" ht="18" customHeight="1">
      <c r="A272" s="427"/>
      <c r="B272" s="427"/>
      <c r="C272" s="427"/>
      <c r="D272" s="424" t="s">
        <v>90</v>
      </c>
      <c r="E272" s="424"/>
      <c r="F272" s="424"/>
      <c r="G272" s="93" t="s">
        <v>94</v>
      </c>
      <c r="H272" s="92">
        <v>6.6666600000000006E-2</v>
      </c>
      <c r="I272" s="94">
        <v>24.89</v>
      </c>
      <c r="J272" s="94">
        <f>I272*H272</f>
        <v>1.6593316740000001</v>
      </c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  <c r="AA272" s="61"/>
    </row>
    <row r="273" spans="1:27" ht="14.25" customHeight="1">
      <c r="A273" s="427"/>
      <c r="B273" s="427"/>
      <c r="C273" s="427"/>
      <c r="D273" s="427"/>
      <c r="E273" s="427"/>
      <c r="F273" s="427"/>
      <c r="G273" s="425" t="s">
        <v>97</v>
      </c>
      <c r="H273" s="425"/>
      <c r="I273" s="425"/>
      <c r="J273" s="95">
        <f>J272</f>
        <v>1.6593316740000001</v>
      </c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  <c r="AA273" s="61"/>
    </row>
    <row r="274" spans="1:27" ht="14.25" customHeight="1">
      <c r="A274" s="427"/>
      <c r="B274" s="427"/>
      <c r="C274" s="427"/>
      <c r="D274" s="427"/>
      <c r="E274" s="427"/>
      <c r="F274" s="427"/>
      <c r="G274" s="425" t="s">
        <v>85</v>
      </c>
      <c r="H274" s="425"/>
      <c r="I274" s="425"/>
      <c r="J274" s="96">
        <f>J273</f>
        <v>1.6593316740000001</v>
      </c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  <c r="AA274" s="61"/>
    </row>
    <row r="275" spans="1:27" ht="14.25" customHeight="1">
      <c r="A275" s="422"/>
      <c r="B275" s="422"/>
      <c r="C275" s="422"/>
      <c r="D275" s="422"/>
      <c r="E275" s="422"/>
      <c r="F275" s="422"/>
      <c r="G275" s="422"/>
      <c r="H275" s="422"/>
      <c r="I275" s="422"/>
      <c r="J275" s="422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  <c r="AA275" s="61"/>
    </row>
    <row r="276" spans="1:27" ht="42" customHeight="1">
      <c r="A276" s="427" t="str">
        <f>'PLANILHA ORÇAMENTÁRIA'!A45</f>
        <v>1.2.2.</v>
      </c>
      <c r="B276" s="427" t="str">
        <f>'PLANILHA ORÇAMENTÁRIA'!B45</f>
        <v>SICRO/DNIT</v>
      </c>
      <c r="C276" s="427">
        <f>'PLANILHA ORÇAMENTÁRIA'!C45</f>
        <v>4011212</v>
      </c>
      <c r="D276" s="428" t="str">
        <f>'PLANILHA ORÇAMENTÁRIA'!D45</f>
        <v>VARREDURA DA SUPERFÍCIE PARA EXECUÇÃO DE REVESTIMENTO ASFÁLTICO</v>
      </c>
      <c r="E276" s="428"/>
      <c r="F276" s="428"/>
      <c r="G276" s="428"/>
      <c r="H276" s="428"/>
      <c r="I276" s="429" t="str">
        <f>'PLANILHA ORÇAMENTÁRIA'!E45</f>
        <v>M2</v>
      </c>
      <c r="J276" s="429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  <c r="AA276" s="61"/>
    </row>
    <row r="277" spans="1:27" ht="13.9" customHeight="1">
      <c r="A277" s="427"/>
      <c r="B277" s="427"/>
      <c r="C277" s="427"/>
      <c r="D277" s="426" t="s">
        <v>91</v>
      </c>
      <c r="E277" s="426"/>
      <c r="F277" s="426"/>
      <c r="G277" s="89" t="s">
        <v>51</v>
      </c>
      <c r="H277" s="89" t="s">
        <v>221</v>
      </c>
      <c r="I277" s="98" t="s">
        <v>222</v>
      </c>
      <c r="J277" s="98" t="s">
        <v>223</v>
      </c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  <c r="AA277" s="61"/>
    </row>
    <row r="278" spans="1:27" ht="25.5" customHeight="1">
      <c r="A278" s="427"/>
      <c r="B278" s="427"/>
      <c r="C278" s="427"/>
      <c r="D278" s="423" t="s">
        <v>300</v>
      </c>
      <c r="E278" s="424"/>
      <c r="F278" s="424"/>
      <c r="G278" s="100">
        <v>1</v>
      </c>
      <c r="H278" s="92" t="s">
        <v>225</v>
      </c>
      <c r="I278" s="97" t="s">
        <v>302</v>
      </c>
      <c r="J278" s="94">
        <v>192.7029</v>
      </c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  <c r="AA278" s="61"/>
    </row>
    <row r="279" spans="1:27" ht="25.5" customHeight="1">
      <c r="A279" s="427"/>
      <c r="B279" s="427"/>
      <c r="C279" s="427"/>
      <c r="D279" s="423" t="s">
        <v>301</v>
      </c>
      <c r="E279" s="424"/>
      <c r="F279" s="424"/>
      <c r="G279" s="100">
        <v>1</v>
      </c>
      <c r="H279" s="92" t="s">
        <v>225</v>
      </c>
      <c r="I279" s="97" t="s">
        <v>303</v>
      </c>
      <c r="J279" s="94">
        <v>16.063300000000002</v>
      </c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  <c r="AA279" s="61"/>
    </row>
    <row r="280" spans="1:27" ht="14.25" customHeight="1">
      <c r="A280" s="427"/>
      <c r="B280" s="427"/>
      <c r="C280" s="427"/>
      <c r="D280" s="466"/>
      <c r="E280" s="467"/>
      <c r="F280" s="468"/>
      <c r="G280" s="460" t="s">
        <v>226</v>
      </c>
      <c r="H280" s="461"/>
      <c r="I280" s="462"/>
      <c r="J280" s="94">
        <v>208.7662</v>
      </c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  <c r="AA280" s="61"/>
    </row>
    <row r="281" spans="1:27" ht="13.9" customHeight="1">
      <c r="A281" s="427"/>
      <c r="B281" s="427"/>
      <c r="C281" s="427"/>
      <c r="D281" s="426" t="s">
        <v>227</v>
      </c>
      <c r="E281" s="426"/>
      <c r="F281" s="426"/>
      <c r="G281" s="460" t="s">
        <v>25</v>
      </c>
      <c r="H281" s="461"/>
      <c r="I281" s="461"/>
      <c r="J281" s="462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  <c r="AA281" s="61"/>
    </row>
    <row r="282" spans="1:27" ht="14.25" customHeight="1">
      <c r="A282" s="427"/>
      <c r="B282" s="427"/>
      <c r="C282" s="427"/>
      <c r="D282" s="469"/>
      <c r="E282" s="470"/>
      <c r="F282" s="471"/>
      <c r="G282" s="460" t="s">
        <v>228</v>
      </c>
      <c r="H282" s="461"/>
      <c r="I282" s="462"/>
      <c r="J282" s="206" t="s">
        <v>25</v>
      </c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  <c r="AA282" s="61"/>
    </row>
    <row r="283" spans="1:27" ht="14.25" customHeight="1">
      <c r="A283" s="427"/>
      <c r="B283" s="427"/>
      <c r="C283" s="427"/>
      <c r="D283" s="472"/>
      <c r="E283" s="473"/>
      <c r="F283" s="474"/>
      <c r="G283" s="460" t="s">
        <v>229</v>
      </c>
      <c r="H283" s="461"/>
      <c r="I283" s="462"/>
      <c r="J283" s="94">
        <f>J280</f>
        <v>208.7662</v>
      </c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  <c r="AA283" s="61"/>
    </row>
    <row r="284" spans="1:27" ht="14.25" customHeight="1">
      <c r="A284" s="427"/>
      <c r="B284" s="427"/>
      <c r="C284" s="427"/>
      <c r="D284" s="472"/>
      <c r="E284" s="473"/>
      <c r="F284" s="474"/>
      <c r="G284" s="460" t="s">
        <v>230</v>
      </c>
      <c r="H284" s="461"/>
      <c r="I284" s="462"/>
      <c r="J284" s="94">
        <v>8.5900000000000004E-2</v>
      </c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  <c r="AA284" s="61"/>
    </row>
    <row r="285" spans="1:27" ht="14.25" customHeight="1">
      <c r="A285" s="427"/>
      <c r="B285" s="427"/>
      <c r="C285" s="427"/>
      <c r="D285" s="472"/>
      <c r="E285" s="473"/>
      <c r="F285" s="474"/>
      <c r="G285" s="460" t="s">
        <v>231</v>
      </c>
      <c r="H285" s="461"/>
      <c r="I285" s="462"/>
      <c r="J285" s="94">
        <v>3.8999999999999998E-3</v>
      </c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  <c r="AA285" s="61"/>
    </row>
    <row r="286" spans="1:27" ht="13.9" customHeight="1">
      <c r="A286" s="427"/>
      <c r="B286" s="427"/>
      <c r="C286" s="427"/>
      <c r="D286" s="426" t="s">
        <v>232</v>
      </c>
      <c r="E286" s="426"/>
      <c r="F286" s="426"/>
      <c r="G286" s="460" t="s">
        <v>25</v>
      </c>
      <c r="H286" s="461"/>
      <c r="I286" s="461"/>
      <c r="J286" s="462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  <c r="AA286" s="61"/>
    </row>
    <row r="287" spans="1:27" ht="13.9" customHeight="1">
      <c r="A287" s="427"/>
      <c r="B287" s="427"/>
      <c r="C287" s="427"/>
      <c r="D287" s="426" t="s">
        <v>233</v>
      </c>
      <c r="E287" s="426"/>
      <c r="F287" s="426"/>
      <c r="G287" s="460" t="s">
        <v>25</v>
      </c>
      <c r="H287" s="461"/>
      <c r="I287" s="461"/>
      <c r="J287" s="462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  <c r="AA287" s="61"/>
    </row>
    <row r="288" spans="1:27" ht="13.9" customHeight="1">
      <c r="A288" s="427"/>
      <c r="B288" s="427"/>
      <c r="C288" s="427"/>
      <c r="D288" s="426" t="s">
        <v>234</v>
      </c>
      <c r="E288" s="426"/>
      <c r="F288" s="426"/>
      <c r="G288" s="460" t="s">
        <v>25</v>
      </c>
      <c r="H288" s="461"/>
      <c r="I288" s="461"/>
      <c r="J288" s="462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  <c r="AA288" s="61"/>
    </row>
    <row r="289" spans="1:27" ht="13.9" customHeight="1">
      <c r="A289" s="427"/>
      <c r="B289" s="427"/>
      <c r="C289" s="427"/>
      <c r="D289" s="426" t="s">
        <v>235</v>
      </c>
      <c r="E289" s="426"/>
      <c r="F289" s="426"/>
      <c r="G289" s="460" t="s">
        <v>25</v>
      </c>
      <c r="H289" s="461"/>
      <c r="I289" s="461"/>
      <c r="J289" s="462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  <c r="AA289" s="61"/>
    </row>
    <row r="290" spans="1:27" ht="14.25" customHeight="1">
      <c r="A290" s="427"/>
      <c r="B290" s="427"/>
      <c r="C290" s="427"/>
      <c r="D290" s="427"/>
      <c r="E290" s="427"/>
      <c r="F290" s="427"/>
      <c r="G290" s="425" t="s">
        <v>85</v>
      </c>
      <c r="H290" s="425"/>
      <c r="I290" s="425"/>
      <c r="J290" s="96">
        <f>J284</f>
        <v>8.5900000000000004E-2</v>
      </c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</row>
    <row r="291" spans="1:27" ht="14.25" customHeight="1">
      <c r="A291" s="422"/>
      <c r="B291" s="422"/>
      <c r="C291" s="422"/>
      <c r="D291" s="422"/>
      <c r="E291" s="422"/>
      <c r="F291" s="422"/>
      <c r="G291" s="422"/>
      <c r="H291" s="422"/>
      <c r="I291" s="422"/>
      <c r="J291" s="422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  <c r="AA291" s="61"/>
    </row>
    <row r="292" spans="1:27" ht="42" customHeight="1">
      <c r="A292" s="427" t="str">
        <f>'PLANILHA ORÇAMENTÁRIA'!A46</f>
        <v>1.2.3.</v>
      </c>
      <c r="B292" s="427" t="str">
        <f>'PLANILHA ORÇAMENTÁRIA'!B46</f>
        <v>SINAPI</v>
      </c>
      <c r="C292" s="427">
        <f>'PLANILHA ORÇAMENTÁRIA'!C46</f>
        <v>106167</v>
      </c>
      <c r="D292" s="428" t="str">
        <f>'PLANILHA ORÇAMENTÁRIA'!D46</f>
        <v>LIMPEZA DE RUA COM CAMINHÃO PIPA. AF_10/2025</v>
      </c>
      <c r="E292" s="428"/>
      <c r="F292" s="428"/>
      <c r="G292" s="428"/>
      <c r="H292" s="428"/>
      <c r="I292" s="429" t="str">
        <f>'PLANILHA ORÇAMENTÁRIA'!E46</f>
        <v>M2</v>
      </c>
      <c r="J292" s="429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  <c r="AA292" s="61"/>
    </row>
    <row r="293" spans="1:27" ht="13.9" customHeight="1">
      <c r="A293" s="427"/>
      <c r="B293" s="427"/>
      <c r="C293" s="427"/>
      <c r="D293" s="426" t="s">
        <v>91</v>
      </c>
      <c r="E293" s="426"/>
      <c r="F293" s="426"/>
      <c r="G293" s="207" t="s">
        <v>50</v>
      </c>
      <c r="H293" s="98" t="s">
        <v>92</v>
      </c>
      <c r="I293" s="98" t="s">
        <v>83</v>
      </c>
      <c r="J293" s="98" t="s">
        <v>84</v>
      </c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  <c r="AA293" s="61"/>
    </row>
    <row r="294" spans="1:27" ht="25.5" customHeight="1">
      <c r="A294" s="427"/>
      <c r="B294" s="427"/>
      <c r="C294" s="427"/>
      <c r="D294" s="423" t="s">
        <v>304</v>
      </c>
      <c r="E294" s="424"/>
      <c r="F294" s="424"/>
      <c r="G294" s="93" t="s">
        <v>93</v>
      </c>
      <c r="H294" s="92">
        <v>1.5229999999999999E-4</v>
      </c>
      <c r="I294" s="97">
        <v>273</v>
      </c>
      <c r="J294" s="94">
        <f>I294*H294</f>
        <v>4.1577899999999994E-2</v>
      </c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  <c r="AA294" s="61"/>
    </row>
    <row r="295" spans="1:27" ht="25.5" customHeight="1">
      <c r="A295" s="427"/>
      <c r="B295" s="427"/>
      <c r="C295" s="427"/>
      <c r="D295" s="423" t="s">
        <v>306</v>
      </c>
      <c r="E295" s="424"/>
      <c r="F295" s="424"/>
      <c r="G295" s="93" t="s">
        <v>95</v>
      </c>
      <c r="H295" s="92">
        <v>2.92E-4</v>
      </c>
      <c r="I295" s="97">
        <v>68.489999999999995</v>
      </c>
      <c r="J295" s="94">
        <f>I295*H295</f>
        <v>1.9999079999999999E-2</v>
      </c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  <c r="AA295" s="61"/>
    </row>
    <row r="296" spans="1:27" ht="14.25" customHeight="1">
      <c r="A296" s="427"/>
      <c r="B296" s="427"/>
      <c r="C296" s="427"/>
      <c r="D296" s="430"/>
      <c r="E296" s="431"/>
      <c r="F296" s="432"/>
      <c r="G296" s="425" t="s">
        <v>96</v>
      </c>
      <c r="H296" s="425"/>
      <c r="I296" s="425"/>
      <c r="J296" s="95">
        <f>J294+J295</f>
        <v>6.157697999999999E-2</v>
      </c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  <c r="AA296" s="61"/>
    </row>
    <row r="297" spans="1:27" ht="13.9" customHeight="1">
      <c r="A297" s="427"/>
      <c r="B297" s="427"/>
      <c r="C297" s="427"/>
      <c r="D297" s="426" t="s">
        <v>89</v>
      </c>
      <c r="E297" s="426"/>
      <c r="F297" s="426"/>
      <c r="G297" s="207" t="s">
        <v>50</v>
      </c>
      <c r="H297" s="98" t="s">
        <v>92</v>
      </c>
      <c r="I297" s="98" t="s">
        <v>83</v>
      </c>
      <c r="J297" s="98" t="s">
        <v>84</v>
      </c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  <c r="AA297" s="61"/>
    </row>
    <row r="298" spans="1:27" ht="18" customHeight="1">
      <c r="A298" s="427"/>
      <c r="B298" s="427"/>
      <c r="C298" s="427"/>
      <c r="D298" s="423" t="s">
        <v>305</v>
      </c>
      <c r="E298" s="424"/>
      <c r="F298" s="424"/>
      <c r="G298" s="93" t="s">
        <v>65</v>
      </c>
      <c r="H298" s="92">
        <v>2E-3</v>
      </c>
      <c r="I298" s="97">
        <v>12.34</v>
      </c>
      <c r="J298" s="94">
        <f>I298*H298</f>
        <v>2.4680000000000001E-2</v>
      </c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  <c r="AA298" s="61"/>
    </row>
    <row r="299" spans="1:27" ht="18" customHeight="1">
      <c r="A299" s="427"/>
      <c r="B299" s="427"/>
      <c r="C299" s="427"/>
      <c r="D299" s="423" t="s">
        <v>156</v>
      </c>
      <c r="E299" s="424"/>
      <c r="F299" s="424"/>
      <c r="G299" s="93" t="s">
        <v>94</v>
      </c>
      <c r="H299" s="92">
        <v>4.4430000000000001E-4</v>
      </c>
      <c r="I299" s="97">
        <v>24.88</v>
      </c>
      <c r="J299" s="94">
        <f>I299*H299</f>
        <v>1.1054184E-2</v>
      </c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  <c r="AA299" s="61"/>
    </row>
    <row r="300" spans="1:27" ht="14.25" customHeight="1">
      <c r="A300" s="427"/>
      <c r="B300" s="427"/>
      <c r="C300" s="427"/>
      <c r="D300" s="427"/>
      <c r="E300" s="427"/>
      <c r="F300" s="427"/>
      <c r="G300" s="425" t="s">
        <v>97</v>
      </c>
      <c r="H300" s="425"/>
      <c r="I300" s="425"/>
      <c r="J300" s="95">
        <f>SUM(J298:J299)</f>
        <v>3.5734184000000002E-2</v>
      </c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</row>
    <row r="301" spans="1:27" ht="14.25" customHeight="1">
      <c r="A301" s="427"/>
      <c r="B301" s="427"/>
      <c r="C301" s="427"/>
      <c r="D301" s="427"/>
      <c r="E301" s="427"/>
      <c r="F301" s="427"/>
      <c r="G301" s="425" t="s">
        <v>85</v>
      </c>
      <c r="H301" s="425"/>
      <c r="I301" s="425"/>
      <c r="J301" s="96">
        <v>0.08</v>
      </c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  <c r="AA301" s="61"/>
    </row>
    <row r="302" spans="1:27" ht="14.25" customHeight="1">
      <c r="A302" s="422"/>
      <c r="B302" s="422"/>
      <c r="C302" s="422"/>
      <c r="D302" s="422"/>
      <c r="E302" s="422"/>
      <c r="F302" s="422"/>
      <c r="G302" s="422"/>
      <c r="H302" s="422"/>
      <c r="I302" s="422"/>
      <c r="J302" s="422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  <c r="AA302" s="61"/>
    </row>
    <row r="303" spans="1:27" ht="42" customHeight="1">
      <c r="A303" s="427" t="str">
        <f>'PLANILHA ORÇAMENTÁRIA'!A47</f>
        <v>1.2.4.</v>
      </c>
      <c r="B303" s="427" t="str">
        <f>'PLANILHA ORÇAMENTÁRIA'!B47</f>
        <v>SICOR/
SEINFRA</v>
      </c>
      <c r="C303" s="427" t="str">
        <f>'PLANILHA ORÇAMENTÁRIA'!C47</f>
        <v>ED-51131</v>
      </c>
      <c r="D303" s="428" t="str">
        <f>'PLANILHA ORÇAMENTÁRIA'!D47</f>
        <v>CARGA MANUAL DE MATERIAL DE QUALQUER NATUREZA SOBRE CAMINHÃO, EXCLUSIVE TRANSPORTE</v>
      </c>
      <c r="E303" s="428"/>
      <c r="F303" s="428"/>
      <c r="G303" s="428"/>
      <c r="H303" s="428"/>
      <c r="I303" s="429" t="str">
        <f>'PLANILHA ORÇAMENTÁRIA'!E47</f>
        <v>M3</v>
      </c>
      <c r="J303" s="429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  <c r="AA303" s="61"/>
    </row>
    <row r="304" spans="1:27" ht="13.9" customHeight="1">
      <c r="A304" s="427"/>
      <c r="B304" s="427"/>
      <c r="C304" s="427"/>
      <c r="D304" s="426" t="s">
        <v>89</v>
      </c>
      <c r="E304" s="426"/>
      <c r="F304" s="426"/>
      <c r="G304" s="207" t="s">
        <v>50</v>
      </c>
      <c r="H304" s="98" t="s">
        <v>92</v>
      </c>
      <c r="I304" s="98" t="s">
        <v>83</v>
      </c>
      <c r="J304" s="98" t="s">
        <v>84</v>
      </c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  <c r="AA304" s="61"/>
    </row>
    <row r="305" spans="1:27" ht="18" customHeight="1">
      <c r="A305" s="427"/>
      <c r="B305" s="427"/>
      <c r="C305" s="427"/>
      <c r="D305" s="424" t="s">
        <v>90</v>
      </c>
      <c r="E305" s="424"/>
      <c r="F305" s="424"/>
      <c r="G305" s="93" t="s">
        <v>94</v>
      </c>
      <c r="H305" s="92">
        <v>2</v>
      </c>
      <c r="I305" s="94">
        <v>24.89</v>
      </c>
      <c r="J305" s="94">
        <f>I305*H305</f>
        <v>49.78</v>
      </c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  <c r="AA305" s="61"/>
    </row>
    <row r="306" spans="1:27" ht="14.25" customHeight="1">
      <c r="A306" s="427"/>
      <c r="B306" s="427"/>
      <c r="C306" s="427"/>
      <c r="D306" s="427"/>
      <c r="E306" s="427"/>
      <c r="F306" s="427"/>
      <c r="G306" s="425" t="s">
        <v>97</v>
      </c>
      <c r="H306" s="425"/>
      <c r="I306" s="425"/>
      <c r="J306" s="95">
        <f>J305</f>
        <v>49.78</v>
      </c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  <c r="AA306" s="61"/>
    </row>
    <row r="307" spans="1:27" ht="14.25" customHeight="1">
      <c r="A307" s="427"/>
      <c r="B307" s="427"/>
      <c r="C307" s="427"/>
      <c r="D307" s="427"/>
      <c r="E307" s="427"/>
      <c r="F307" s="427"/>
      <c r="G307" s="425" t="s">
        <v>85</v>
      </c>
      <c r="H307" s="425"/>
      <c r="I307" s="425"/>
      <c r="J307" s="96">
        <f>J306</f>
        <v>49.78</v>
      </c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  <c r="AA307" s="61"/>
    </row>
    <row r="308" spans="1:27" ht="14.25" customHeight="1">
      <c r="A308" s="422"/>
      <c r="B308" s="422"/>
      <c r="C308" s="422"/>
      <c r="D308" s="422"/>
      <c r="E308" s="422"/>
      <c r="F308" s="422"/>
      <c r="G308" s="422"/>
      <c r="H308" s="422"/>
      <c r="I308" s="422"/>
      <c r="J308" s="422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  <c r="AA308" s="61"/>
    </row>
    <row r="309" spans="1:27" ht="42" customHeight="1">
      <c r="A309" s="427" t="str">
        <f>'PLANILHA ORÇAMENTÁRIA'!A48</f>
        <v>1.2.5.</v>
      </c>
      <c r="B309" s="427" t="str">
        <f>'PLANILHA ORÇAMENTÁRIA'!B48</f>
        <v>SINAPI</v>
      </c>
      <c r="C309" s="427">
        <f>'PLANILHA ORÇAMENTÁRIA'!C48</f>
        <v>104790</v>
      </c>
      <c r="D309" s="428" t="str">
        <f>'PLANILHA ORÇAMENTÁRIA'!D48</f>
        <v>DEMOLIÇÃO DE PISO DE CONCRETO SIMPLES, DE FORMA MECANIZADA COM MARTELETE, SEM REAPROVEITAMENTO. AF_09/2023</v>
      </c>
      <c r="E309" s="428"/>
      <c r="F309" s="428"/>
      <c r="G309" s="428"/>
      <c r="H309" s="428"/>
      <c r="I309" s="429" t="str">
        <f>'PLANILHA ORÇAMENTÁRIA'!E48</f>
        <v>M3</v>
      </c>
      <c r="J309" s="429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  <c r="AA309" s="61"/>
    </row>
    <row r="310" spans="1:27" ht="13.9" customHeight="1">
      <c r="A310" s="427"/>
      <c r="B310" s="427"/>
      <c r="C310" s="427"/>
      <c r="D310" s="426" t="s">
        <v>91</v>
      </c>
      <c r="E310" s="426"/>
      <c r="F310" s="426"/>
      <c r="G310" s="89" t="s">
        <v>50</v>
      </c>
      <c r="H310" s="89" t="s">
        <v>92</v>
      </c>
      <c r="I310" s="98" t="s">
        <v>83</v>
      </c>
      <c r="J310" s="98" t="s">
        <v>84</v>
      </c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  <c r="AA310" s="61"/>
    </row>
    <row r="311" spans="1:27" ht="18" customHeight="1">
      <c r="A311" s="427"/>
      <c r="B311" s="427"/>
      <c r="C311" s="427"/>
      <c r="D311" s="423" t="s">
        <v>184</v>
      </c>
      <c r="E311" s="424"/>
      <c r="F311" s="424"/>
      <c r="G311" s="93" t="s">
        <v>93</v>
      </c>
      <c r="H311" s="92">
        <v>1.137</v>
      </c>
      <c r="I311" s="97">
        <v>30.46</v>
      </c>
      <c r="J311" s="94">
        <f>I311*H311</f>
        <v>34.633020000000002</v>
      </c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  <c r="AA311" s="61"/>
    </row>
    <row r="312" spans="1:27" ht="18" customHeight="1">
      <c r="A312" s="427"/>
      <c r="B312" s="427"/>
      <c r="C312" s="427"/>
      <c r="D312" s="423" t="s">
        <v>185</v>
      </c>
      <c r="E312" s="424"/>
      <c r="F312" s="424"/>
      <c r="G312" s="93" t="s">
        <v>95</v>
      </c>
      <c r="H312" s="92">
        <v>0.86950000000000005</v>
      </c>
      <c r="I312" s="97">
        <v>30.04</v>
      </c>
      <c r="J312" s="94">
        <f>I312*H312</f>
        <v>26.119780000000002</v>
      </c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  <c r="AA312" s="61"/>
    </row>
    <row r="313" spans="1:27" ht="25.5" customHeight="1">
      <c r="A313" s="427"/>
      <c r="B313" s="427"/>
      <c r="C313" s="427"/>
      <c r="D313" s="423" t="s">
        <v>186</v>
      </c>
      <c r="E313" s="424"/>
      <c r="F313" s="424"/>
      <c r="G313" s="93" t="s">
        <v>93</v>
      </c>
      <c r="H313" s="92">
        <v>1.137</v>
      </c>
      <c r="I313" s="97">
        <v>33.49</v>
      </c>
      <c r="J313" s="94">
        <f>I313*H313</f>
        <v>38.078130000000002</v>
      </c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  <c r="AA313" s="61"/>
    </row>
    <row r="314" spans="1:27" ht="25.5" customHeight="1">
      <c r="A314" s="427"/>
      <c r="B314" s="427"/>
      <c r="C314" s="427"/>
      <c r="D314" s="423" t="s">
        <v>187</v>
      </c>
      <c r="E314" s="424"/>
      <c r="F314" s="424"/>
      <c r="G314" s="93" t="s">
        <v>95</v>
      </c>
      <c r="H314" s="92">
        <v>0.86950000000000005</v>
      </c>
      <c r="I314" s="97">
        <v>8.9</v>
      </c>
      <c r="J314" s="94">
        <f>I314*H314</f>
        <v>7.7385500000000009</v>
      </c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  <c r="AA314" s="61"/>
    </row>
    <row r="315" spans="1:27" ht="14.25" customHeight="1">
      <c r="A315" s="427"/>
      <c r="B315" s="427"/>
      <c r="C315" s="427"/>
      <c r="D315" s="430"/>
      <c r="E315" s="431"/>
      <c r="F315" s="432"/>
      <c r="G315" s="425" t="s">
        <v>96</v>
      </c>
      <c r="H315" s="425"/>
      <c r="I315" s="425"/>
      <c r="J315" s="95">
        <f>SUM(J311:J314)</f>
        <v>106.56948000000001</v>
      </c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  <c r="AA315" s="61"/>
    </row>
    <row r="316" spans="1:27" ht="13.9" customHeight="1">
      <c r="A316" s="427"/>
      <c r="B316" s="427"/>
      <c r="C316" s="427"/>
      <c r="D316" s="426" t="s">
        <v>89</v>
      </c>
      <c r="E316" s="426"/>
      <c r="F316" s="426"/>
      <c r="G316" s="207" t="s">
        <v>50</v>
      </c>
      <c r="H316" s="98" t="s">
        <v>92</v>
      </c>
      <c r="I316" s="98" t="s">
        <v>83</v>
      </c>
      <c r="J316" s="98" t="s">
        <v>84</v>
      </c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  <c r="AA316" s="61"/>
    </row>
    <row r="317" spans="1:27" ht="18" customHeight="1">
      <c r="A317" s="427"/>
      <c r="B317" s="427"/>
      <c r="C317" s="427"/>
      <c r="D317" s="423" t="s">
        <v>183</v>
      </c>
      <c r="E317" s="424"/>
      <c r="F317" s="424"/>
      <c r="G317" s="93" t="s">
        <v>94</v>
      </c>
      <c r="H317" s="92">
        <v>7.22E-2</v>
      </c>
      <c r="I317" s="97">
        <v>33.619999999999997</v>
      </c>
      <c r="J317" s="94">
        <f>I317*H317</f>
        <v>2.4273639999999999</v>
      </c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  <c r="AA317" s="61"/>
    </row>
    <row r="318" spans="1:27" ht="18" customHeight="1">
      <c r="A318" s="427"/>
      <c r="B318" s="427"/>
      <c r="C318" s="427"/>
      <c r="D318" s="423" t="s">
        <v>156</v>
      </c>
      <c r="E318" s="424"/>
      <c r="F318" s="424"/>
      <c r="G318" s="93" t="s">
        <v>94</v>
      </c>
      <c r="H318" s="92">
        <v>0.44790000000000002</v>
      </c>
      <c r="I318" s="97">
        <v>24.88</v>
      </c>
      <c r="J318" s="94">
        <f>I318*H318</f>
        <v>11.143751999999999</v>
      </c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  <c r="AA318" s="61"/>
    </row>
    <row r="319" spans="1:27" ht="14.25" customHeight="1">
      <c r="A319" s="427"/>
      <c r="B319" s="427"/>
      <c r="C319" s="427"/>
      <c r="D319" s="427"/>
      <c r="E319" s="427"/>
      <c r="F319" s="427"/>
      <c r="G319" s="425" t="s">
        <v>97</v>
      </c>
      <c r="H319" s="425"/>
      <c r="I319" s="425"/>
      <c r="J319" s="95">
        <f>SUM(J317:J318)</f>
        <v>13.571116</v>
      </c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  <c r="AA319" s="61"/>
    </row>
    <row r="320" spans="1:27" ht="14.25" customHeight="1">
      <c r="A320" s="427"/>
      <c r="B320" s="427"/>
      <c r="C320" s="427"/>
      <c r="D320" s="427"/>
      <c r="E320" s="427"/>
      <c r="F320" s="427"/>
      <c r="G320" s="425" t="s">
        <v>85</v>
      </c>
      <c r="H320" s="425"/>
      <c r="I320" s="425"/>
      <c r="J320" s="96">
        <v>120.1</v>
      </c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  <c r="AA320" s="61"/>
    </row>
    <row r="321" spans="1:27" ht="14.25" customHeight="1">
      <c r="A321" s="422"/>
      <c r="B321" s="422"/>
      <c r="C321" s="422"/>
      <c r="D321" s="422"/>
      <c r="E321" s="422"/>
      <c r="F321" s="422"/>
      <c r="G321" s="422"/>
      <c r="H321" s="422"/>
      <c r="I321" s="422"/>
      <c r="J321" s="422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  <c r="AA321" s="61"/>
    </row>
    <row r="322" spans="1:27" ht="42" customHeight="1">
      <c r="A322" s="427" t="str">
        <f>'PLANILHA ORÇAMENTÁRIA'!A49</f>
        <v>1.2.6.</v>
      </c>
      <c r="B322" s="427" t="str">
        <f>'PLANILHA ORÇAMENTÁRIA'!B49</f>
        <v>SINAPI</v>
      </c>
      <c r="C322" s="427">
        <f>'PLANILHA ORÇAMENTÁRIA'!C49</f>
        <v>97635</v>
      </c>
      <c r="D322" s="428" t="str">
        <f>'PLANILHA ORÇAMENTÁRIA'!D49</f>
        <v>REMOÇÃO DE PISO DE BLOCO INTERTRAVADO OU DE PEDRA PORTUGUESA, DE FORMA MANUAL, COM REAPROVEITAMENTO. AF_09/2023</v>
      </c>
      <c r="E322" s="428"/>
      <c r="F322" s="428"/>
      <c r="G322" s="428"/>
      <c r="H322" s="428"/>
      <c r="I322" s="429" t="str">
        <f>'PLANILHA ORÇAMENTÁRIA'!E49</f>
        <v>M2</v>
      </c>
      <c r="J322" s="429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  <c r="AA322" s="61"/>
    </row>
    <row r="323" spans="1:27" ht="13.9" customHeight="1">
      <c r="A323" s="427"/>
      <c r="B323" s="427"/>
      <c r="C323" s="427"/>
      <c r="D323" s="426" t="s">
        <v>89</v>
      </c>
      <c r="E323" s="426"/>
      <c r="F323" s="426"/>
      <c r="G323" s="207" t="s">
        <v>50</v>
      </c>
      <c r="H323" s="98" t="s">
        <v>92</v>
      </c>
      <c r="I323" s="98" t="s">
        <v>83</v>
      </c>
      <c r="J323" s="98" t="s">
        <v>84</v>
      </c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  <c r="AA323" s="61"/>
    </row>
    <row r="324" spans="1:27" ht="18" customHeight="1">
      <c r="A324" s="427"/>
      <c r="B324" s="427"/>
      <c r="C324" s="427"/>
      <c r="D324" s="423" t="s">
        <v>326</v>
      </c>
      <c r="E324" s="424"/>
      <c r="F324" s="424"/>
      <c r="G324" s="93" t="s">
        <v>94</v>
      </c>
      <c r="H324" s="92">
        <v>0.48149999999999998</v>
      </c>
      <c r="I324" s="97">
        <v>25.89</v>
      </c>
      <c r="J324" s="94">
        <f>I324*H324</f>
        <v>12.466035</v>
      </c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  <c r="AA324" s="61"/>
    </row>
    <row r="325" spans="1:27" ht="18" customHeight="1">
      <c r="A325" s="427"/>
      <c r="B325" s="427"/>
      <c r="C325" s="427"/>
      <c r="D325" s="423" t="s">
        <v>156</v>
      </c>
      <c r="E325" s="424"/>
      <c r="F325" s="424"/>
      <c r="G325" s="93" t="s">
        <v>94</v>
      </c>
      <c r="H325" s="92">
        <v>0.21129999999999999</v>
      </c>
      <c r="I325" s="97">
        <v>24.88</v>
      </c>
      <c r="J325" s="94">
        <f>I325*H325</f>
        <v>5.2571439999999994</v>
      </c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  <c r="AA325" s="61"/>
    </row>
    <row r="326" spans="1:27" ht="14.25" customHeight="1">
      <c r="A326" s="427"/>
      <c r="B326" s="427"/>
      <c r="C326" s="427"/>
      <c r="D326" s="427"/>
      <c r="E326" s="427"/>
      <c r="F326" s="427"/>
      <c r="G326" s="425" t="s">
        <v>97</v>
      </c>
      <c r="H326" s="425"/>
      <c r="I326" s="425"/>
      <c r="J326" s="95">
        <f>SUM(J324:J325)</f>
        <v>17.723178999999998</v>
      </c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  <c r="AA326" s="61"/>
    </row>
    <row r="327" spans="1:27" ht="14.25" customHeight="1">
      <c r="A327" s="427"/>
      <c r="B327" s="427"/>
      <c r="C327" s="427"/>
      <c r="D327" s="427"/>
      <c r="E327" s="427"/>
      <c r="F327" s="427"/>
      <c r="G327" s="425" t="s">
        <v>85</v>
      </c>
      <c r="H327" s="425"/>
      <c r="I327" s="425"/>
      <c r="J327" s="96">
        <v>17.71</v>
      </c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  <c r="AA327" s="61"/>
    </row>
    <row r="328" spans="1:27" ht="14.25" customHeight="1">
      <c r="A328" s="422"/>
      <c r="B328" s="422"/>
      <c r="C328" s="422"/>
      <c r="D328" s="422"/>
      <c r="E328" s="422"/>
      <c r="F328" s="422"/>
      <c r="G328" s="422"/>
      <c r="H328" s="422"/>
      <c r="I328" s="422"/>
      <c r="J328" s="422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  <c r="AA328" s="61"/>
    </row>
    <row r="329" spans="1:27" ht="42" customHeight="1">
      <c r="A329" s="427" t="str">
        <f>'PLANILHA ORÇAMENTÁRIA'!A50</f>
        <v>1.2.7.</v>
      </c>
      <c r="B329" s="427" t="str">
        <f>'PLANILHA ORÇAMENTÁRIA'!B50</f>
        <v>SICOR/
SEINFRA</v>
      </c>
      <c r="C329" s="427" t="str">
        <f>'PLANILHA ORÇAMENTÁRIA'!C50</f>
        <v>ED-51132</v>
      </c>
      <c r="D329" s="428" t="str">
        <f>'PLANILHA ORÇAMENTÁRIA'!D50</f>
        <v>CARGA MECÂNICA DE MATERIAL DE QUALQUER NATUREZA SOBRE CAMINHÃO, EXCLUSIVE TRANSPORTE</v>
      </c>
      <c r="E329" s="428"/>
      <c r="F329" s="428"/>
      <c r="G329" s="428"/>
      <c r="H329" s="428"/>
      <c r="I329" s="429" t="str">
        <f>'PLANILHA ORÇAMENTÁRIA'!E50</f>
        <v>M3</v>
      </c>
      <c r="J329" s="429"/>
      <c r="K329" s="66"/>
      <c r="L329" s="67"/>
      <c r="M329" s="67"/>
      <c r="N329" s="67"/>
      <c r="O329" s="65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</row>
    <row r="330" spans="1:27" ht="13.9" customHeight="1">
      <c r="A330" s="427"/>
      <c r="B330" s="427"/>
      <c r="C330" s="427"/>
      <c r="D330" s="426" t="s">
        <v>91</v>
      </c>
      <c r="E330" s="426"/>
      <c r="F330" s="426"/>
      <c r="G330" s="89" t="s">
        <v>51</v>
      </c>
      <c r="H330" s="89" t="s">
        <v>221</v>
      </c>
      <c r="I330" s="98" t="s">
        <v>222</v>
      </c>
      <c r="J330" s="98" t="s">
        <v>223</v>
      </c>
      <c r="K330" s="66"/>
      <c r="L330" s="67"/>
      <c r="M330" s="67"/>
      <c r="N330" s="67"/>
      <c r="O330" s="65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</row>
    <row r="331" spans="1:27" ht="38.450000000000003" customHeight="1">
      <c r="A331" s="427"/>
      <c r="B331" s="427"/>
      <c r="C331" s="427"/>
      <c r="D331" s="424" t="s">
        <v>317</v>
      </c>
      <c r="E331" s="424"/>
      <c r="F331" s="424"/>
      <c r="G331" s="100">
        <v>1</v>
      </c>
      <c r="H331" s="92" t="s">
        <v>310</v>
      </c>
      <c r="I331" s="97" t="s">
        <v>318</v>
      </c>
      <c r="J331" s="94">
        <v>243.0787</v>
      </c>
      <c r="K331" s="66"/>
      <c r="L331" s="67"/>
      <c r="M331" s="67"/>
      <c r="N331" s="67"/>
      <c r="O331" s="65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</row>
    <row r="332" spans="1:27" ht="13.9" customHeight="1">
      <c r="A332" s="427"/>
      <c r="B332" s="427"/>
      <c r="C332" s="427"/>
      <c r="D332" s="427"/>
      <c r="E332" s="427"/>
      <c r="F332" s="427"/>
      <c r="G332" s="425" t="s">
        <v>96</v>
      </c>
      <c r="H332" s="425"/>
      <c r="I332" s="425"/>
      <c r="J332" s="95">
        <v>243.0787</v>
      </c>
      <c r="K332" s="66"/>
      <c r="L332" s="67"/>
      <c r="M332" s="67"/>
      <c r="N332" s="67"/>
      <c r="O332" s="65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</row>
    <row r="333" spans="1:27" ht="13.9" customHeight="1">
      <c r="A333" s="427"/>
      <c r="B333" s="427"/>
      <c r="C333" s="427"/>
      <c r="D333" s="427"/>
      <c r="E333" s="427"/>
      <c r="F333" s="427"/>
      <c r="G333" s="425" t="s">
        <v>313</v>
      </c>
      <c r="H333" s="425"/>
      <c r="I333" s="425"/>
      <c r="J333" s="257">
        <v>82.79</v>
      </c>
      <c r="K333" s="66"/>
      <c r="L333" s="67"/>
      <c r="M333" s="67"/>
      <c r="N333" s="67"/>
      <c r="O333" s="65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</row>
    <row r="334" spans="1:27" ht="13.9" customHeight="1">
      <c r="A334" s="427"/>
      <c r="B334" s="427"/>
      <c r="C334" s="427"/>
      <c r="D334" s="427"/>
      <c r="E334" s="427"/>
      <c r="F334" s="427"/>
      <c r="G334" s="425" t="s">
        <v>315</v>
      </c>
      <c r="H334" s="425"/>
      <c r="I334" s="425"/>
      <c r="J334" s="95">
        <v>2.9361000000000002</v>
      </c>
      <c r="K334" s="66"/>
      <c r="L334" s="67"/>
      <c r="M334" s="67"/>
      <c r="N334" s="67"/>
      <c r="O334" s="65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</row>
    <row r="335" spans="1:27" ht="13.9" customHeight="1">
      <c r="A335" s="427"/>
      <c r="B335" s="427"/>
      <c r="C335" s="427"/>
      <c r="D335" s="426" t="s">
        <v>89</v>
      </c>
      <c r="E335" s="426"/>
      <c r="F335" s="426"/>
      <c r="G335" s="207" t="s">
        <v>50</v>
      </c>
      <c r="H335" s="98" t="s">
        <v>92</v>
      </c>
      <c r="I335" s="98" t="s">
        <v>83</v>
      </c>
      <c r="J335" s="98" t="s">
        <v>84</v>
      </c>
      <c r="K335" s="66"/>
      <c r="L335" s="67"/>
      <c r="M335" s="67"/>
      <c r="N335" s="67"/>
      <c r="O335" s="65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</row>
    <row r="336" spans="1:27" ht="18" customHeight="1">
      <c r="A336" s="427"/>
      <c r="B336" s="427"/>
      <c r="C336" s="427"/>
      <c r="D336" s="424" t="s">
        <v>90</v>
      </c>
      <c r="E336" s="424"/>
      <c r="F336" s="424"/>
      <c r="G336" s="93" t="s">
        <v>94</v>
      </c>
      <c r="H336" s="92">
        <v>2.4156799999999999E-2</v>
      </c>
      <c r="I336" s="94">
        <v>24.89</v>
      </c>
      <c r="J336" s="94">
        <f>I336*H336</f>
        <v>0.60126275200000001</v>
      </c>
      <c r="K336" s="66"/>
      <c r="L336" s="67"/>
      <c r="M336" s="67"/>
      <c r="N336" s="67"/>
      <c r="O336" s="65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</row>
    <row r="337" spans="1:27" ht="13.9" customHeight="1">
      <c r="A337" s="427"/>
      <c r="B337" s="427"/>
      <c r="C337" s="427"/>
      <c r="D337" s="427"/>
      <c r="E337" s="427"/>
      <c r="F337" s="427"/>
      <c r="G337" s="425" t="s">
        <v>97</v>
      </c>
      <c r="H337" s="425"/>
      <c r="I337" s="425"/>
      <c r="J337" s="95">
        <f>J336</f>
        <v>0.60126275200000001</v>
      </c>
      <c r="K337" s="66"/>
      <c r="L337" s="67"/>
      <c r="M337" s="67"/>
      <c r="N337" s="67"/>
      <c r="O337" s="65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</row>
    <row r="338" spans="1:27" ht="13.9" customHeight="1">
      <c r="A338" s="427"/>
      <c r="B338" s="427"/>
      <c r="C338" s="427"/>
      <c r="D338" s="427"/>
      <c r="E338" s="427"/>
      <c r="F338" s="427"/>
      <c r="G338" s="425" t="s">
        <v>85</v>
      </c>
      <c r="H338" s="425"/>
      <c r="I338" s="425"/>
      <c r="J338" s="96">
        <v>3.54</v>
      </c>
      <c r="K338" s="66"/>
      <c r="L338" s="67"/>
      <c r="M338" s="67"/>
      <c r="N338" s="67"/>
      <c r="O338" s="65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</row>
    <row r="339" spans="1:27" ht="14.25" customHeight="1">
      <c r="A339" s="422"/>
      <c r="B339" s="422"/>
      <c r="C339" s="422"/>
      <c r="D339" s="422"/>
      <c r="E339" s="422"/>
      <c r="F339" s="422"/>
      <c r="G339" s="422"/>
      <c r="H339" s="422"/>
      <c r="I339" s="422"/>
      <c r="J339" s="422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  <c r="AA339" s="61"/>
    </row>
    <row r="340" spans="1:27" ht="42" customHeight="1">
      <c r="A340" s="427" t="str">
        <f>'PLANILHA ORÇAMENTÁRIA'!A51</f>
        <v>1.2.8.</v>
      </c>
      <c r="B340" s="427" t="str">
        <f>'PLANILHA ORÇAMENTÁRIA'!B51</f>
        <v>SINAPI</v>
      </c>
      <c r="C340" s="427">
        <f>'PLANILHA ORÇAMENTÁRIA'!C51</f>
        <v>101124</v>
      </c>
      <c r="D340" s="428" t="str">
        <f>'PLANILHA ORÇAMENTÁRIA'!D51</f>
        <v>ESCAVAÇÃO HORIZONTAL EM SOLO DE 1A CATEGORIA COM TRATOR DE ESTEIRAS (100HP/LÂMINA: 2,19M3). AF_07/2020</v>
      </c>
      <c r="E340" s="428"/>
      <c r="F340" s="428"/>
      <c r="G340" s="428"/>
      <c r="H340" s="428"/>
      <c r="I340" s="429" t="str">
        <f>'PLANILHA ORÇAMENTÁRIA'!E51</f>
        <v>M3</v>
      </c>
      <c r="J340" s="429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  <c r="AA340" s="61"/>
    </row>
    <row r="341" spans="1:27" ht="13.9" customHeight="1">
      <c r="A341" s="427"/>
      <c r="B341" s="427"/>
      <c r="C341" s="427"/>
      <c r="D341" s="426" t="s">
        <v>91</v>
      </c>
      <c r="E341" s="426"/>
      <c r="F341" s="426"/>
      <c r="G341" s="89" t="s">
        <v>50</v>
      </c>
      <c r="H341" s="89" t="s">
        <v>92</v>
      </c>
      <c r="I341" s="98" t="s">
        <v>83</v>
      </c>
      <c r="J341" s="98" t="s">
        <v>84</v>
      </c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  <c r="AA341" s="61"/>
    </row>
    <row r="342" spans="1:27" ht="25.5" customHeight="1">
      <c r="A342" s="427"/>
      <c r="B342" s="427"/>
      <c r="C342" s="427"/>
      <c r="D342" s="423" t="s">
        <v>327</v>
      </c>
      <c r="E342" s="424"/>
      <c r="F342" s="424"/>
      <c r="G342" s="93" t="s">
        <v>93</v>
      </c>
      <c r="H342" s="92">
        <v>1.15E-2</v>
      </c>
      <c r="I342" s="97">
        <v>214.73</v>
      </c>
      <c r="J342" s="94">
        <f>I342*H342</f>
        <v>2.469395</v>
      </c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W342" s="61"/>
      <c r="X342" s="61"/>
      <c r="Y342" s="61"/>
      <c r="Z342" s="61"/>
      <c r="AA342" s="61"/>
    </row>
    <row r="343" spans="1:27" ht="25.5" customHeight="1">
      <c r="A343" s="427"/>
      <c r="B343" s="427"/>
      <c r="C343" s="427"/>
      <c r="D343" s="423" t="s">
        <v>328</v>
      </c>
      <c r="E343" s="424"/>
      <c r="F343" s="424"/>
      <c r="G343" s="93" t="s">
        <v>95</v>
      </c>
      <c r="H343" s="92">
        <v>1.95E-2</v>
      </c>
      <c r="I343" s="97">
        <v>88.71</v>
      </c>
      <c r="J343" s="94">
        <f>I343*H343</f>
        <v>1.7298449999999999</v>
      </c>
      <c r="K343" s="61"/>
      <c r="L343" s="61"/>
      <c r="M343" s="61"/>
      <c r="N343" s="61"/>
      <c r="O343" s="61"/>
      <c r="P343" s="61"/>
      <c r="Q343" s="61"/>
      <c r="R343" s="61"/>
      <c r="S343" s="61"/>
      <c r="T343" s="61"/>
      <c r="U343" s="61"/>
      <c r="V343" s="61"/>
      <c r="W343" s="61"/>
      <c r="X343" s="61"/>
      <c r="Y343" s="61"/>
      <c r="Z343" s="61"/>
      <c r="AA343" s="61"/>
    </row>
    <row r="344" spans="1:27" ht="14.25" customHeight="1">
      <c r="A344" s="427"/>
      <c r="B344" s="427"/>
      <c r="C344" s="427"/>
      <c r="D344" s="430"/>
      <c r="E344" s="431"/>
      <c r="F344" s="432"/>
      <c r="G344" s="425" t="s">
        <v>96</v>
      </c>
      <c r="H344" s="425"/>
      <c r="I344" s="425"/>
      <c r="J344" s="95">
        <f>SUM(J342:J343)</f>
        <v>4.1992399999999996</v>
      </c>
      <c r="K344" s="61"/>
      <c r="L344" s="61"/>
      <c r="M344" s="61"/>
      <c r="N344" s="61"/>
      <c r="O344" s="61"/>
      <c r="P344" s="61"/>
      <c r="Q344" s="61"/>
      <c r="R344" s="61"/>
      <c r="S344" s="61"/>
      <c r="T344" s="61"/>
      <c r="U344" s="61"/>
      <c r="V344" s="61"/>
      <c r="W344" s="61"/>
      <c r="X344" s="61"/>
      <c r="Y344" s="61"/>
      <c r="Z344" s="61"/>
      <c r="AA344" s="61"/>
    </row>
    <row r="345" spans="1:27" ht="13.9" customHeight="1">
      <c r="A345" s="427"/>
      <c r="B345" s="427"/>
      <c r="C345" s="427"/>
      <c r="D345" s="426" t="s">
        <v>89</v>
      </c>
      <c r="E345" s="426"/>
      <c r="F345" s="426"/>
      <c r="G345" s="207" t="s">
        <v>50</v>
      </c>
      <c r="H345" s="98" t="s">
        <v>92</v>
      </c>
      <c r="I345" s="98" t="s">
        <v>83</v>
      </c>
      <c r="J345" s="98" t="s">
        <v>84</v>
      </c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  <c r="AA345" s="61"/>
    </row>
    <row r="346" spans="1:27" ht="25.15" customHeight="1">
      <c r="A346" s="427"/>
      <c r="B346" s="427"/>
      <c r="C346" s="427"/>
      <c r="D346" s="423" t="s">
        <v>329</v>
      </c>
      <c r="E346" s="424"/>
      <c r="F346" s="424"/>
      <c r="G346" s="93" t="s">
        <v>65</v>
      </c>
      <c r="H346" s="92">
        <v>1.25</v>
      </c>
      <c r="I346" s="97">
        <v>8.57</v>
      </c>
      <c r="J346" s="94">
        <f>I346*H346</f>
        <v>10.7125</v>
      </c>
      <c r="K346" s="61"/>
      <c r="L346" s="61"/>
      <c r="M346" s="61"/>
      <c r="N346" s="61"/>
      <c r="O346" s="61"/>
      <c r="P346" s="61"/>
      <c r="Q346" s="61"/>
      <c r="R346" s="61"/>
      <c r="S346" s="61"/>
      <c r="T346" s="61"/>
      <c r="U346" s="61"/>
      <c r="V346" s="61"/>
      <c r="W346" s="61"/>
      <c r="X346" s="61"/>
      <c r="Y346" s="61"/>
      <c r="Z346" s="61"/>
      <c r="AA346" s="61"/>
    </row>
    <row r="347" spans="1:27" ht="18" customHeight="1">
      <c r="A347" s="427"/>
      <c r="B347" s="427"/>
      <c r="C347" s="427"/>
      <c r="D347" s="423" t="s">
        <v>156</v>
      </c>
      <c r="E347" s="424"/>
      <c r="F347" s="424"/>
      <c r="G347" s="93" t="s">
        <v>94</v>
      </c>
      <c r="H347" s="92">
        <v>3.1E-2</v>
      </c>
      <c r="I347" s="97">
        <v>24.88</v>
      </c>
      <c r="J347" s="94">
        <f>I347*H347</f>
        <v>0.77127999999999997</v>
      </c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  <c r="AA347" s="61"/>
    </row>
    <row r="348" spans="1:27" ht="14.25" customHeight="1">
      <c r="A348" s="427"/>
      <c r="B348" s="427"/>
      <c r="C348" s="427"/>
      <c r="D348" s="427"/>
      <c r="E348" s="427"/>
      <c r="F348" s="427"/>
      <c r="G348" s="425" t="s">
        <v>97</v>
      </c>
      <c r="H348" s="425"/>
      <c r="I348" s="425"/>
      <c r="J348" s="95">
        <f>J346+J347</f>
        <v>11.483779999999999</v>
      </c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  <c r="AA348" s="61"/>
    </row>
    <row r="349" spans="1:27" ht="14.25" customHeight="1">
      <c r="A349" s="427"/>
      <c r="B349" s="427"/>
      <c r="C349" s="427"/>
      <c r="D349" s="427"/>
      <c r="E349" s="427"/>
      <c r="F349" s="427"/>
      <c r="G349" s="425" t="s">
        <v>85</v>
      </c>
      <c r="H349" s="425"/>
      <c r="I349" s="425"/>
      <c r="J349" s="96">
        <v>15.66</v>
      </c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  <c r="AA349" s="61"/>
    </row>
    <row r="350" spans="1:27" ht="14.25" customHeight="1">
      <c r="A350" s="422"/>
      <c r="B350" s="422"/>
      <c r="C350" s="422"/>
      <c r="D350" s="422"/>
      <c r="E350" s="422"/>
      <c r="F350" s="422"/>
      <c r="G350" s="422"/>
      <c r="H350" s="422"/>
      <c r="I350" s="422"/>
      <c r="J350" s="422"/>
      <c r="K350" s="61"/>
      <c r="L350" s="61"/>
      <c r="M350" s="61"/>
      <c r="N350" s="61"/>
      <c r="O350" s="61"/>
      <c r="P350" s="61"/>
      <c r="Q350" s="61"/>
      <c r="R350" s="61"/>
      <c r="S350" s="61"/>
      <c r="T350" s="61"/>
      <c r="U350" s="61"/>
      <c r="V350" s="61"/>
      <c r="W350" s="61"/>
      <c r="X350" s="61"/>
      <c r="Y350" s="61"/>
      <c r="Z350" s="61"/>
      <c r="AA350" s="61"/>
    </row>
    <row r="351" spans="1:27" ht="42" customHeight="1">
      <c r="A351" s="427" t="str">
        <f>'PLANILHA ORÇAMENTÁRIA'!A52</f>
        <v>1.2.9.</v>
      </c>
      <c r="B351" s="427" t="str">
        <f>'PLANILHA ORÇAMENTÁRIA'!B52</f>
        <v>SINAPI</v>
      </c>
      <c r="C351" s="427">
        <f>'PLANILHA ORÇAMENTÁRIA'!C52</f>
        <v>100973</v>
      </c>
      <c r="D351" s="428" t="str">
        <f>'PLANILHA ORÇAMENTÁRIA'!D52</f>
        <v>CARGA, MANOBRA E DESCARGA DE SOLOS E MATERIAIS GRANULARES EM CAMINHÃO BASCULANTE 6 M³ - CARGA COM PÁ CARREGADEIRA (CAÇAMBA DE 1,7 A 2,8 M³ / 128 HP) E DESCARGA LIVRE (UNIDADE: M3). AF_02/2026</v>
      </c>
      <c r="E351" s="428"/>
      <c r="F351" s="428"/>
      <c r="G351" s="428"/>
      <c r="H351" s="428"/>
      <c r="I351" s="429" t="str">
        <f>'PLANILHA ORÇAMENTÁRIA'!E52</f>
        <v>M3</v>
      </c>
      <c r="J351" s="429"/>
      <c r="K351" s="61"/>
      <c r="L351" s="61"/>
      <c r="M351" s="61"/>
      <c r="N351" s="61"/>
      <c r="O351" s="61"/>
      <c r="P351" s="61"/>
      <c r="Q351" s="61"/>
      <c r="R351" s="61"/>
      <c r="S351" s="61"/>
      <c r="T351" s="61"/>
      <c r="U351" s="61"/>
      <c r="V351" s="61"/>
      <c r="W351" s="61"/>
      <c r="X351" s="61"/>
      <c r="Y351" s="61"/>
      <c r="Z351" s="61"/>
      <c r="AA351" s="61"/>
    </row>
    <row r="352" spans="1:27" ht="13.9" customHeight="1">
      <c r="A352" s="427"/>
      <c r="B352" s="427"/>
      <c r="C352" s="427"/>
      <c r="D352" s="426" t="s">
        <v>91</v>
      </c>
      <c r="E352" s="426"/>
      <c r="F352" s="426"/>
      <c r="G352" s="89" t="s">
        <v>50</v>
      </c>
      <c r="H352" s="89" t="s">
        <v>92</v>
      </c>
      <c r="I352" s="98" t="s">
        <v>83</v>
      </c>
      <c r="J352" s="98" t="s">
        <v>84</v>
      </c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  <c r="AA352" s="61"/>
    </row>
    <row r="353" spans="1:27" ht="25.5" customHeight="1">
      <c r="A353" s="427"/>
      <c r="B353" s="427"/>
      <c r="C353" s="427"/>
      <c r="D353" s="423" t="s">
        <v>204</v>
      </c>
      <c r="E353" s="424"/>
      <c r="F353" s="424"/>
      <c r="G353" s="93" t="s">
        <v>93</v>
      </c>
      <c r="H353" s="92">
        <v>2.5600700000000001E-2</v>
      </c>
      <c r="I353" s="97">
        <v>201.5</v>
      </c>
      <c r="J353" s="94">
        <f>I353*H353</f>
        <v>5.1585410500000002</v>
      </c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  <c r="AA353" s="61"/>
    </row>
    <row r="354" spans="1:27" ht="25.5" customHeight="1">
      <c r="A354" s="427"/>
      <c r="B354" s="427"/>
      <c r="C354" s="427"/>
      <c r="D354" s="423" t="s">
        <v>205</v>
      </c>
      <c r="E354" s="424"/>
      <c r="F354" s="424"/>
      <c r="G354" s="93" t="s">
        <v>95</v>
      </c>
      <c r="H354" s="92">
        <v>1.84414E-2</v>
      </c>
      <c r="I354" s="97">
        <v>73.05</v>
      </c>
      <c r="J354" s="94">
        <f>I354*H354</f>
        <v>1.34714427</v>
      </c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 s="61"/>
      <c r="W354" s="61"/>
      <c r="X354" s="61"/>
      <c r="Y354" s="61"/>
      <c r="Z354" s="61"/>
      <c r="AA354" s="61"/>
    </row>
    <row r="355" spans="1:27" ht="25.5" customHeight="1">
      <c r="A355" s="427"/>
      <c r="B355" s="427"/>
      <c r="C355" s="427"/>
      <c r="D355" s="423" t="s">
        <v>330</v>
      </c>
      <c r="E355" s="424"/>
      <c r="F355" s="424"/>
      <c r="G355" s="93" t="s">
        <v>93</v>
      </c>
      <c r="H355" s="92">
        <v>7.1195E-3</v>
      </c>
      <c r="I355" s="97">
        <v>189.42</v>
      </c>
      <c r="J355" s="94">
        <f>I355*H355</f>
        <v>1.3485756899999999</v>
      </c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  <c r="AA355" s="61"/>
    </row>
    <row r="356" spans="1:27" ht="25.5" customHeight="1">
      <c r="A356" s="427"/>
      <c r="B356" s="427"/>
      <c r="C356" s="427"/>
      <c r="D356" s="423" t="s">
        <v>331</v>
      </c>
      <c r="E356" s="424"/>
      <c r="F356" s="424"/>
      <c r="G356" s="93" t="s">
        <v>95</v>
      </c>
      <c r="H356" s="92">
        <v>1.4256400000000001E-2</v>
      </c>
      <c r="I356" s="97">
        <v>88.64</v>
      </c>
      <c r="J356" s="94">
        <f>I356*H356</f>
        <v>1.2636872960000001</v>
      </c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  <c r="AA356" s="61"/>
    </row>
    <row r="357" spans="1:27" ht="14.25" customHeight="1">
      <c r="A357" s="427"/>
      <c r="B357" s="427"/>
      <c r="C357" s="427"/>
      <c r="D357" s="430"/>
      <c r="E357" s="431"/>
      <c r="F357" s="432"/>
      <c r="G357" s="425" t="s">
        <v>96</v>
      </c>
      <c r="H357" s="425"/>
      <c r="I357" s="425"/>
      <c r="J357" s="95">
        <f>SUM(J353:J356)</f>
        <v>9.1179483060000006</v>
      </c>
      <c r="K357" s="61"/>
      <c r="L357" s="61"/>
      <c r="M357" s="61"/>
      <c r="N357" s="61"/>
      <c r="O357" s="61"/>
      <c r="P357" s="61"/>
      <c r="Q357" s="61"/>
      <c r="R357" s="61"/>
      <c r="S357" s="61"/>
      <c r="T357" s="61"/>
      <c r="U357" s="61"/>
      <c r="V357" s="61"/>
      <c r="W357" s="61"/>
      <c r="X357" s="61"/>
      <c r="Y357" s="61"/>
      <c r="Z357" s="61"/>
      <c r="AA357" s="61"/>
    </row>
    <row r="358" spans="1:27" ht="14.25" customHeight="1">
      <c r="A358" s="427"/>
      <c r="B358" s="427"/>
      <c r="C358" s="427"/>
      <c r="D358" s="427"/>
      <c r="E358" s="427"/>
      <c r="F358" s="427"/>
      <c r="G358" s="425" t="s">
        <v>85</v>
      </c>
      <c r="H358" s="425"/>
      <c r="I358" s="425"/>
      <c r="J358" s="96">
        <v>9.09</v>
      </c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  <c r="AA358" s="61"/>
    </row>
    <row r="359" spans="1:27" ht="14.25" customHeight="1">
      <c r="A359" s="422"/>
      <c r="B359" s="422"/>
      <c r="C359" s="422"/>
      <c r="D359" s="422"/>
      <c r="E359" s="422"/>
      <c r="F359" s="422"/>
      <c r="G359" s="422"/>
      <c r="H359" s="422"/>
      <c r="I359" s="422"/>
      <c r="J359" s="422"/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  <c r="AA359" s="61"/>
    </row>
    <row r="360" spans="1:27" ht="42" customHeight="1">
      <c r="A360" s="427" t="str">
        <f>'PLANILHA ORÇAMENTÁRIA'!A53</f>
        <v>1.2.10.</v>
      </c>
      <c r="B360" s="427" t="str">
        <f>'PLANILHA ORÇAMENTÁRIA'!B53</f>
        <v>SINAPI</v>
      </c>
      <c r="C360" s="427">
        <f>'PLANILHA ORÇAMENTÁRIA'!C53</f>
        <v>97914</v>
      </c>
      <c r="D360" s="428" t="str">
        <f>'PLANILHA ORÇAMENTÁRIA'!D53</f>
        <v>TRANSPORTE COM CAMINHÃO BASCULANTE DE 6 M³, EM VIA URBANA PAVIMENTADA, DMT ATÉ 30 KM (UNIDADE: M3XKM). AF_02/2026</v>
      </c>
      <c r="E360" s="428"/>
      <c r="F360" s="428"/>
      <c r="G360" s="428"/>
      <c r="H360" s="428"/>
      <c r="I360" s="429" t="str">
        <f>'PLANILHA ORÇAMENTÁRIA'!E53</f>
        <v>M3XKM</v>
      </c>
      <c r="J360" s="429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</row>
    <row r="361" spans="1:27" ht="13.9" customHeight="1">
      <c r="A361" s="427"/>
      <c r="B361" s="427"/>
      <c r="C361" s="427"/>
      <c r="D361" s="426" t="s">
        <v>91</v>
      </c>
      <c r="E361" s="426"/>
      <c r="F361" s="426"/>
      <c r="G361" s="89" t="s">
        <v>50</v>
      </c>
      <c r="H361" s="89" t="s">
        <v>92</v>
      </c>
      <c r="I361" s="98" t="s">
        <v>83</v>
      </c>
      <c r="J361" s="98" t="s">
        <v>84</v>
      </c>
      <c r="K361" s="66"/>
      <c r="L361" s="67"/>
      <c r="M361" s="67"/>
      <c r="N361" s="67"/>
      <c r="O361" s="65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</row>
    <row r="362" spans="1:27" ht="25.15" customHeight="1">
      <c r="A362" s="427"/>
      <c r="B362" s="427"/>
      <c r="C362" s="427"/>
      <c r="D362" s="423" t="s">
        <v>204</v>
      </c>
      <c r="E362" s="424"/>
      <c r="F362" s="424"/>
      <c r="G362" s="93" t="s">
        <v>93</v>
      </c>
      <c r="H362" s="92">
        <v>1.44928E-2</v>
      </c>
      <c r="I362" s="97">
        <v>201.5</v>
      </c>
      <c r="J362" s="94">
        <f>I362*H362</f>
        <v>2.9202992000000001</v>
      </c>
      <c r="K362" s="66"/>
      <c r="L362" s="67"/>
      <c r="M362" s="67"/>
      <c r="N362" s="67"/>
      <c r="O362" s="65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</row>
    <row r="363" spans="1:27" ht="25.15" customHeight="1">
      <c r="A363" s="427"/>
      <c r="B363" s="427"/>
      <c r="C363" s="427"/>
      <c r="D363" s="423" t="s">
        <v>205</v>
      </c>
      <c r="E363" s="424"/>
      <c r="F363" s="424"/>
      <c r="G363" s="93" t="s">
        <v>95</v>
      </c>
      <c r="H363" s="92">
        <v>5.4454000000000004E-3</v>
      </c>
      <c r="I363" s="97">
        <v>73.05</v>
      </c>
      <c r="J363" s="94">
        <f>I363*H363</f>
        <v>0.39778647</v>
      </c>
      <c r="K363" s="66"/>
      <c r="L363" s="67"/>
      <c r="M363" s="67"/>
      <c r="N363" s="67"/>
      <c r="O363" s="65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</row>
    <row r="364" spans="1:27" ht="13.5" customHeight="1">
      <c r="A364" s="427"/>
      <c r="B364" s="427"/>
      <c r="C364" s="427"/>
      <c r="D364" s="427"/>
      <c r="E364" s="427"/>
      <c r="F364" s="427"/>
      <c r="G364" s="425" t="s">
        <v>96</v>
      </c>
      <c r="H364" s="425"/>
      <c r="I364" s="425"/>
      <c r="J364" s="95">
        <f>SUM(J362:J363)</f>
        <v>3.3180856700000003</v>
      </c>
      <c r="K364" s="66"/>
      <c r="L364" s="67"/>
      <c r="M364" s="67"/>
      <c r="N364" s="67"/>
      <c r="O364" s="65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</row>
    <row r="365" spans="1:27" ht="13.9" customHeight="1">
      <c r="A365" s="427"/>
      <c r="B365" s="427"/>
      <c r="C365" s="427"/>
      <c r="D365" s="427"/>
      <c r="E365" s="427"/>
      <c r="F365" s="427"/>
      <c r="G365" s="425" t="s">
        <v>85</v>
      </c>
      <c r="H365" s="425"/>
      <c r="I365" s="425"/>
      <c r="J365" s="96">
        <v>3.31</v>
      </c>
      <c r="K365" s="66"/>
      <c r="L365" s="67"/>
      <c r="M365" s="67"/>
      <c r="N365" s="67"/>
      <c r="O365" s="65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</row>
    <row r="366" spans="1:27" ht="14.25" customHeight="1">
      <c r="A366" s="422"/>
      <c r="B366" s="422"/>
      <c r="C366" s="422"/>
      <c r="D366" s="422"/>
      <c r="E366" s="422"/>
      <c r="F366" s="422"/>
      <c r="G366" s="422"/>
      <c r="H366" s="422"/>
      <c r="I366" s="422"/>
      <c r="J366" s="422"/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  <c r="AA366" s="61"/>
    </row>
    <row r="367" spans="1:27" ht="42" customHeight="1">
      <c r="A367" s="427" t="str">
        <f>'PLANILHA ORÇAMENTÁRIA'!A54</f>
        <v>1.2.11.</v>
      </c>
      <c r="B367" s="427" t="str">
        <f>'PLANILHA ORÇAMENTÁRIA'!B54</f>
        <v>SINAPI</v>
      </c>
      <c r="C367" s="427">
        <f>'PLANILHA ORÇAMENTÁRIA'!C54</f>
        <v>100576</v>
      </c>
      <c r="D367" s="428" t="str">
        <f>'PLANILHA ORÇAMENTÁRIA'!D54</f>
        <v>REGULARIZAÇÃO E COMPACTAÇÃO DE SUBLEITO COM SOLO PREDOMINANTEMENTE ARGILOSO, PARA OBRAS DE CONSTRUÇÃO DE PAVIMENTOS. AF_09/2024</v>
      </c>
      <c r="E367" s="428"/>
      <c r="F367" s="428"/>
      <c r="G367" s="428"/>
      <c r="H367" s="428"/>
      <c r="I367" s="429" t="str">
        <f>'PLANILHA ORÇAMENTÁRIA'!E54</f>
        <v>M2</v>
      </c>
      <c r="J367" s="429"/>
      <c r="K367" s="61"/>
      <c r="L367" s="61"/>
      <c r="M367" s="61"/>
      <c r="N367" s="61"/>
      <c r="O367" s="61"/>
      <c r="P367" s="61"/>
      <c r="Q367" s="61"/>
      <c r="R367" s="61"/>
      <c r="S367" s="61"/>
      <c r="T367" s="61"/>
      <c r="U367" s="61"/>
      <c r="V367" s="61"/>
      <c r="W367" s="61"/>
      <c r="X367" s="61"/>
      <c r="Y367" s="61"/>
      <c r="Z367" s="61"/>
      <c r="AA367" s="61"/>
    </row>
    <row r="368" spans="1:27" ht="13.9" customHeight="1">
      <c r="A368" s="427"/>
      <c r="B368" s="427"/>
      <c r="C368" s="427"/>
      <c r="D368" s="426" t="s">
        <v>91</v>
      </c>
      <c r="E368" s="426"/>
      <c r="F368" s="426"/>
      <c r="G368" s="89" t="s">
        <v>50</v>
      </c>
      <c r="H368" s="89" t="s">
        <v>92</v>
      </c>
      <c r="I368" s="98" t="s">
        <v>83</v>
      </c>
      <c r="J368" s="98" t="s">
        <v>84</v>
      </c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  <c r="AA368" s="61"/>
    </row>
    <row r="369" spans="1:27" ht="25.5" customHeight="1">
      <c r="A369" s="427"/>
      <c r="B369" s="427"/>
      <c r="C369" s="427"/>
      <c r="D369" s="423" t="s">
        <v>332</v>
      </c>
      <c r="E369" s="424"/>
      <c r="F369" s="424"/>
      <c r="G369" s="93" t="s">
        <v>95</v>
      </c>
      <c r="H369" s="92">
        <v>8.3126999999999993E-3</v>
      </c>
      <c r="I369" s="97">
        <v>109.83</v>
      </c>
      <c r="J369" s="94">
        <f t="shared" ref="J369:J374" si="2">I369*H369</f>
        <v>0.91298384099999985</v>
      </c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  <c r="AA369" s="61"/>
    </row>
    <row r="370" spans="1:27" ht="37.15" customHeight="1">
      <c r="A370" s="427"/>
      <c r="B370" s="427"/>
      <c r="C370" s="427"/>
      <c r="D370" s="423" t="s">
        <v>333</v>
      </c>
      <c r="E370" s="424"/>
      <c r="F370" s="424"/>
      <c r="G370" s="93" t="s">
        <v>95</v>
      </c>
      <c r="H370" s="92">
        <v>7.5449999999999996E-3</v>
      </c>
      <c r="I370" s="97">
        <v>81.31</v>
      </c>
      <c r="J370" s="94">
        <f t="shared" si="2"/>
        <v>0.61348395</v>
      </c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  <c r="AA370" s="61"/>
    </row>
    <row r="371" spans="1:27" ht="25.5" customHeight="1">
      <c r="A371" s="427"/>
      <c r="B371" s="427"/>
      <c r="C371" s="427"/>
      <c r="D371" s="423" t="s">
        <v>334</v>
      </c>
      <c r="E371" s="424"/>
      <c r="F371" s="424"/>
      <c r="G371" s="93" t="s">
        <v>93</v>
      </c>
      <c r="H371" s="92">
        <v>2.5195E-3</v>
      </c>
      <c r="I371" s="97">
        <v>158.27000000000001</v>
      </c>
      <c r="J371" s="94">
        <f t="shared" si="2"/>
        <v>0.39876126500000003</v>
      </c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  <c r="AA371" s="61"/>
    </row>
    <row r="372" spans="1:27" ht="25.5" customHeight="1">
      <c r="A372" s="427"/>
      <c r="B372" s="427"/>
      <c r="C372" s="427"/>
      <c r="D372" s="423" t="s">
        <v>335</v>
      </c>
      <c r="E372" s="424"/>
      <c r="F372" s="424"/>
      <c r="G372" s="93" t="s">
        <v>95</v>
      </c>
      <c r="H372" s="92">
        <v>6.0956999999999999E-3</v>
      </c>
      <c r="I372" s="97">
        <v>63.31</v>
      </c>
      <c r="J372" s="94">
        <f t="shared" si="2"/>
        <v>0.385918767</v>
      </c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  <c r="AA372" s="61"/>
    </row>
    <row r="373" spans="1:27" ht="37.15" customHeight="1">
      <c r="A373" s="427"/>
      <c r="B373" s="427"/>
      <c r="C373" s="427"/>
      <c r="D373" s="423" t="s">
        <v>336</v>
      </c>
      <c r="E373" s="424"/>
      <c r="F373" s="424"/>
      <c r="G373" s="93" t="s">
        <v>93</v>
      </c>
      <c r="H373" s="92">
        <v>1.0702000000000001E-3</v>
      </c>
      <c r="I373" s="97">
        <v>336.96</v>
      </c>
      <c r="J373" s="94">
        <f t="shared" si="2"/>
        <v>0.36061459200000001</v>
      </c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  <c r="AA373" s="61"/>
    </row>
    <row r="374" spans="1:27" ht="25.5" customHeight="1">
      <c r="A374" s="427"/>
      <c r="B374" s="427"/>
      <c r="C374" s="427"/>
      <c r="D374" s="423" t="s">
        <v>337</v>
      </c>
      <c r="E374" s="424"/>
      <c r="F374" s="424"/>
      <c r="G374" s="93" t="s">
        <v>93</v>
      </c>
      <c r="H374" s="92">
        <v>3.0249999999999998E-4</v>
      </c>
      <c r="I374" s="97">
        <v>274.75</v>
      </c>
      <c r="J374" s="94">
        <f t="shared" si="2"/>
        <v>8.3111874999999988E-2</v>
      </c>
      <c r="K374" s="61"/>
      <c r="L374" s="61"/>
      <c r="M374" s="61"/>
      <c r="N374" s="61"/>
      <c r="O374" s="61"/>
      <c r="P374" s="61"/>
      <c r="Q374" s="61"/>
      <c r="R374" s="61"/>
      <c r="S374" s="61"/>
      <c r="T374" s="61"/>
      <c r="U374" s="61"/>
      <c r="V374" s="61"/>
      <c r="W374" s="61"/>
      <c r="X374" s="61"/>
      <c r="Y374" s="61"/>
      <c r="Z374" s="61"/>
      <c r="AA374" s="61"/>
    </row>
    <row r="375" spans="1:27" ht="14.25" customHeight="1">
      <c r="A375" s="427"/>
      <c r="B375" s="427"/>
      <c r="C375" s="427"/>
      <c r="D375" s="430"/>
      <c r="E375" s="431"/>
      <c r="F375" s="432"/>
      <c r="G375" s="425" t="s">
        <v>96</v>
      </c>
      <c r="H375" s="425"/>
      <c r="I375" s="425"/>
      <c r="J375" s="95">
        <f>SUM(J369:J374)</f>
        <v>2.7548742900000005</v>
      </c>
      <c r="K375" s="61"/>
      <c r="L375" s="61"/>
      <c r="M375" s="61"/>
      <c r="N375" s="61"/>
      <c r="O375" s="61"/>
      <c r="P375" s="61"/>
      <c r="Q375" s="61"/>
      <c r="R375" s="61"/>
      <c r="S375" s="61"/>
      <c r="T375" s="61"/>
      <c r="U375" s="61"/>
      <c r="V375" s="61"/>
      <c r="W375" s="61"/>
      <c r="X375" s="61"/>
      <c r="Y375" s="61"/>
      <c r="Z375" s="61"/>
      <c r="AA375" s="61"/>
    </row>
    <row r="376" spans="1:27" ht="13.9" customHeight="1">
      <c r="A376" s="427"/>
      <c r="B376" s="427"/>
      <c r="C376" s="427"/>
      <c r="D376" s="426" t="s">
        <v>89</v>
      </c>
      <c r="E376" s="426"/>
      <c r="F376" s="426"/>
      <c r="G376" s="207" t="s">
        <v>50</v>
      </c>
      <c r="H376" s="98" t="s">
        <v>92</v>
      </c>
      <c r="I376" s="98" t="s">
        <v>83</v>
      </c>
      <c r="J376" s="98" t="s">
        <v>84</v>
      </c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  <c r="AA376" s="61"/>
    </row>
    <row r="377" spans="1:27" ht="18" customHeight="1">
      <c r="A377" s="427"/>
      <c r="B377" s="427"/>
      <c r="C377" s="427"/>
      <c r="D377" s="423" t="s">
        <v>156</v>
      </c>
      <c r="E377" s="424"/>
      <c r="F377" s="424"/>
      <c r="G377" s="93" t="s">
        <v>94</v>
      </c>
      <c r="H377" s="92">
        <v>8.6151999999999999E-3</v>
      </c>
      <c r="I377" s="97">
        <v>24.88</v>
      </c>
      <c r="J377" s="94">
        <f>I377*H377</f>
        <v>0.214346176</v>
      </c>
      <c r="K377" s="61"/>
      <c r="L377" s="61"/>
      <c r="M377" s="61"/>
      <c r="N377" s="61"/>
      <c r="O377" s="61"/>
      <c r="P377" s="61"/>
      <c r="Q377" s="61"/>
      <c r="R377" s="61"/>
      <c r="S377" s="61"/>
      <c r="T377" s="61"/>
      <c r="U377" s="61"/>
      <c r="V377" s="61"/>
      <c r="W377" s="61"/>
      <c r="X377" s="61"/>
      <c r="Y377" s="61"/>
      <c r="Z377" s="61"/>
      <c r="AA377" s="61"/>
    </row>
    <row r="378" spans="1:27" ht="14.25" customHeight="1">
      <c r="A378" s="427"/>
      <c r="B378" s="427"/>
      <c r="C378" s="427"/>
      <c r="D378" s="427"/>
      <c r="E378" s="427"/>
      <c r="F378" s="427"/>
      <c r="G378" s="425" t="s">
        <v>97</v>
      </c>
      <c r="H378" s="425"/>
      <c r="I378" s="425"/>
      <c r="J378" s="95">
        <f>J377</f>
        <v>0.214346176</v>
      </c>
      <c r="K378" s="61"/>
      <c r="L378" s="61"/>
      <c r="M378" s="61"/>
      <c r="N378" s="61"/>
      <c r="O378" s="61"/>
      <c r="P378" s="61"/>
      <c r="Q378" s="61"/>
      <c r="R378" s="61"/>
      <c r="S378" s="61"/>
      <c r="T378" s="61"/>
      <c r="U378" s="61"/>
      <c r="V378" s="61"/>
      <c r="W378" s="61"/>
      <c r="X378" s="61"/>
      <c r="Y378" s="61"/>
      <c r="Z378" s="61"/>
      <c r="AA378" s="61"/>
    </row>
    <row r="379" spans="1:27" ht="14.25" customHeight="1">
      <c r="A379" s="427"/>
      <c r="B379" s="427"/>
      <c r="C379" s="427"/>
      <c r="D379" s="427"/>
      <c r="E379" s="427"/>
      <c r="F379" s="427"/>
      <c r="G379" s="425" t="s">
        <v>85</v>
      </c>
      <c r="H379" s="425"/>
      <c r="I379" s="425"/>
      <c r="J379" s="96">
        <v>2.94</v>
      </c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  <c r="AA379" s="61"/>
    </row>
    <row r="380" spans="1:27" ht="14.25" customHeight="1">
      <c r="A380" s="422"/>
      <c r="B380" s="422"/>
      <c r="C380" s="422"/>
      <c r="D380" s="422"/>
      <c r="E380" s="422"/>
      <c r="F380" s="422"/>
      <c r="G380" s="422"/>
      <c r="H380" s="422"/>
      <c r="I380" s="422"/>
      <c r="J380" s="422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  <c r="AA380" s="61"/>
    </row>
    <row r="381" spans="1:27" ht="42" customHeight="1">
      <c r="A381" s="427" t="str">
        <f>'PLANILHA ORÇAMENTÁRIA'!A55</f>
        <v>1.2.12.</v>
      </c>
      <c r="B381" s="427" t="str">
        <f>'PLANILHA ORÇAMENTÁRIA'!B55</f>
        <v>SINAPI</v>
      </c>
      <c r="C381" s="427">
        <f>'PLANILHA ORÇAMENTÁRIA'!C55</f>
        <v>105731</v>
      </c>
      <c r="D381" s="428" t="str">
        <f>'PLANILHA ORÇAMENTÁRIA'!D55</f>
        <v>RECONSTRUÇÃO DE BASE E SUB-BASE PARA PAVIMENTAÇÃO DE BRITA GRADUADA SIMPLES, COM ESPESSURA DE 20 CM - EXCLUSIVE CARGA E TRANSPORTE. AF_09/2024</v>
      </c>
      <c r="E381" s="428"/>
      <c r="F381" s="428"/>
      <c r="G381" s="428"/>
      <c r="H381" s="428"/>
      <c r="I381" s="429" t="str">
        <f>'PLANILHA ORÇAMENTÁRIA'!E55</f>
        <v>M3</v>
      </c>
      <c r="J381" s="429"/>
      <c r="K381" s="61"/>
      <c r="L381" s="61"/>
      <c r="M381" s="61"/>
      <c r="N381" s="61"/>
      <c r="O381" s="61"/>
      <c r="P381" s="61"/>
      <c r="Q381" s="61"/>
      <c r="R381" s="61"/>
      <c r="S381" s="61"/>
      <c r="T381" s="61"/>
      <c r="U381" s="61"/>
      <c r="V381" s="61"/>
      <c r="W381" s="61"/>
      <c r="X381" s="61"/>
      <c r="Y381" s="61"/>
      <c r="Z381" s="61"/>
      <c r="AA381" s="61"/>
    </row>
    <row r="382" spans="1:27" ht="13.9" customHeight="1">
      <c r="A382" s="427"/>
      <c r="B382" s="427"/>
      <c r="C382" s="427"/>
      <c r="D382" s="426" t="s">
        <v>91</v>
      </c>
      <c r="E382" s="426"/>
      <c r="F382" s="426"/>
      <c r="G382" s="89" t="s">
        <v>50</v>
      </c>
      <c r="H382" s="89" t="s">
        <v>92</v>
      </c>
      <c r="I382" s="98" t="s">
        <v>83</v>
      </c>
      <c r="J382" s="98" t="s">
        <v>84</v>
      </c>
      <c r="K382" s="61"/>
      <c r="L382" s="61"/>
      <c r="M382" s="61"/>
      <c r="N382" s="61"/>
      <c r="O382" s="61"/>
      <c r="P382" s="61"/>
      <c r="Q382" s="61"/>
      <c r="R382" s="61"/>
      <c r="S382" s="61"/>
      <c r="T382" s="61"/>
      <c r="U382" s="61"/>
      <c r="V382" s="61"/>
      <c r="W382" s="61"/>
      <c r="X382" s="61"/>
      <c r="Y382" s="61"/>
      <c r="Z382" s="61"/>
      <c r="AA382" s="61"/>
    </row>
    <row r="383" spans="1:27" ht="25.5" customHeight="1">
      <c r="A383" s="427"/>
      <c r="B383" s="427"/>
      <c r="C383" s="427"/>
      <c r="D383" s="475" t="s">
        <v>339</v>
      </c>
      <c r="E383" s="476"/>
      <c r="F383" s="476"/>
      <c r="G383" s="93" t="s">
        <v>95</v>
      </c>
      <c r="H383" s="92">
        <v>3.60252E-2</v>
      </c>
      <c r="I383" s="97">
        <v>109.83</v>
      </c>
      <c r="J383" s="94">
        <f t="shared" ref="J383:J390" si="3">I383*H383</f>
        <v>3.956647716</v>
      </c>
      <c r="K383" s="61"/>
      <c r="L383" s="61"/>
      <c r="M383" s="61"/>
      <c r="N383" s="61"/>
      <c r="O383" s="61"/>
      <c r="P383" s="61"/>
      <c r="Q383" s="61"/>
      <c r="R383" s="61"/>
      <c r="S383" s="61"/>
      <c r="T383" s="61"/>
      <c r="U383" s="61"/>
      <c r="V383" s="61"/>
      <c r="W383" s="61"/>
      <c r="X383" s="61"/>
      <c r="Y383" s="61"/>
      <c r="Z383" s="61"/>
      <c r="AA383" s="61"/>
    </row>
    <row r="384" spans="1:27" ht="25.15" customHeight="1">
      <c r="A384" s="427"/>
      <c r="B384" s="427"/>
      <c r="C384" s="427"/>
      <c r="D384" s="475" t="s">
        <v>340</v>
      </c>
      <c r="E384" s="476"/>
      <c r="F384" s="476"/>
      <c r="G384" s="93" t="s">
        <v>95</v>
      </c>
      <c r="H384" s="92">
        <v>3.5620199999999998E-2</v>
      </c>
      <c r="I384" s="97">
        <v>84.16</v>
      </c>
      <c r="J384" s="94">
        <f t="shared" si="3"/>
        <v>2.9977960319999997</v>
      </c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  <c r="AA384" s="61"/>
    </row>
    <row r="385" spans="1:27" ht="37.15" customHeight="1">
      <c r="A385" s="427"/>
      <c r="B385" s="427"/>
      <c r="C385" s="427"/>
      <c r="D385" s="475" t="s">
        <v>341</v>
      </c>
      <c r="E385" s="476"/>
      <c r="F385" s="476"/>
      <c r="G385" s="93" t="s">
        <v>95</v>
      </c>
      <c r="H385" s="92">
        <v>3.7462000000000002E-2</v>
      </c>
      <c r="I385" s="97">
        <v>81.31</v>
      </c>
      <c r="J385" s="94">
        <f t="shared" si="3"/>
        <v>3.0460352200000003</v>
      </c>
      <c r="K385" s="61"/>
      <c r="L385" s="61"/>
      <c r="M385" s="61"/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  <c r="AA385" s="61"/>
    </row>
    <row r="386" spans="1:27" ht="25.5" customHeight="1">
      <c r="A386" s="427"/>
      <c r="B386" s="427"/>
      <c r="C386" s="427"/>
      <c r="D386" s="475" t="s">
        <v>342</v>
      </c>
      <c r="E386" s="476"/>
      <c r="F386" s="476"/>
      <c r="G386" s="93" t="s">
        <v>95</v>
      </c>
      <c r="H386" s="92">
        <v>3.1734699999999998E-2</v>
      </c>
      <c r="I386" s="97">
        <v>61.92</v>
      </c>
      <c r="J386" s="94">
        <f t="shared" si="3"/>
        <v>1.9650126239999999</v>
      </c>
      <c r="K386" s="61"/>
      <c r="L386" s="61"/>
      <c r="M386" s="61"/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  <c r="AA386" s="61"/>
    </row>
    <row r="387" spans="1:27" ht="25.15" customHeight="1">
      <c r="A387" s="427"/>
      <c r="B387" s="427"/>
      <c r="C387" s="427"/>
      <c r="D387" s="475" t="s">
        <v>343</v>
      </c>
      <c r="E387" s="476"/>
      <c r="F387" s="476"/>
      <c r="G387" s="93" t="s">
        <v>93</v>
      </c>
      <c r="H387" s="92">
        <v>8.0164999999999993E-3</v>
      </c>
      <c r="I387" s="97">
        <v>155.55000000000001</v>
      </c>
      <c r="J387" s="94">
        <f t="shared" si="3"/>
        <v>1.2469665750000001</v>
      </c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  <c r="AA387" s="61"/>
    </row>
    <row r="388" spans="1:27" ht="25.5" customHeight="1">
      <c r="A388" s="427"/>
      <c r="B388" s="427"/>
      <c r="C388" s="427"/>
      <c r="D388" s="475" t="s">
        <v>344</v>
      </c>
      <c r="E388" s="476"/>
      <c r="F388" s="476"/>
      <c r="G388" s="93" t="s">
        <v>93</v>
      </c>
      <c r="H388" s="92">
        <v>3.7260000000000001E-3</v>
      </c>
      <c r="I388" s="97">
        <v>274.75</v>
      </c>
      <c r="J388" s="94">
        <f t="shared" si="3"/>
        <v>1.0237185</v>
      </c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  <c r="AA388" s="61"/>
    </row>
    <row r="389" spans="1:27" ht="25.5" customHeight="1">
      <c r="A389" s="427"/>
      <c r="B389" s="427"/>
      <c r="C389" s="427"/>
      <c r="D389" s="475" t="s">
        <v>345</v>
      </c>
      <c r="E389" s="476"/>
      <c r="F389" s="476"/>
      <c r="G389" s="93" t="s">
        <v>93</v>
      </c>
      <c r="H389" s="92">
        <v>4.1310000000000001E-3</v>
      </c>
      <c r="I389" s="97">
        <v>206.81</v>
      </c>
      <c r="J389" s="94">
        <f t="shared" si="3"/>
        <v>0.85433211000000009</v>
      </c>
      <c r="K389" s="61"/>
      <c r="L389" s="61"/>
      <c r="M389" s="61"/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  <c r="AA389" s="61"/>
    </row>
    <row r="390" spans="1:27" ht="37.15" customHeight="1">
      <c r="A390" s="427"/>
      <c r="B390" s="427"/>
      <c r="C390" s="427"/>
      <c r="D390" s="475" t="s">
        <v>346</v>
      </c>
      <c r="E390" s="476"/>
      <c r="F390" s="476"/>
      <c r="G390" s="93" t="s">
        <v>93</v>
      </c>
      <c r="H390" s="92">
        <v>2.2891999999999999E-3</v>
      </c>
      <c r="I390" s="97">
        <v>336.96</v>
      </c>
      <c r="J390" s="94">
        <f t="shared" si="3"/>
        <v>0.77136883199999995</v>
      </c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  <c r="AA390" s="61"/>
    </row>
    <row r="391" spans="1:27" ht="14.25" customHeight="1">
      <c r="A391" s="427"/>
      <c r="B391" s="427"/>
      <c r="C391" s="427"/>
      <c r="D391" s="430"/>
      <c r="E391" s="431"/>
      <c r="F391" s="432"/>
      <c r="G391" s="425" t="s">
        <v>96</v>
      </c>
      <c r="H391" s="425"/>
      <c r="I391" s="425"/>
      <c r="J391" s="95">
        <f>SUM(J383:J390)</f>
        <v>15.861877608999999</v>
      </c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61"/>
      <c r="Z391" s="61"/>
      <c r="AA391" s="61"/>
    </row>
    <row r="392" spans="1:27" ht="13.9" customHeight="1">
      <c r="A392" s="427"/>
      <c r="B392" s="427"/>
      <c r="C392" s="427"/>
      <c r="D392" s="426" t="s">
        <v>89</v>
      </c>
      <c r="E392" s="426"/>
      <c r="F392" s="426"/>
      <c r="G392" s="207" t="s">
        <v>50</v>
      </c>
      <c r="H392" s="98" t="s">
        <v>92</v>
      </c>
      <c r="I392" s="98" t="s">
        <v>83</v>
      </c>
      <c r="J392" s="98" t="s">
        <v>84</v>
      </c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  <c r="AA392" s="61"/>
    </row>
    <row r="393" spans="1:27" ht="18" customHeight="1">
      <c r="A393" s="427"/>
      <c r="B393" s="427"/>
      <c r="C393" s="427"/>
      <c r="D393" s="423" t="s">
        <v>338</v>
      </c>
      <c r="E393" s="424"/>
      <c r="F393" s="424"/>
      <c r="G393" s="93" t="s">
        <v>65</v>
      </c>
      <c r="H393" s="92">
        <v>1</v>
      </c>
      <c r="I393" s="97">
        <v>206.64</v>
      </c>
      <c r="J393" s="94">
        <f>I393*H393</f>
        <v>206.64</v>
      </c>
      <c r="K393" s="61"/>
      <c r="L393" s="61"/>
      <c r="M393" s="61"/>
      <c r="N393" s="61"/>
      <c r="O393" s="61"/>
      <c r="P393" s="61"/>
      <c r="Q393" s="61"/>
      <c r="R393" s="61"/>
      <c r="S393" s="61"/>
      <c r="T393" s="61"/>
      <c r="U393" s="61"/>
      <c r="V393" s="61"/>
      <c r="W393" s="61"/>
      <c r="X393" s="61"/>
      <c r="Y393" s="61"/>
      <c r="Z393" s="61"/>
      <c r="AA393" s="61"/>
    </row>
    <row r="394" spans="1:27" ht="18" customHeight="1">
      <c r="A394" s="427"/>
      <c r="B394" s="427"/>
      <c r="C394" s="427"/>
      <c r="D394" s="423" t="s">
        <v>156</v>
      </c>
      <c r="E394" s="424"/>
      <c r="F394" s="424"/>
      <c r="G394" s="93" t="s">
        <v>94</v>
      </c>
      <c r="H394" s="92">
        <v>8.6151999999999999E-3</v>
      </c>
      <c r="I394" s="97">
        <v>24.88</v>
      </c>
      <c r="J394" s="94">
        <f>I394*H394</f>
        <v>0.214346176</v>
      </c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  <c r="AA394" s="61"/>
    </row>
    <row r="395" spans="1:27" ht="14.25" customHeight="1">
      <c r="A395" s="427"/>
      <c r="B395" s="427"/>
      <c r="C395" s="427"/>
      <c r="D395" s="427"/>
      <c r="E395" s="427"/>
      <c r="F395" s="427"/>
      <c r="G395" s="425" t="s">
        <v>97</v>
      </c>
      <c r="H395" s="425"/>
      <c r="I395" s="425"/>
      <c r="J395" s="95">
        <f>J393+J394</f>
        <v>206.85434617599998</v>
      </c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  <c r="AA395" s="61"/>
    </row>
    <row r="396" spans="1:27" ht="14.25" customHeight="1">
      <c r="A396" s="427"/>
      <c r="B396" s="427"/>
      <c r="C396" s="427"/>
      <c r="D396" s="427"/>
      <c r="E396" s="427"/>
      <c r="F396" s="427"/>
      <c r="G396" s="425" t="s">
        <v>85</v>
      </c>
      <c r="H396" s="425"/>
      <c r="I396" s="425"/>
      <c r="J396" s="96">
        <v>223.44</v>
      </c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  <c r="AA396" s="61"/>
    </row>
    <row r="397" spans="1:27" ht="14.25" customHeight="1">
      <c r="A397" s="422"/>
      <c r="B397" s="422"/>
      <c r="C397" s="422"/>
      <c r="D397" s="422"/>
      <c r="E397" s="422"/>
      <c r="F397" s="422"/>
      <c r="G397" s="422"/>
      <c r="H397" s="422"/>
      <c r="I397" s="422"/>
      <c r="J397" s="422"/>
      <c r="K397" s="61"/>
      <c r="L397" s="61"/>
      <c r="M397" s="61"/>
      <c r="N397" s="61"/>
      <c r="O397" s="61"/>
      <c r="P397" s="61"/>
      <c r="Q397" s="61"/>
      <c r="R397" s="61"/>
      <c r="S397" s="61"/>
      <c r="T397" s="61"/>
      <c r="U397" s="61"/>
      <c r="V397" s="61"/>
      <c r="W397" s="61"/>
      <c r="X397" s="61"/>
      <c r="Y397" s="61"/>
      <c r="Z397" s="61"/>
      <c r="AA397" s="61"/>
    </row>
    <row r="398" spans="1:27" ht="42" customHeight="1">
      <c r="A398" s="427" t="str">
        <f>'PLANILHA ORÇAMENTÁRIA'!A56</f>
        <v>1.2.13.</v>
      </c>
      <c r="B398" s="427" t="str">
        <f>'PLANILHA ORÇAMENTÁRIA'!B56</f>
        <v>SINAPI</v>
      </c>
      <c r="C398" s="427">
        <f>'PLANILHA ORÇAMENTÁRIA'!C56</f>
        <v>100575</v>
      </c>
      <c r="D398" s="428" t="str">
        <f>'PLANILHA ORÇAMENTÁRIA'!D56</f>
        <v>REGULARIZAÇÃO DE SUPERFÍCIES COM MOTONIVELADORA. AF_09/2024</v>
      </c>
      <c r="E398" s="428"/>
      <c r="F398" s="428"/>
      <c r="G398" s="428"/>
      <c r="H398" s="428"/>
      <c r="I398" s="429" t="str">
        <f>'PLANILHA ORÇAMENTÁRIA'!E56</f>
        <v>M2</v>
      </c>
      <c r="J398" s="429"/>
      <c r="K398" s="61"/>
      <c r="L398" s="61"/>
      <c r="M398" s="61"/>
      <c r="N398" s="61"/>
      <c r="O398" s="61"/>
      <c r="P398" s="61"/>
      <c r="Q398" s="61"/>
      <c r="R398" s="61"/>
      <c r="S398" s="61"/>
      <c r="T398" s="61"/>
      <c r="U398" s="61"/>
      <c r="V398" s="61"/>
      <c r="W398" s="61"/>
      <c r="X398" s="61"/>
      <c r="Y398" s="61"/>
      <c r="Z398" s="61"/>
      <c r="AA398" s="61"/>
    </row>
    <row r="399" spans="1:27" ht="13.9" customHeight="1">
      <c r="A399" s="427"/>
      <c r="B399" s="427"/>
      <c r="C399" s="427"/>
      <c r="D399" s="426" t="s">
        <v>91</v>
      </c>
      <c r="E399" s="426"/>
      <c r="F399" s="426"/>
      <c r="G399" s="89" t="s">
        <v>50</v>
      </c>
      <c r="H399" s="89" t="s">
        <v>92</v>
      </c>
      <c r="I399" s="98" t="s">
        <v>83</v>
      </c>
      <c r="J399" s="98" t="s">
        <v>84</v>
      </c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  <c r="AA399" s="61"/>
    </row>
    <row r="400" spans="1:27" ht="25.15" customHeight="1">
      <c r="A400" s="427"/>
      <c r="B400" s="427"/>
      <c r="C400" s="427"/>
      <c r="D400" s="475" t="s">
        <v>347</v>
      </c>
      <c r="E400" s="476"/>
      <c r="F400" s="476"/>
      <c r="G400" s="93" t="s">
        <v>95</v>
      </c>
      <c r="H400" s="92">
        <v>6.0956999999999999E-3</v>
      </c>
      <c r="I400" s="97">
        <v>63.31</v>
      </c>
      <c r="J400" s="94">
        <f>I400*H400</f>
        <v>0.385918767</v>
      </c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  <c r="AA400" s="61"/>
    </row>
    <row r="401" spans="1:27" ht="25.5" customHeight="1">
      <c r="A401" s="427"/>
      <c r="B401" s="427"/>
      <c r="C401" s="427"/>
      <c r="D401" s="475" t="s">
        <v>339</v>
      </c>
      <c r="E401" s="476"/>
      <c r="F401" s="476"/>
      <c r="G401" s="93" t="s">
        <v>95</v>
      </c>
      <c r="H401" s="92">
        <v>7.3180000000000001E-4</v>
      </c>
      <c r="I401" s="97">
        <v>109.83</v>
      </c>
      <c r="J401" s="94">
        <f>I401*H401</f>
        <v>8.0373593999999993E-2</v>
      </c>
      <c r="K401" s="61"/>
      <c r="L401" s="61"/>
      <c r="M401" s="61"/>
      <c r="N401" s="61"/>
      <c r="O401" s="61"/>
      <c r="P401" s="61"/>
      <c r="Q401" s="61"/>
      <c r="R401" s="61"/>
      <c r="S401" s="61"/>
      <c r="T401" s="61"/>
      <c r="U401" s="61"/>
      <c r="V401" s="61"/>
      <c r="W401" s="61"/>
      <c r="X401" s="61"/>
      <c r="Y401" s="61"/>
      <c r="Z401" s="61"/>
      <c r="AA401" s="61"/>
    </row>
    <row r="402" spans="1:27" ht="25.5" customHeight="1">
      <c r="A402" s="427"/>
      <c r="B402" s="427"/>
      <c r="C402" s="427"/>
      <c r="D402" s="475" t="s">
        <v>344</v>
      </c>
      <c r="E402" s="476"/>
      <c r="F402" s="476"/>
      <c r="G402" s="93" t="s">
        <v>93</v>
      </c>
      <c r="H402" s="92">
        <v>3.0249999999999998E-4</v>
      </c>
      <c r="I402" s="97">
        <v>274.75</v>
      </c>
      <c r="J402" s="94">
        <f>I402*H402</f>
        <v>8.3111874999999988E-2</v>
      </c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  <c r="AA402" s="61"/>
    </row>
    <row r="403" spans="1:27" ht="14.25" customHeight="1">
      <c r="A403" s="427"/>
      <c r="B403" s="427"/>
      <c r="C403" s="427"/>
      <c r="D403" s="430"/>
      <c r="E403" s="431"/>
      <c r="F403" s="432"/>
      <c r="G403" s="425" t="s">
        <v>96</v>
      </c>
      <c r="H403" s="425"/>
      <c r="I403" s="425"/>
      <c r="J403" s="95">
        <f>SUM(J400:J402)</f>
        <v>0.54940423599999999</v>
      </c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  <c r="AA403" s="61"/>
    </row>
    <row r="404" spans="1:27" ht="13.9" customHeight="1">
      <c r="A404" s="427"/>
      <c r="B404" s="427"/>
      <c r="C404" s="427"/>
      <c r="D404" s="426" t="s">
        <v>89</v>
      </c>
      <c r="E404" s="426"/>
      <c r="F404" s="426"/>
      <c r="G404" s="207" t="s">
        <v>50</v>
      </c>
      <c r="H404" s="98" t="s">
        <v>92</v>
      </c>
      <c r="I404" s="98" t="s">
        <v>83</v>
      </c>
      <c r="J404" s="98" t="s">
        <v>84</v>
      </c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  <c r="AA404" s="61"/>
    </row>
    <row r="405" spans="1:27" ht="18" customHeight="1">
      <c r="A405" s="427"/>
      <c r="B405" s="427"/>
      <c r="C405" s="427"/>
      <c r="D405" s="423" t="s">
        <v>156</v>
      </c>
      <c r="E405" s="424"/>
      <c r="F405" s="424"/>
      <c r="G405" s="93" t="s">
        <v>94</v>
      </c>
      <c r="H405" s="92">
        <v>1.0342999999999999E-3</v>
      </c>
      <c r="I405" s="97">
        <v>24.88</v>
      </c>
      <c r="J405" s="94">
        <f>I405*H405</f>
        <v>2.5733383999999998E-2</v>
      </c>
      <c r="K405" s="61"/>
      <c r="L405" s="61"/>
      <c r="M405" s="61"/>
      <c r="N405" s="61"/>
      <c r="O405" s="61"/>
      <c r="P405" s="61"/>
      <c r="Q405" s="61"/>
      <c r="R405" s="61"/>
      <c r="S405" s="61"/>
      <c r="T405" s="61"/>
      <c r="U405" s="61"/>
      <c r="V405" s="61"/>
      <c r="W405" s="61"/>
      <c r="X405" s="61"/>
      <c r="Y405" s="61"/>
      <c r="Z405" s="61"/>
      <c r="AA405" s="61"/>
    </row>
    <row r="406" spans="1:27" ht="14.25" customHeight="1">
      <c r="A406" s="427"/>
      <c r="B406" s="427"/>
      <c r="C406" s="427"/>
      <c r="D406" s="427"/>
      <c r="E406" s="427"/>
      <c r="F406" s="427"/>
      <c r="G406" s="425" t="s">
        <v>97</v>
      </c>
      <c r="H406" s="425"/>
      <c r="I406" s="425"/>
      <c r="J406" s="95">
        <f>J405</f>
        <v>2.5733383999999998E-2</v>
      </c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  <c r="AA406" s="61"/>
    </row>
    <row r="407" spans="1:27" ht="14.25" customHeight="1">
      <c r="A407" s="427"/>
      <c r="B407" s="427"/>
      <c r="C407" s="427"/>
      <c r="D407" s="427"/>
      <c r="E407" s="427"/>
      <c r="F407" s="427"/>
      <c r="G407" s="425" t="s">
        <v>85</v>
      </c>
      <c r="H407" s="425"/>
      <c r="I407" s="425"/>
      <c r="J407" s="96">
        <v>0.56000000000000005</v>
      </c>
      <c r="K407" s="61"/>
      <c r="L407" s="61"/>
      <c r="M407" s="61"/>
      <c r="N407" s="61"/>
      <c r="O407" s="61"/>
      <c r="P407" s="61"/>
      <c r="Q407" s="61"/>
      <c r="R407" s="61"/>
      <c r="S407" s="61"/>
      <c r="T407" s="61"/>
      <c r="U407" s="61"/>
      <c r="V407" s="61"/>
      <c r="W407" s="61"/>
      <c r="X407" s="61"/>
      <c r="Y407" s="61"/>
      <c r="Z407" s="61"/>
      <c r="AA407" s="61"/>
    </row>
    <row r="408" spans="1:27" ht="14.25" customHeight="1">
      <c r="A408" s="422"/>
      <c r="B408" s="422"/>
      <c r="C408" s="422"/>
      <c r="D408" s="422"/>
      <c r="E408" s="422"/>
      <c r="F408" s="422"/>
      <c r="G408" s="422"/>
      <c r="H408" s="422"/>
      <c r="I408" s="422"/>
      <c r="J408" s="422"/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  <c r="AA408" s="61"/>
    </row>
    <row r="409" spans="1:27" ht="42" customHeight="1">
      <c r="A409" s="427" t="str">
        <f>'PLANILHA ORÇAMENTÁRIA'!A57</f>
        <v>1.2.14.</v>
      </c>
      <c r="B409" s="427" t="str">
        <f>'PLANILHA ORÇAMENTÁRIA'!B57</f>
        <v>SINAPI</v>
      </c>
      <c r="C409" s="427">
        <f>'PLANILHA ORÇAMENTÁRIA'!C57</f>
        <v>97914</v>
      </c>
      <c r="D409" s="428" t="str">
        <f>'PLANILHA ORÇAMENTÁRIA'!D57</f>
        <v>TRANSPORTE COM CAMINHÃO BASCULANTE DE 6 M³, EM VIA URBANA PAVIMENTADA, DMT ATÉ 30 KM (UNIDADE: M3XKM). AF_02/2026</v>
      </c>
      <c r="E409" s="428"/>
      <c r="F409" s="428"/>
      <c r="G409" s="428"/>
      <c r="H409" s="428"/>
      <c r="I409" s="429" t="str">
        <f>'PLANILHA ORÇAMENTÁRIA'!E57</f>
        <v>M3XKM</v>
      </c>
      <c r="J409" s="429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</row>
    <row r="410" spans="1:27" ht="13.9" customHeight="1">
      <c r="A410" s="427"/>
      <c r="B410" s="427"/>
      <c r="C410" s="427"/>
      <c r="D410" s="426" t="s">
        <v>91</v>
      </c>
      <c r="E410" s="426"/>
      <c r="F410" s="426"/>
      <c r="G410" s="89" t="s">
        <v>50</v>
      </c>
      <c r="H410" s="89" t="s">
        <v>92</v>
      </c>
      <c r="I410" s="98" t="s">
        <v>83</v>
      </c>
      <c r="J410" s="98" t="s">
        <v>84</v>
      </c>
      <c r="K410" s="66"/>
      <c r="L410" s="67"/>
      <c r="M410" s="67"/>
      <c r="N410" s="67"/>
      <c r="O410" s="65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</row>
    <row r="411" spans="1:27" ht="25.15" customHeight="1">
      <c r="A411" s="427"/>
      <c r="B411" s="427"/>
      <c r="C411" s="427"/>
      <c r="D411" s="423" t="s">
        <v>204</v>
      </c>
      <c r="E411" s="424"/>
      <c r="F411" s="424"/>
      <c r="G411" s="93" t="s">
        <v>93</v>
      </c>
      <c r="H411" s="92">
        <v>1.44928E-2</v>
      </c>
      <c r="I411" s="97">
        <v>201.5</v>
      </c>
      <c r="J411" s="94">
        <f>I411*H411</f>
        <v>2.9202992000000001</v>
      </c>
      <c r="K411" s="66"/>
      <c r="L411" s="67"/>
      <c r="M411" s="67"/>
      <c r="N411" s="67"/>
      <c r="O411" s="65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</row>
    <row r="412" spans="1:27" ht="25.15" customHeight="1">
      <c r="A412" s="427"/>
      <c r="B412" s="427"/>
      <c r="C412" s="427"/>
      <c r="D412" s="423" t="s">
        <v>205</v>
      </c>
      <c r="E412" s="424"/>
      <c r="F412" s="424"/>
      <c r="G412" s="93" t="s">
        <v>95</v>
      </c>
      <c r="H412" s="92">
        <v>5.4454000000000004E-3</v>
      </c>
      <c r="I412" s="97">
        <v>73.05</v>
      </c>
      <c r="J412" s="94">
        <f>I412*H412</f>
        <v>0.39778647</v>
      </c>
      <c r="K412" s="66"/>
      <c r="L412" s="67"/>
      <c r="M412" s="67"/>
      <c r="N412" s="67"/>
      <c r="O412" s="65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</row>
    <row r="413" spans="1:27" ht="13.5" customHeight="1">
      <c r="A413" s="427"/>
      <c r="B413" s="427"/>
      <c r="C413" s="427"/>
      <c r="D413" s="427"/>
      <c r="E413" s="427"/>
      <c r="F413" s="427"/>
      <c r="G413" s="425" t="s">
        <v>96</v>
      </c>
      <c r="H413" s="425"/>
      <c r="I413" s="425"/>
      <c r="J413" s="95">
        <f>SUM(J411:J412)</f>
        <v>3.3180856700000003</v>
      </c>
      <c r="K413" s="66"/>
      <c r="L413" s="67"/>
      <c r="M413" s="67"/>
      <c r="N413" s="67"/>
      <c r="O413" s="65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</row>
    <row r="414" spans="1:27" ht="13.9" customHeight="1">
      <c r="A414" s="427"/>
      <c r="B414" s="427"/>
      <c r="C414" s="427"/>
      <c r="D414" s="427"/>
      <c r="E414" s="427"/>
      <c r="F414" s="427"/>
      <c r="G414" s="425" t="s">
        <v>85</v>
      </c>
      <c r="H414" s="425"/>
      <c r="I414" s="425"/>
      <c r="J414" s="96">
        <v>3.31</v>
      </c>
      <c r="K414" s="66"/>
      <c r="L414" s="67"/>
      <c r="M414" s="67"/>
      <c r="N414" s="67"/>
      <c r="O414" s="65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</row>
    <row r="415" spans="1:27" ht="14.25" customHeight="1">
      <c r="A415" s="422"/>
      <c r="B415" s="422"/>
      <c r="C415" s="422"/>
      <c r="D415" s="422"/>
      <c r="E415" s="422"/>
      <c r="F415" s="422"/>
      <c r="G415" s="422"/>
      <c r="H415" s="422"/>
      <c r="I415" s="422"/>
      <c r="J415" s="422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  <c r="AA415" s="61"/>
    </row>
    <row r="416" spans="1:27" ht="42" customHeight="1">
      <c r="A416" s="427" t="str">
        <f>'PLANILHA ORÇAMENTÁRIA'!A58</f>
        <v>1.2.15.</v>
      </c>
      <c r="B416" s="427" t="str">
        <f>'PLANILHA ORÇAMENTÁRIA'!B58</f>
        <v>SINAPI</v>
      </c>
      <c r="C416" s="427">
        <f>'PLANILHA ORÇAMENTÁRIA'!C58</f>
        <v>97915</v>
      </c>
      <c r="D416" s="428" t="str">
        <f>'PLANILHA ORÇAMENTÁRIA'!D58</f>
        <v>TRANSPORTE COM CAMINHÃO BASCULANTE DE 6 M³, EM VIA URBANA PAVIMENTADA, ADICIONAL PARA DMT EXCEDENTE A 30 KM (UNIDADE: M3XKM). AF_02/2026</v>
      </c>
      <c r="E416" s="428"/>
      <c r="F416" s="428"/>
      <c r="G416" s="428"/>
      <c r="H416" s="428"/>
      <c r="I416" s="429" t="str">
        <f>'PLANILHA ORÇAMENTÁRIA'!E58</f>
        <v>M3XKM</v>
      </c>
      <c r="J416" s="429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</row>
    <row r="417" spans="1:27" ht="13.9" customHeight="1">
      <c r="A417" s="427"/>
      <c r="B417" s="427"/>
      <c r="C417" s="427"/>
      <c r="D417" s="426" t="s">
        <v>91</v>
      </c>
      <c r="E417" s="426"/>
      <c r="F417" s="426"/>
      <c r="G417" s="89" t="s">
        <v>50</v>
      </c>
      <c r="H417" s="89" t="s">
        <v>92</v>
      </c>
      <c r="I417" s="98" t="s">
        <v>83</v>
      </c>
      <c r="J417" s="98" t="s">
        <v>84</v>
      </c>
      <c r="K417" s="66"/>
      <c r="L417" s="67"/>
      <c r="M417" s="67"/>
      <c r="N417" s="67"/>
      <c r="O417" s="65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</row>
    <row r="418" spans="1:27" ht="25.15" customHeight="1">
      <c r="A418" s="427"/>
      <c r="B418" s="427"/>
      <c r="C418" s="427"/>
      <c r="D418" s="423" t="s">
        <v>204</v>
      </c>
      <c r="E418" s="424"/>
      <c r="F418" s="424"/>
      <c r="G418" s="93" t="s">
        <v>93</v>
      </c>
      <c r="H418" s="92">
        <v>5.5555999999999999E-3</v>
      </c>
      <c r="I418" s="97">
        <v>201.5</v>
      </c>
      <c r="J418" s="94">
        <f>I418*H418</f>
        <v>1.1194534</v>
      </c>
      <c r="K418" s="66"/>
      <c r="L418" s="67"/>
      <c r="M418" s="67"/>
      <c r="N418" s="67"/>
      <c r="O418" s="65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</row>
    <row r="419" spans="1:27" ht="25.15" customHeight="1">
      <c r="A419" s="427"/>
      <c r="B419" s="427"/>
      <c r="C419" s="427"/>
      <c r="D419" s="423" t="s">
        <v>205</v>
      </c>
      <c r="E419" s="424"/>
      <c r="F419" s="424"/>
      <c r="G419" s="93" t="s">
        <v>95</v>
      </c>
      <c r="H419" s="92">
        <v>2.0874000000000001E-3</v>
      </c>
      <c r="I419" s="97">
        <v>73.05</v>
      </c>
      <c r="J419" s="94">
        <f>I419*H419</f>
        <v>0.15248457000000001</v>
      </c>
      <c r="K419" s="66"/>
      <c r="L419" s="67"/>
      <c r="M419" s="67"/>
      <c r="N419" s="67"/>
      <c r="O419" s="65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</row>
    <row r="420" spans="1:27" ht="13.5" customHeight="1">
      <c r="A420" s="427"/>
      <c r="B420" s="427"/>
      <c r="C420" s="427"/>
      <c r="D420" s="427"/>
      <c r="E420" s="427"/>
      <c r="F420" s="427"/>
      <c r="G420" s="425" t="s">
        <v>96</v>
      </c>
      <c r="H420" s="425"/>
      <c r="I420" s="425"/>
      <c r="J420" s="95">
        <f>SUM(J418:J419)</f>
        <v>1.27193797</v>
      </c>
      <c r="K420" s="66"/>
      <c r="L420" s="67"/>
      <c r="M420" s="67"/>
      <c r="N420" s="67"/>
      <c r="O420" s="65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</row>
    <row r="421" spans="1:27" ht="13.9" customHeight="1">
      <c r="A421" s="427"/>
      <c r="B421" s="427"/>
      <c r="C421" s="427"/>
      <c r="D421" s="427"/>
      <c r="E421" s="427"/>
      <c r="F421" s="427"/>
      <c r="G421" s="425" t="s">
        <v>85</v>
      </c>
      <c r="H421" s="425"/>
      <c r="I421" s="425"/>
      <c r="J421" s="96">
        <v>1.26</v>
      </c>
      <c r="K421" s="66"/>
      <c r="L421" s="67"/>
      <c r="M421" s="67"/>
      <c r="N421" s="67"/>
      <c r="O421" s="65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</row>
    <row r="422" spans="1:27" ht="5.45" customHeight="1">
      <c r="A422" s="422"/>
      <c r="B422" s="422"/>
      <c r="C422" s="422"/>
      <c r="D422" s="422"/>
      <c r="E422" s="422"/>
      <c r="F422" s="422"/>
      <c r="G422" s="422"/>
      <c r="H422" s="422"/>
      <c r="I422" s="422"/>
      <c r="J422" s="422"/>
      <c r="K422" s="64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  <c r="AA422" s="61"/>
    </row>
    <row r="423" spans="1:27" ht="12.6" customHeight="1">
      <c r="A423" s="255" t="str">
        <f>'PLANILHA ORÇAMENTÁRIA'!A59</f>
        <v>1.3.</v>
      </c>
      <c r="B423" s="85"/>
      <c r="C423" s="86"/>
      <c r="D423" s="438" t="str">
        <f>'PLANILHA ORÇAMENTÁRIA'!D59</f>
        <v>SERVIÇOS DE PAVIMENTAÇÃO ASFÁLTICA</v>
      </c>
      <c r="E423" s="438"/>
      <c r="F423" s="438"/>
      <c r="G423" s="438"/>
      <c r="H423" s="438"/>
      <c r="I423" s="87"/>
      <c r="J423" s="88"/>
      <c r="K423" s="61"/>
      <c r="L423" s="61"/>
      <c r="M423" s="61"/>
      <c r="N423" s="61"/>
      <c r="O423" s="61"/>
      <c r="P423" s="61"/>
      <c r="Q423" s="61"/>
      <c r="R423" s="61"/>
      <c r="S423" s="61"/>
      <c r="T423" s="61"/>
      <c r="U423" s="61"/>
      <c r="V423" s="61"/>
      <c r="W423" s="61"/>
      <c r="X423" s="61"/>
      <c r="Y423" s="61"/>
      <c r="Z423" s="61"/>
      <c r="AA423" s="61"/>
    </row>
    <row r="424" spans="1:27" ht="42" customHeight="1">
      <c r="A424" s="427" t="str">
        <f>'PLANILHA ORÇAMENTÁRIA'!A60</f>
        <v>1.3.1.</v>
      </c>
      <c r="B424" s="427" t="str">
        <f>'PLANILHA ORÇAMENTÁRIA'!B60</f>
        <v>SUDECAP</v>
      </c>
      <c r="C424" s="427" t="str">
        <f>'PLANILHA ORÇAMENTÁRIA'!C60</f>
        <v>20.11.05</v>
      </c>
      <c r="D424" s="428" t="str">
        <f>'PLANILHA ORÇAMENTÁRIA'!D60</f>
        <v>IMPRIMAÇÃO COM EMULSÃO ASFÁLTICA - EAI, LIMPEZA MANUAL</v>
      </c>
      <c r="E424" s="428"/>
      <c r="F424" s="428"/>
      <c r="G424" s="428"/>
      <c r="H424" s="428"/>
      <c r="I424" s="429" t="str">
        <f>'PLANILHA ORÇAMENTÁRIA'!E60</f>
        <v>M2</v>
      </c>
      <c r="J424" s="429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</row>
    <row r="425" spans="1:27" ht="13.9" customHeight="1">
      <c r="A425" s="427"/>
      <c r="B425" s="427"/>
      <c r="C425" s="427"/>
      <c r="D425" s="426" t="s">
        <v>91</v>
      </c>
      <c r="E425" s="426"/>
      <c r="F425" s="426"/>
      <c r="G425" s="89" t="s">
        <v>50</v>
      </c>
      <c r="H425" s="89" t="s">
        <v>92</v>
      </c>
      <c r="I425" s="98" t="s">
        <v>83</v>
      </c>
      <c r="J425" s="98" t="s">
        <v>84</v>
      </c>
      <c r="K425" s="66"/>
      <c r="L425" s="67"/>
      <c r="M425" s="67"/>
      <c r="N425" s="67"/>
      <c r="O425" s="65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</row>
    <row r="426" spans="1:27" ht="25.5" customHeight="1">
      <c r="A426" s="427"/>
      <c r="B426" s="427"/>
      <c r="C426" s="427"/>
      <c r="D426" s="423" t="s">
        <v>158</v>
      </c>
      <c r="E426" s="424"/>
      <c r="F426" s="424"/>
      <c r="G426" s="99" t="s">
        <v>94</v>
      </c>
      <c r="H426" s="92">
        <v>6.0000000000000001E-3</v>
      </c>
      <c r="I426" s="97">
        <v>291.79000000000002</v>
      </c>
      <c r="J426" s="94">
        <f>H426*I426</f>
        <v>1.7507400000000002</v>
      </c>
      <c r="K426" s="66"/>
      <c r="L426" s="67"/>
      <c r="M426" s="67"/>
      <c r="N426" s="67"/>
      <c r="O426" s="65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</row>
    <row r="427" spans="1:27" ht="13.9" customHeight="1">
      <c r="A427" s="427"/>
      <c r="B427" s="427"/>
      <c r="C427" s="427"/>
      <c r="D427" s="427"/>
      <c r="E427" s="427"/>
      <c r="F427" s="427"/>
      <c r="G427" s="425" t="s">
        <v>96</v>
      </c>
      <c r="H427" s="425"/>
      <c r="I427" s="425"/>
      <c r="J427" s="95">
        <f>SUM(J426:J426)</f>
        <v>1.7507400000000002</v>
      </c>
      <c r="K427" s="66"/>
      <c r="L427" s="67"/>
      <c r="M427" s="67"/>
      <c r="N427" s="67"/>
      <c r="O427" s="65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</row>
    <row r="428" spans="1:27" ht="13.9" customHeight="1">
      <c r="A428" s="427"/>
      <c r="B428" s="427"/>
      <c r="C428" s="427"/>
      <c r="D428" s="426" t="s">
        <v>89</v>
      </c>
      <c r="E428" s="426"/>
      <c r="F428" s="426"/>
      <c r="G428" s="89" t="s">
        <v>50</v>
      </c>
      <c r="H428" s="89" t="s">
        <v>92</v>
      </c>
      <c r="I428" s="98" t="s">
        <v>83</v>
      </c>
      <c r="J428" s="98" t="s">
        <v>84</v>
      </c>
      <c r="K428" s="66"/>
      <c r="L428" s="67"/>
      <c r="M428" s="67"/>
      <c r="N428" s="67"/>
      <c r="O428" s="65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</row>
    <row r="429" spans="1:27" ht="18" customHeight="1">
      <c r="A429" s="427"/>
      <c r="B429" s="427"/>
      <c r="C429" s="427"/>
      <c r="D429" s="423" t="s">
        <v>349</v>
      </c>
      <c r="E429" s="424"/>
      <c r="F429" s="424"/>
      <c r="G429" s="100" t="s">
        <v>94</v>
      </c>
      <c r="H429" s="92">
        <v>6.0000000000000001E-3</v>
      </c>
      <c r="I429" s="94">
        <v>22.16</v>
      </c>
      <c r="J429" s="94">
        <f>H429*I429</f>
        <v>0.13295999999999999</v>
      </c>
      <c r="K429" s="66"/>
      <c r="L429" s="67"/>
      <c r="M429" s="67"/>
      <c r="N429" s="67"/>
      <c r="O429" s="65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</row>
    <row r="430" spans="1:27" ht="13.9" customHeight="1">
      <c r="A430" s="427"/>
      <c r="B430" s="427"/>
      <c r="C430" s="427"/>
      <c r="D430" s="427"/>
      <c r="E430" s="427"/>
      <c r="F430" s="427"/>
      <c r="G430" s="425" t="s">
        <v>97</v>
      </c>
      <c r="H430" s="425"/>
      <c r="I430" s="425"/>
      <c r="J430" s="95">
        <f>J429</f>
        <v>0.13295999999999999</v>
      </c>
      <c r="K430" s="66"/>
      <c r="L430" s="67"/>
      <c r="M430" s="67"/>
      <c r="N430" s="67"/>
      <c r="O430" s="65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</row>
    <row r="431" spans="1:27" ht="13.9" customHeight="1">
      <c r="A431" s="427"/>
      <c r="B431" s="427"/>
      <c r="C431" s="427"/>
      <c r="D431" s="426" t="s">
        <v>86</v>
      </c>
      <c r="E431" s="426"/>
      <c r="F431" s="426"/>
      <c r="G431" s="89" t="s">
        <v>50</v>
      </c>
      <c r="H431" s="89" t="s">
        <v>92</v>
      </c>
      <c r="I431" s="98" t="s">
        <v>83</v>
      </c>
      <c r="J431" s="98" t="s">
        <v>84</v>
      </c>
      <c r="K431" s="66"/>
      <c r="L431" s="67"/>
      <c r="M431" s="67"/>
      <c r="N431" s="67"/>
      <c r="O431" s="65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</row>
    <row r="432" spans="1:27" ht="18" customHeight="1">
      <c r="A432" s="427"/>
      <c r="B432" s="427"/>
      <c r="C432" s="427"/>
      <c r="D432" s="433" t="s">
        <v>350</v>
      </c>
      <c r="E432" s="434"/>
      <c r="F432" s="434"/>
      <c r="G432" s="100" t="s">
        <v>68</v>
      </c>
      <c r="H432" s="92">
        <v>2.5999999999999999E-3</v>
      </c>
      <c r="I432" s="94">
        <v>2973.91</v>
      </c>
      <c r="J432" s="94">
        <f>H432*I432</f>
        <v>7.7321659999999994</v>
      </c>
      <c r="K432" s="66"/>
      <c r="L432" s="67"/>
      <c r="M432" s="67"/>
      <c r="N432" s="67"/>
      <c r="O432" s="65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</row>
    <row r="433" spans="1:27" ht="13.9" customHeight="1">
      <c r="A433" s="427"/>
      <c r="B433" s="427"/>
      <c r="C433" s="427"/>
      <c r="D433" s="427"/>
      <c r="E433" s="427"/>
      <c r="F433" s="427"/>
      <c r="G433" s="425" t="s">
        <v>87</v>
      </c>
      <c r="H433" s="425"/>
      <c r="I433" s="425"/>
      <c r="J433" s="95">
        <f>J432</f>
        <v>7.7321659999999994</v>
      </c>
      <c r="K433" s="66"/>
      <c r="L433" s="67"/>
      <c r="M433" s="67"/>
      <c r="N433" s="67"/>
      <c r="O433" s="65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</row>
    <row r="434" spans="1:27" ht="13.9" customHeight="1">
      <c r="A434" s="427"/>
      <c r="B434" s="427"/>
      <c r="C434" s="427"/>
      <c r="D434" s="427"/>
      <c r="E434" s="427"/>
      <c r="F434" s="427"/>
      <c r="G434" s="425" t="s">
        <v>85</v>
      </c>
      <c r="H434" s="425"/>
      <c r="I434" s="425"/>
      <c r="J434" s="96">
        <v>9.61</v>
      </c>
      <c r="K434" s="66"/>
      <c r="L434" s="57"/>
      <c r="M434" s="67"/>
      <c r="N434" s="57"/>
      <c r="O434" s="65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</row>
    <row r="435" spans="1:27" ht="13.15" customHeight="1">
      <c r="A435" s="422"/>
      <c r="B435" s="422"/>
      <c r="C435" s="422"/>
      <c r="D435" s="422"/>
      <c r="E435" s="422"/>
      <c r="F435" s="422"/>
      <c r="G435" s="422"/>
      <c r="H435" s="422"/>
      <c r="I435" s="422"/>
      <c r="J435" s="422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</row>
    <row r="436" spans="1:27" ht="42" customHeight="1">
      <c r="A436" s="427" t="str">
        <f>'PLANILHA ORÇAMENTÁRIA'!A61</f>
        <v>1.3.2.</v>
      </c>
      <c r="B436" s="427" t="str">
        <f>'PLANILHA ORÇAMENTÁRIA'!B61</f>
        <v>SINAPI</v>
      </c>
      <c r="C436" s="427">
        <f>'PLANILHA ORÇAMENTÁRIA'!C61</f>
        <v>102332</v>
      </c>
      <c r="D436" s="428" t="str">
        <f>'PLANILHA ORÇAMENTÁRIA'!D61</f>
        <v>TRANSPORTE COM CAMINHÃO TANQUE DE TRANSPORTE DE MATERIAL ASFÁLTICO DE 20000L, EM VIA URBANA PAVIMENTADA, DMT ATÉ 30KM (UNIDADE: TXKM). AF_07/2020</v>
      </c>
      <c r="E436" s="428"/>
      <c r="F436" s="428"/>
      <c r="G436" s="428"/>
      <c r="H436" s="428"/>
      <c r="I436" s="429" t="str">
        <f>'PLANILHA ORÇAMENTÁRIA'!E61</f>
        <v>TXKM</v>
      </c>
      <c r="J436" s="429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</row>
    <row r="437" spans="1:27" ht="13.9" customHeight="1">
      <c r="A437" s="427"/>
      <c r="B437" s="427"/>
      <c r="C437" s="427"/>
      <c r="D437" s="426" t="s">
        <v>91</v>
      </c>
      <c r="E437" s="426"/>
      <c r="F437" s="426"/>
      <c r="G437" s="89" t="s">
        <v>50</v>
      </c>
      <c r="H437" s="89" t="s">
        <v>92</v>
      </c>
      <c r="I437" s="98" t="s">
        <v>83</v>
      </c>
      <c r="J437" s="98" t="s">
        <v>84</v>
      </c>
      <c r="K437" s="66"/>
      <c r="L437" s="67"/>
      <c r="M437" s="67"/>
      <c r="N437" s="67"/>
      <c r="O437" s="65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</row>
    <row r="438" spans="1:27" ht="39.75" customHeight="1">
      <c r="A438" s="427"/>
      <c r="B438" s="427"/>
      <c r="C438" s="427"/>
      <c r="D438" s="423" t="s">
        <v>159</v>
      </c>
      <c r="E438" s="424"/>
      <c r="F438" s="424"/>
      <c r="G438" s="93" t="s">
        <v>93</v>
      </c>
      <c r="H438" s="92">
        <v>4.3477999999999998E-3</v>
      </c>
      <c r="I438" s="97">
        <v>433.89</v>
      </c>
      <c r="J438" s="94">
        <f>I438*H438</f>
        <v>1.8864669419999998</v>
      </c>
      <c r="K438" s="66"/>
      <c r="L438" s="67"/>
      <c r="M438" s="67"/>
      <c r="N438" s="67"/>
      <c r="O438" s="65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</row>
    <row r="439" spans="1:27" ht="39.75" customHeight="1">
      <c r="A439" s="427"/>
      <c r="B439" s="427"/>
      <c r="C439" s="427"/>
      <c r="D439" s="423" t="s">
        <v>160</v>
      </c>
      <c r="E439" s="424"/>
      <c r="F439" s="424"/>
      <c r="G439" s="93" t="s">
        <v>95</v>
      </c>
      <c r="H439" s="92">
        <v>1.6337000000000001E-3</v>
      </c>
      <c r="I439" s="97">
        <v>89.23</v>
      </c>
      <c r="J439" s="94">
        <f>I439*H439</f>
        <v>0.14577505100000002</v>
      </c>
      <c r="K439" s="66"/>
      <c r="L439" s="67"/>
      <c r="M439" s="67"/>
      <c r="N439" s="67"/>
      <c r="O439" s="65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</row>
    <row r="440" spans="1:27" ht="13.5" customHeight="1">
      <c r="A440" s="427"/>
      <c r="B440" s="427"/>
      <c r="C440" s="427"/>
      <c r="D440" s="427"/>
      <c r="E440" s="427"/>
      <c r="F440" s="427"/>
      <c r="G440" s="425" t="s">
        <v>96</v>
      </c>
      <c r="H440" s="425"/>
      <c r="I440" s="425"/>
      <c r="J440" s="95">
        <f>SUM(J438:J439)</f>
        <v>2.032241993</v>
      </c>
      <c r="K440" s="66"/>
      <c r="L440" s="67"/>
      <c r="M440" s="67"/>
      <c r="N440" s="67"/>
      <c r="O440" s="65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</row>
    <row r="441" spans="1:27" ht="13.9" customHeight="1">
      <c r="A441" s="427"/>
      <c r="B441" s="427"/>
      <c r="C441" s="427"/>
      <c r="D441" s="427"/>
      <c r="E441" s="427"/>
      <c r="F441" s="427"/>
      <c r="G441" s="425" t="s">
        <v>85</v>
      </c>
      <c r="H441" s="425"/>
      <c r="I441" s="425"/>
      <c r="J441" s="96">
        <v>2.02</v>
      </c>
      <c r="K441" s="66"/>
      <c r="L441" s="67"/>
      <c r="M441" s="67"/>
      <c r="N441" s="67"/>
      <c r="O441" s="65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</row>
    <row r="442" spans="1:27" ht="13.15" customHeight="1">
      <c r="A442" s="422"/>
      <c r="B442" s="422"/>
      <c r="C442" s="422"/>
      <c r="D442" s="422"/>
      <c r="E442" s="422"/>
      <c r="F442" s="422"/>
      <c r="G442" s="422"/>
      <c r="H442" s="422"/>
      <c r="I442" s="422"/>
      <c r="J442" s="422"/>
      <c r="K442" s="66"/>
      <c r="L442" s="67"/>
      <c r="M442" s="67"/>
      <c r="N442" s="67"/>
      <c r="O442" s="65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</row>
    <row r="443" spans="1:27" ht="42" customHeight="1">
      <c r="A443" s="427" t="str">
        <f>'PLANILHA ORÇAMENTÁRIA'!A62</f>
        <v>1.3.3.</v>
      </c>
      <c r="B443" s="427" t="str">
        <f>'PLANILHA ORÇAMENTÁRIA'!B62</f>
        <v>SINAPI</v>
      </c>
      <c r="C443" s="427">
        <f>'PLANILHA ORÇAMENTÁRIA'!C62</f>
        <v>102333</v>
      </c>
      <c r="D443" s="428" t="str">
        <f>'PLANILHA ORÇAMENTÁRIA'!D62</f>
        <v>TRANSPORTE COM CAMINHÃO TANQUE DE TRANSPORTE DE MATERIAL ASFÁLTICO DE 20000L, EM VIA URBANA PAVIMENTADA, ADICIONAL PARA DMT EXCEDENTE A 30 KM (UNIDADE: TXKM). AF_07/2020</v>
      </c>
      <c r="E443" s="428"/>
      <c r="F443" s="428"/>
      <c r="G443" s="428"/>
      <c r="H443" s="428"/>
      <c r="I443" s="429" t="str">
        <f>'PLANILHA ORÇAMENTÁRIA'!E62</f>
        <v>TXKM</v>
      </c>
      <c r="J443" s="429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</row>
    <row r="444" spans="1:27" ht="13.9" customHeight="1">
      <c r="A444" s="427"/>
      <c r="B444" s="427"/>
      <c r="C444" s="427"/>
      <c r="D444" s="426" t="s">
        <v>91</v>
      </c>
      <c r="E444" s="426"/>
      <c r="F444" s="426"/>
      <c r="G444" s="89" t="s">
        <v>50</v>
      </c>
      <c r="H444" s="89" t="s">
        <v>92</v>
      </c>
      <c r="I444" s="98" t="s">
        <v>83</v>
      </c>
      <c r="J444" s="98" t="s">
        <v>84</v>
      </c>
      <c r="K444" s="66"/>
      <c r="L444" s="67"/>
      <c r="M444" s="67"/>
      <c r="N444" s="67"/>
      <c r="O444" s="65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</row>
    <row r="445" spans="1:27" ht="39.75" customHeight="1">
      <c r="A445" s="427"/>
      <c r="B445" s="427"/>
      <c r="C445" s="427"/>
      <c r="D445" s="423" t="s">
        <v>159</v>
      </c>
      <c r="E445" s="424"/>
      <c r="F445" s="424"/>
      <c r="G445" s="93" t="s">
        <v>93</v>
      </c>
      <c r="H445" s="92">
        <v>1.6666999999999999E-3</v>
      </c>
      <c r="I445" s="97">
        <v>433.89</v>
      </c>
      <c r="J445" s="94">
        <f>I445*H445</f>
        <v>0.72316446299999992</v>
      </c>
      <c r="K445" s="66"/>
      <c r="L445" s="67"/>
      <c r="M445" s="67"/>
      <c r="N445" s="67"/>
      <c r="O445" s="65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</row>
    <row r="446" spans="1:27" ht="39.75" customHeight="1">
      <c r="A446" s="427"/>
      <c r="B446" s="427"/>
      <c r="C446" s="427"/>
      <c r="D446" s="423" t="s">
        <v>160</v>
      </c>
      <c r="E446" s="424"/>
      <c r="F446" s="424"/>
      <c r="G446" s="93" t="s">
        <v>95</v>
      </c>
      <c r="H446" s="92">
        <v>6.2620000000000004E-4</v>
      </c>
      <c r="I446" s="97">
        <v>89.23</v>
      </c>
      <c r="J446" s="94">
        <f>I446*H446</f>
        <v>5.5875826000000003E-2</v>
      </c>
      <c r="K446" s="66"/>
      <c r="L446" s="67"/>
      <c r="M446" s="67"/>
      <c r="N446" s="67"/>
      <c r="O446" s="65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</row>
    <row r="447" spans="1:27" ht="13.5" customHeight="1">
      <c r="A447" s="427"/>
      <c r="B447" s="427"/>
      <c r="C447" s="427"/>
      <c r="D447" s="427"/>
      <c r="E447" s="427"/>
      <c r="F447" s="427"/>
      <c r="G447" s="425" t="s">
        <v>96</v>
      </c>
      <c r="H447" s="425"/>
      <c r="I447" s="425"/>
      <c r="J447" s="95">
        <f>SUM(J445:J446)</f>
        <v>0.77904028899999989</v>
      </c>
      <c r="K447" s="66"/>
      <c r="L447" s="67"/>
      <c r="M447" s="67"/>
      <c r="N447" s="67"/>
      <c r="O447" s="65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</row>
    <row r="448" spans="1:27" ht="13.9" customHeight="1">
      <c r="A448" s="427"/>
      <c r="B448" s="427"/>
      <c r="C448" s="427"/>
      <c r="D448" s="427"/>
      <c r="E448" s="427"/>
      <c r="F448" s="427"/>
      <c r="G448" s="425" t="s">
        <v>85</v>
      </c>
      <c r="H448" s="425"/>
      <c r="I448" s="425"/>
      <c r="J448" s="96">
        <v>0.77</v>
      </c>
      <c r="K448" s="66"/>
      <c r="L448" s="67"/>
      <c r="M448" s="67"/>
      <c r="N448" s="67"/>
      <c r="O448" s="65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</row>
    <row r="449" spans="1:27" ht="13.15" customHeight="1">
      <c r="A449" s="422"/>
      <c r="B449" s="422"/>
      <c r="C449" s="422"/>
      <c r="D449" s="422"/>
      <c r="E449" s="422"/>
      <c r="F449" s="422"/>
      <c r="G449" s="422"/>
      <c r="H449" s="422"/>
      <c r="I449" s="422"/>
      <c r="J449" s="422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</row>
    <row r="450" spans="1:27" ht="42" customHeight="1">
      <c r="A450" s="427" t="str">
        <f>'PLANILHA ORÇAMENTÁRIA'!A63</f>
        <v>1.3.4.</v>
      </c>
      <c r="B450" s="427" t="str">
        <f>'PLANILHA ORÇAMENTÁRIA'!B63</f>
        <v>SUDECAP</v>
      </c>
      <c r="C450" s="427" t="str">
        <f>'PLANILHA ORÇAMENTÁRIA'!C63</f>
        <v>20.12.01</v>
      </c>
      <c r="D450" s="428" t="str">
        <f>'PLANILHA ORÇAMENTÁRIA'!D63</f>
        <v>PINTURA DE LIGAÇÃO COM RR-1C</v>
      </c>
      <c r="E450" s="428"/>
      <c r="F450" s="428"/>
      <c r="G450" s="428"/>
      <c r="H450" s="428"/>
      <c r="I450" s="429" t="str">
        <f>'PLANILHA ORÇAMENTÁRIA'!E63</f>
        <v>M2</v>
      </c>
      <c r="J450" s="429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</row>
    <row r="451" spans="1:27" ht="13.9" customHeight="1">
      <c r="A451" s="427"/>
      <c r="B451" s="427"/>
      <c r="C451" s="427"/>
      <c r="D451" s="426" t="s">
        <v>91</v>
      </c>
      <c r="E451" s="426"/>
      <c r="F451" s="426"/>
      <c r="G451" s="89" t="s">
        <v>50</v>
      </c>
      <c r="H451" s="89" t="s">
        <v>92</v>
      </c>
      <c r="I451" s="98" t="s">
        <v>83</v>
      </c>
      <c r="J451" s="98" t="s">
        <v>84</v>
      </c>
      <c r="K451" s="66"/>
      <c r="L451" s="67"/>
      <c r="M451" s="67"/>
      <c r="N451" s="67"/>
      <c r="O451" s="65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</row>
    <row r="452" spans="1:27" ht="25.5" customHeight="1">
      <c r="A452" s="427"/>
      <c r="B452" s="427"/>
      <c r="C452" s="427"/>
      <c r="D452" s="423" t="s">
        <v>161</v>
      </c>
      <c r="E452" s="424"/>
      <c r="F452" s="424"/>
      <c r="G452" s="99" t="s">
        <v>94</v>
      </c>
      <c r="H452" s="92">
        <v>3.6000000000000002E-4</v>
      </c>
      <c r="I452" s="97">
        <v>11.03</v>
      </c>
      <c r="J452" s="94">
        <f>H452*I452</f>
        <v>3.9708E-3</v>
      </c>
      <c r="K452" s="66"/>
      <c r="L452" s="67"/>
      <c r="M452" s="67"/>
      <c r="N452" s="67"/>
      <c r="O452" s="65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</row>
    <row r="453" spans="1:27" ht="25.5" customHeight="1">
      <c r="A453" s="427"/>
      <c r="B453" s="427"/>
      <c r="C453" s="427"/>
      <c r="D453" s="423" t="s">
        <v>162</v>
      </c>
      <c r="E453" s="424"/>
      <c r="F453" s="424"/>
      <c r="G453" s="99" t="s">
        <v>94</v>
      </c>
      <c r="H453" s="92">
        <v>1.4499999999999999E-3</v>
      </c>
      <c r="I453" s="97">
        <v>6.53</v>
      </c>
      <c r="J453" s="94">
        <f>H453*I453</f>
        <v>9.4684999999999995E-3</v>
      </c>
      <c r="K453" s="66"/>
      <c r="L453" s="67"/>
      <c r="M453" s="67"/>
      <c r="N453" s="67"/>
      <c r="O453" s="65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</row>
    <row r="454" spans="1:27" ht="25.5" customHeight="1">
      <c r="A454" s="427"/>
      <c r="B454" s="427"/>
      <c r="C454" s="427"/>
      <c r="D454" s="423" t="s">
        <v>158</v>
      </c>
      <c r="E454" s="424"/>
      <c r="F454" s="424"/>
      <c r="G454" s="99" t="s">
        <v>94</v>
      </c>
      <c r="H454" s="92">
        <v>1.82E-3</v>
      </c>
      <c r="I454" s="97">
        <v>291.79000000000002</v>
      </c>
      <c r="J454" s="94">
        <f>H454*I454</f>
        <v>0.53105780000000002</v>
      </c>
      <c r="K454" s="66"/>
      <c r="L454" s="67"/>
      <c r="M454" s="67"/>
      <c r="N454" s="67"/>
      <c r="O454" s="65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</row>
    <row r="455" spans="1:27" ht="25.5" customHeight="1">
      <c r="A455" s="427"/>
      <c r="B455" s="427"/>
      <c r="C455" s="427"/>
      <c r="D455" s="423" t="s">
        <v>163</v>
      </c>
      <c r="E455" s="424"/>
      <c r="F455" s="424"/>
      <c r="G455" s="99" t="s">
        <v>94</v>
      </c>
      <c r="H455" s="92">
        <v>3.6000000000000002E-4</v>
      </c>
      <c r="I455" s="97">
        <v>167.2</v>
      </c>
      <c r="J455" s="94">
        <f>H455*I455</f>
        <v>6.0192000000000002E-2</v>
      </c>
      <c r="K455" s="66"/>
      <c r="L455" s="67"/>
      <c r="M455" s="67"/>
      <c r="N455" s="67"/>
      <c r="O455" s="65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</row>
    <row r="456" spans="1:27" ht="25.5" customHeight="1">
      <c r="A456" s="427"/>
      <c r="B456" s="427"/>
      <c r="C456" s="427"/>
      <c r="D456" s="423" t="s">
        <v>164</v>
      </c>
      <c r="E456" s="424"/>
      <c r="F456" s="424"/>
      <c r="G456" s="99" t="s">
        <v>94</v>
      </c>
      <c r="H456" s="92">
        <v>1.4499999999999999E-3</v>
      </c>
      <c r="I456" s="97">
        <v>61.65</v>
      </c>
      <c r="J456" s="94">
        <f>H456*I456</f>
        <v>8.9392499999999986E-2</v>
      </c>
      <c r="K456" s="66"/>
      <c r="L456" s="67"/>
      <c r="M456" s="67"/>
      <c r="N456" s="67"/>
      <c r="O456" s="65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</row>
    <row r="457" spans="1:27" ht="13.9" customHeight="1">
      <c r="A457" s="427"/>
      <c r="B457" s="427"/>
      <c r="C457" s="427"/>
      <c r="D457" s="427"/>
      <c r="E457" s="427"/>
      <c r="F457" s="427"/>
      <c r="G457" s="425" t="s">
        <v>96</v>
      </c>
      <c r="H457" s="425"/>
      <c r="I457" s="425"/>
      <c r="J457" s="95">
        <f>SUM(J452:J456)</f>
        <v>0.69408160000000008</v>
      </c>
      <c r="K457" s="66"/>
      <c r="L457" s="67"/>
      <c r="M457" s="67"/>
      <c r="N457" s="67"/>
      <c r="O457" s="65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</row>
    <row r="458" spans="1:27" ht="13.9" customHeight="1">
      <c r="A458" s="427"/>
      <c r="B458" s="427"/>
      <c r="C458" s="427"/>
      <c r="D458" s="426" t="s">
        <v>89</v>
      </c>
      <c r="E458" s="426"/>
      <c r="F458" s="426"/>
      <c r="G458" s="89" t="s">
        <v>50</v>
      </c>
      <c r="H458" s="89" t="s">
        <v>92</v>
      </c>
      <c r="I458" s="98" t="s">
        <v>83</v>
      </c>
      <c r="J458" s="98" t="s">
        <v>84</v>
      </c>
      <c r="K458" s="66"/>
      <c r="L458" s="67"/>
      <c r="M458" s="67"/>
      <c r="N458" s="67"/>
      <c r="O458" s="65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</row>
    <row r="459" spans="1:27" ht="18" customHeight="1">
      <c r="A459" s="427"/>
      <c r="B459" s="427"/>
      <c r="C459" s="427"/>
      <c r="D459" s="423" t="s">
        <v>165</v>
      </c>
      <c r="E459" s="424"/>
      <c r="F459" s="424"/>
      <c r="G459" s="100" t="s">
        <v>94</v>
      </c>
      <c r="H459" s="92">
        <v>1.091E-2</v>
      </c>
      <c r="I459" s="94">
        <v>21.1</v>
      </c>
      <c r="J459" s="94">
        <f>H459*I459</f>
        <v>0.23020100000000002</v>
      </c>
      <c r="K459" s="66"/>
      <c r="L459" s="67"/>
      <c r="M459" s="67"/>
      <c r="N459" s="67"/>
      <c r="O459" s="65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</row>
    <row r="460" spans="1:27" ht="13.9" customHeight="1">
      <c r="A460" s="427"/>
      <c r="B460" s="427"/>
      <c r="C460" s="427"/>
      <c r="D460" s="427"/>
      <c r="E460" s="427"/>
      <c r="F460" s="427"/>
      <c r="G460" s="425" t="s">
        <v>97</v>
      </c>
      <c r="H460" s="425"/>
      <c r="I460" s="425"/>
      <c r="J460" s="95">
        <f>J459</f>
        <v>0.23020100000000002</v>
      </c>
      <c r="K460" s="66"/>
      <c r="L460" s="67"/>
      <c r="M460" s="67"/>
      <c r="N460" s="67"/>
      <c r="O460" s="65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</row>
    <row r="461" spans="1:27" ht="13.9" customHeight="1">
      <c r="A461" s="427"/>
      <c r="B461" s="427"/>
      <c r="C461" s="427"/>
      <c r="D461" s="426" t="s">
        <v>86</v>
      </c>
      <c r="E461" s="426"/>
      <c r="F461" s="426"/>
      <c r="G461" s="89" t="s">
        <v>50</v>
      </c>
      <c r="H461" s="89" t="s">
        <v>92</v>
      </c>
      <c r="I461" s="98" t="s">
        <v>83</v>
      </c>
      <c r="J461" s="98" t="s">
        <v>84</v>
      </c>
      <c r="K461" s="66"/>
      <c r="L461" s="67"/>
      <c r="M461" s="67"/>
      <c r="N461" s="67"/>
      <c r="O461" s="65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</row>
    <row r="462" spans="1:27" ht="25.5" customHeight="1">
      <c r="A462" s="427"/>
      <c r="B462" s="427"/>
      <c r="C462" s="427"/>
      <c r="D462" s="433" t="s">
        <v>166</v>
      </c>
      <c r="E462" s="434"/>
      <c r="F462" s="434"/>
      <c r="G462" s="100" t="s">
        <v>68</v>
      </c>
      <c r="H462" s="92">
        <v>5.0000000000000001E-4</v>
      </c>
      <c r="I462" s="94">
        <v>3473.15</v>
      </c>
      <c r="J462" s="94">
        <f>H462*I462</f>
        <v>1.736575</v>
      </c>
      <c r="K462" s="66"/>
      <c r="L462" s="67"/>
      <c r="M462" s="67"/>
      <c r="N462" s="67"/>
      <c r="O462" s="65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</row>
    <row r="463" spans="1:27" ht="13.9" customHeight="1">
      <c r="A463" s="427"/>
      <c r="B463" s="427"/>
      <c r="C463" s="427"/>
      <c r="D463" s="427"/>
      <c r="E463" s="427"/>
      <c r="F463" s="427"/>
      <c r="G463" s="425" t="s">
        <v>87</v>
      </c>
      <c r="H463" s="425"/>
      <c r="I463" s="425"/>
      <c r="J463" s="95">
        <f>J462</f>
        <v>1.736575</v>
      </c>
      <c r="K463" s="66"/>
      <c r="L463" s="67"/>
      <c r="M463" s="67"/>
      <c r="N463" s="67"/>
      <c r="O463" s="65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</row>
    <row r="464" spans="1:27" ht="13.9" customHeight="1">
      <c r="A464" s="427"/>
      <c r="B464" s="427"/>
      <c r="C464" s="427"/>
      <c r="D464" s="427"/>
      <c r="E464" s="427"/>
      <c r="F464" s="427"/>
      <c r="G464" s="425" t="s">
        <v>85</v>
      </c>
      <c r="H464" s="425"/>
      <c r="I464" s="425"/>
      <c r="J464" s="96">
        <f>SUM(J457,J460,J463)</f>
        <v>2.6608575999999999</v>
      </c>
      <c r="K464" s="66"/>
      <c r="L464" s="57"/>
      <c r="M464" s="67"/>
      <c r="N464" s="57"/>
      <c r="O464" s="65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</row>
    <row r="465" spans="1:27" ht="13.15" customHeight="1">
      <c r="A465" s="422"/>
      <c r="B465" s="422"/>
      <c r="C465" s="422"/>
      <c r="D465" s="422"/>
      <c r="E465" s="422"/>
      <c r="F465" s="422"/>
      <c r="G465" s="422"/>
      <c r="H465" s="422"/>
      <c r="I465" s="422"/>
      <c r="J465" s="422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</row>
    <row r="466" spans="1:27" ht="42" customHeight="1">
      <c r="A466" s="427" t="str">
        <f>'PLANILHA ORÇAMENTÁRIA'!A64</f>
        <v>1.3.5.</v>
      </c>
      <c r="B466" s="427" t="str">
        <f>'PLANILHA ORÇAMENTÁRIA'!B64</f>
        <v>SINAPI</v>
      </c>
      <c r="C466" s="427">
        <f>'PLANILHA ORÇAMENTÁRIA'!C64</f>
        <v>102332</v>
      </c>
      <c r="D466" s="428" t="str">
        <f>'PLANILHA ORÇAMENTÁRIA'!D64</f>
        <v>TRANSPORTE COM CAMINHÃO TANQUE DE TRANSPORTE DE MATERIAL ASFÁLTICO DE 20000L, EM VIA URBANA PAVIMENTADA, DMT ATÉ 30KM (UNIDADE: TXKM). AF_07/2020</v>
      </c>
      <c r="E466" s="428"/>
      <c r="F466" s="428"/>
      <c r="G466" s="428"/>
      <c r="H466" s="428"/>
      <c r="I466" s="429" t="str">
        <f>'PLANILHA ORÇAMENTÁRIA'!E64</f>
        <v>TXKM</v>
      </c>
      <c r="J466" s="429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</row>
    <row r="467" spans="1:27" ht="13.9" customHeight="1">
      <c r="A467" s="427"/>
      <c r="B467" s="427"/>
      <c r="C467" s="427"/>
      <c r="D467" s="426" t="s">
        <v>91</v>
      </c>
      <c r="E467" s="426"/>
      <c r="F467" s="426"/>
      <c r="G467" s="89" t="s">
        <v>50</v>
      </c>
      <c r="H467" s="89" t="s">
        <v>92</v>
      </c>
      <c r="I467" s="98" t="s">
        <v>83</v>
      </c>
      <c r="J467" s="98" t="s">
        <v>84</v>
      </c>
      <c r="K467" s="66"/>
      <c r="L467" s="67"/>
      <c r="M467" s="67"/>
      <c r="N467" s="67"/>
      <c r="O467" s="65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</row>
    <row r="468" spans="1:27" ht="39.75" customHeight="1">
      <c r="A468" s="427"/>
      <c r="B468" s="427"/>
      <c r="C468" s="427"/>
      <c r="D468" s="423" t="s">
        <v>159</v>
      </c>
      <c r="E468" s="424"/>
      <c r="F468" s="424"/>
      <c r="G468" s="93" t="s">
        <v>93</v>
      </c>
      <c r="H468" s="92">
        <v>4.3477999999999998E-3</v>
      </c>
      <c r="I468" s="97">
        <v>433.89</v>
      </c>
      <c r="J468" s="94">
        <f>I468*H468</f>
        <v>1.8864669419999998</v>
      </c>
      <c r="K468" s="66"/>
      <c r="L468" s="67"/>
      <c r="M468" s="67"/>
      <c r="N468" s="67"/>
      <c r="O468" s="65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</row>
    <row r="469" spans="1:27" ht="39.75" customHeight="1">
      <c r="A469" s="427"/>
      <c r="B469" s="427"/>
      <c r="C469" s="427"/>
      <c r="D469" s="423" t="s">
        <v>160</v>
      </c>
      <c r="E469" s="424"/>
      <c r="F469" s="424"/>
      <c r="G469" s="93" t="s">
        <v>95</v>
      </c>
      <c r="H469" s="92">
        <v>1.6337000000000001E-3</v>
      </c>
      <c r="I469" s="97">
        <v>89.23</v>
      </c>
      <c r="J469" s="94">
        <f>I469*H469</f>
        <v>0.14577505100000002</v>
      </c>
      <c r="K469" s="66"/>
      <c r="L469" s="67"/>
      <c r="M469" s="67"/>
      <c r="N469" s="67"/>
      <c r="O469" s="65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</row>
    <row r="470" spans="1:27" ht="13.5" customHeight="1">
      <c r="A470" s="427"/>
      <c r="B470" s="427"/>
      <c r="C470" s="427"/>
      <c r="D470" s="427"/>
      <c r="E470" s="427"/>
      <c r="F470" s="427"/>
      <c r="G470" s="425" t="s">
        <v>96</v>
      </c>
      <c r="H470" s="425"/>
      <c r="I470" s="425"/>
      <c r="J470" s="95">
        <f>SUM(J468:J469)</f>
        <v>2.032241993</v>
      </c>
      <c r="K470" s="66"/>
      <c r="L470" s="67"/>
      <c r="M470" s="67"/>
      <c r="N470" s="67"/>
      <c r="O470" s="65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</row>
    <row r="471" spans="1:27" ht="13.9" customHeight="1">
      <c r="A471" s="427"/>
      <c r="B471" s="427"/>
      <c r="C471" s="427"/>
      <c r="D471" s="427"/>
      <c r="E471" s="427"/>
      <c r="F471" s="427"/>
      <c r="G471" s="425" t="s">
        <v>85</v>
      </c>
      <c r="H471" s="425"/>
      <c r="I471" s="425"/>
      <c r="J471" s="96">
        <v>2.02</v>
      </c>
      <c r="K471" s="66"/>
      <c r="L471" s="67"/>
      <c r="M471" s="67"/>
      <c r="N471" s="67"/>
      <c r="O471" s="65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</row>
    <row r="472" spans="1:27" ht="13.15" customHeight="1">
      <c r="A472" s="422"/>
      <c r="B472" s="422"/>
      <c r="C472" s="422"/>
      <c r="D472" s="422"/>
      <c r="E472" s="422"/>
      <c r="F472" s="422"/>
      <c r="G472" s="422"/>
      <c r="H472" s="422"/>
      <c r="I472" s="422"/>
      <c r="J472" s="422"/>
      <c r="K472" s="66"/>
      <c r="L472" s="67"/>
      <c r="M472" s="67"/>
      <c r="N472" s="67"/>
      <c r="O472" s="65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</row>
    <row r="473" spans="1:27" ht="42" customHeight="1">
      <c r="A473" s="427" t="str">
        <f>'PLANILHA ORÇAMENTÁRIA'!A65</f>
        <v>1.3.6.</v>
      </c>
      <c r="B473" s="427" t="str">
        <f>'PLANILHA ORÇAMENTÁRIA'!B65</f>
        <v>SINAPI</v>
      </c>
      <c r="C473" s="427">
        <f>'PLANILHA ORÇAMENTÁRIA'!C65</f>
        <v>102333</v>
      </c>
      <c r="D473" s="428" t="str">
        <f>'PLANILHA ORÇAMENTÁRIA'!D65</f>
        <v>TRANSPORTE COM CAMINHÃO TANQUE DE TRANSPORTE DE MATERIAL ASFÁLTICO DE 20000L, EM VIA URBANA PAVIMENTADA, ADICIONAL PARA DMT EXCEDENTE A 30 KM (UNIDADE: TXKM). AF_07/2020</v>
      </c>
      <c r="E473" s="428"/>
      <c r="F473" s="428"/>
      <c r="G473" s="428"/>
      <c r="H473" s="428"/>
      <c r="I473" s="429" t="str">
        <f>'PLANILHA ORÇAMENTÁRIA'!E65</f>
        <v>TXKM</v>
      </c>
      <c r="J473" s="429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</row>
    <row r="474" spans="1:27" ht="13.9" customHeight="1">
      <c r="A474" s="427"/>
      <c r="B474" s="427"/>
      <c r="C474" s="427"/>
      <c r="D474" s="426" t="s">
        <v>91</v>
      </c>
      <c r="E474" s="426"/>
      <c r="F474" s="426"/>
      <c r="G474" s="89" t="s">
        <v>50</v>
      </c>
      <c r="H474" s="89" t="s">
        <v>92</v>
      </c>
      <c r="I474" s="98" t="s">
        <v>83</v>
      </c>
      <c r="J474" s="98" t="s">
        <v>84</v>
      </c>
      <c r="K474" s="66"/>
      <c r="L474" s="67"/>
      <c r="M474" s="67"/>
      <c r="N474" s="67"/>
      <c r="O474" s="65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</row>
    <row r="475" spans="1:27" ht="39.75" customHeight="1">
      <c r="A475" s="427"/>
      <c r="B475" s="427"/>
      <c r="C475" s="427"/>
      <c r="D475" s="423" t="s">
        <v>159</v>
      </c>
      <c r="E475" s="424"/>
      <c r="F475" s="424"/>
      <c r="G475" s="93" t="s">
        <v>93</v>
      </c>
      <c r="H475" s="92">
        <v>1.6666999999999999E-3</v>
      </c>
      <c r="I475" s="97">
        <v>433.89</v>
      </c>
      <c r="J475" s="94">
        <f>I475*H475</f>
        <v>0.72316446299999992</v>
      </c>
      <c r="K475" s="66"/>
      <c r="L475" s="67"/>
      <c r="M475" s="67"/>
      <c r="N475" s="67"/>
      <c r="O475" s="65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</row>
    <row r="476" spans="1:27" ht="39.75" customHeight="1">
      <c r="A476" s="427"/>
      <c r="B476" s="427"/>
      <c r="C476" s="427"/>
      <c r="D476" s="423" t="s">
        <v>160</v>
      </c>
      <c r="E476" s="424"/>
      <c r="F476" s="424"/>
      <c r="G476" s="93" t="s">
        <v>95</v>
      </c>
      <c r="H476" s="92">
        <v>6.2620000000000004E-4</v>
      </c>
      <c r="I476" s="97">
        <v>89.23</v>
      </c>
      <c r="J476" s="94">
        <f>I476*H476</f>
        <v>5.5875826000000003E-2</v>
      </c>
      <c r="K476" s="66"/>
      <c r="L476" s="67"/>
      <c r="M476" s="67"/>
      <c r="N476" s="67"/>
      <c r="O476" s="65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</row>
    <row r="477" spans="1:27" ht="13.5" customHeight="1">
      <c r="A477" s="427"/>
      <c r="B477" s="427"/>
      <c r="C477" s="427"/>
      <c r="D477" s="427"/>
      <c r="E477" s="427"/>
      <c r="F477" s="427"/>
      <c r="G477" s="425" t="s">
        <v>96</v>
      </c>
      <c r="H477" s="425"/>
      <c r="I477" s="425"/>
      <c r="J477" s="95">
        <f>SUM(J475:J476)</f>
        <v>0.77904028899999989</v>
      </c>
      <c r="K477" s="66"/>
      <c r="L477" s="67"/>
      <c r="M477" s="67"/>
      <c r="N477" s="67"/>
      <c r="O477" s="65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</row>
    <row r="478" spans="1:27" ht="13.9" customHeight="1">
      <c r="A478" s="427"/>
      <c r="B478" s="427"/>
      <c r="C478" s="427"/>
      <c r="D478" s="427"/>
      <c r="E478" s="427"/>
      <c r="F478" s="427"/>
      <c r="G478" s="425" t="s">
        <v>85</v>
      </c>
      <c r="H478" s="425"/>
      <c r="I478" s="425"/>
      <c r="J478" s="96">
        <v>0.77</v>
      </c>
      <c r="K478" s="66"/>
      <c r="L478" s="67"/>
      <c r="M478" s="67"/>
      <c r="N478" s="67"/>
      <c r="O478" s="65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</row>
    <row r="479" spans="1:27" ht="13.15" customHeight="1">
      <c r="A479" s="422"/>
      <c r="B479" s="422"/>
      <c r="C479" s="422"/>
      <c r="D479" s="422"/>
      <c r="E479" s="422"/>
      <c r="F479" s="422"/>
      <c r="G479" s="422"/>
      <c r="H479" s="422"/>
      <c r="I479" s="422"/>
      <c r="J479" s="422"/>
      <c r="K479" s="66"/>
      <c r="L479" s="67"/>
      <c r="M479" s="67"/>
      <c r="N479" s="67"/>
      <c r="O479" s="65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</row>
    <row r="480" spans="1:27" ht="42" customHeight="1">
      <c r="A480" s="427" t="str">
        <f>'PLANILHA ORÇAMENTÁRIA'!A66</f>
        <v>1.3.7.</v>
      </c>
      <c r="B480" s="427" t="str">
        <f>'PLANILHA ORÇAMENTÁRIA'!B66</f>
        <v>SINAPI</v>
      </c>
      <c r="C480" s="427">
        <f>'PLANILHA ORÇAMENTÁRIA'!C66</f>
        <v>95995</v>
      </c>
      <c r="D480" s="428" t="str">
        <f>'PLANILHA ORÇAMENTÁRIA'!D66</f>
        <v>EXECUÇÃO DE PAVIMENTO COM APLICAÇÃO DE CONCRETO ASFÁLTICO, CAMADA DE ROLAMENTO - EXCLUSIVE CARGA E TRANSPORTE. AF_10/2025</v>
      </c>
      <c r="E480" s="428"/>
      <c r="F480" s="428"/>
      <c r="G480" s="428"/>
      <c r="H480" s="428"/>
      <c r="I480" s="429" t="str">
        <f>'PLANILHA ORÇAMENTÁRIA'!E66</f>
        <v>M3</v>
      </c>
      <c r="J480" s="429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</row>
    <row r="481" spans="1:27" ht="13.9" customHeight="1">
      <c r="A481" s="427"/>
      <c r="B481" s="427"/>
      <c r="C481" s="427"/>
      <c r="D481" s="426" t="s">
        <v>86</v>
      </c>
      <c r="E481" s="426"/>
      <c r="F481" s="426"/>
      <c r="G481" s="89" t="s">
        <v>50</v>
      </c>
      <c r="H481" s="89" t="s">
        <v>92</v>
      </c>
      <c r="I481" s="98" t="s">
        <v>83</v>
      </c>
      <c r="J481" s="98" t="s">
        <v>84</v>
      </c>
      <c r="K481" s="66"/>
      <c r="L481" s="67"/>
      <c r="M481" s="67"/>
      <c r="N481" s="67"/>
      <c r="O481" s="65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</row>
    <row r="482" spans="1:27" ht="25.5" customHeight="1">
      <c r="A482" s="427"/>
      <c r="B482" s="427"/>
      <c r="C482" s="427"/>
      <c r="D482" s="423" t="s">
        <v>178</v>
      </c>
      <c r="E482" s="424"/>
      <c r="F482" s="424"/>
      <c r="G482" s="93" t="s">
        <v>68</v>
      </c>
      <c r="H482" s="92">
        <v>2.5663714</v>
      </c>
      <c r="I482" s="97">
        <v>784</v>
      </c>
      <c r="J482" s="94">
        <f>I482*H482</f>
        <v>2012.0351776</v>
      </c>
      <c r="K482" s="66"/>
      <c r="L482" s="67"/>
      <c r="M482" s="67"/>
      <c r="N482" s="67"/>
      <c r="O482" s="65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</row>
    <row r="483" spans="1:27" ht="13.5" customHeight="1">
      <c r="A483" s="427"/>
      <c r="B483" s="427"/>
      <c r="C483" s="427"/>
      <c r="D483" s="430"/>
      <c r="E483" s="431"/>
      <c r="F483" s="432"/>
      <c r="G483" s="425" t="s">
        <v>87</v>
      </c>
      <c r="H483" s="425"/>
      <c r="I483" s="425"/>
      <c r="J483" s="96">
        <v>2012.03</v>
      </c>
      <c r="K483" s="66"/>
      <c r="L483" s="67"/>
      <c r="M483" s="67"/>
      <c r="N483" s="67"/>
      <c r="O483" s="65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</row>
    <row r="484" spans="1:27" ht="13.5" customHeight="1">
      <c r="A484" s="427"/>
      <c r="B484" s="427"/>
      <c r="C484" s="427"/>
      <c r="D484" s="426" t="s">
        <v>89</v>
      </c>
      <c r="E484" s="426"/>
      <c r="F484" s="426"/>
      <c r="G484" s="89" t="s">
        <v>50</v>
      </c>
      <c r="H484" s="89" t="s">
        <v>92</v>
      </c>
      <c r="I484" s="98" t="s">
        <v>83</v>
      </c>
      <c r="J484" s="98" t="s">
        <v>84</v>
      </c>
      <c r="K484" s="66"/>
      <c r="L484" s="67"/>
      <c r="M484" s="67"/>
      <c r="N484" s="67"/>
      <c r="O484" s="65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</row>
    <row r="485" spans="1:27" ht="18" customHeight="1">
      <c r="A485" s="427"/>
      <c r="B485" s="427"/>
      <c r="C485" s="427"/>
      <c r="D485" s="423" t="s">
        <v>169</v>
      </c>
      <c r="E485" s="424"/>
      <c r="F485" s="424"/>
      <c r="G485" s="100" t="s">
        <v>94</v>
      </c>
      <c r="H485" s="92">
        <v>0.96897409999999995</v>
      </c>
      <c r="I485" s="94">
        <v>24.47</v>
      </c>
      <c r="J485" s="94">
        <f>H485*I485</f>
        <v>23.710796226999996</v>
      </c>
      <c r="K485" s="66"/>
      <c r="L485" s="67"/>
      <c r="M485" s="67"/>
      <c r="N485" s="67"/>
      <c r="O485" s="65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</row>
    <row r="486" spans="1:27" ht="13.5" customHeight="1">
      <c r="A486" s="427"/>
      <c r="B486" s="427"/>
      <c r="C486" s="427"/>
      <c r="D486" s="430"/>
      <c r="E486" s="431"/>
      <c r="F486" s="432"/>
      <c r="G486" s="425" t="s">
        <v>97</v>
      </c>
      <c r="H486" s="425"/>
      <c r="I486" s="425"/>
      <c r="J486" s="96">
        <f>J485</f>
        <v>23.710796226999996</v>
      </c>
      <c r="K486" s="66"/>
      <c r="L486" s="67"/>
      <c r="M486" s="67"/>
      <c r="N486" s="67"/>
      <c r="O486" s="65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</row>
    <row r="487" spans="1:27" ht="13.9" customHeight="1">
      <c r="A487" s="427"/>
      <c r="B487" s="427"/>
      <c r="C487" s="427"/>
      <c r="D487" s="426" t="s">
        <v>91</v>
      </c>
      <c r="E487" s="426"/>
      <c r="F487" s="426"/>
      <c r="G487" s="207" t="s">
        <v>50</v>
      </c>
      <c r="H487" s="98" t="s">
        <v>92</v>
      </c>
      <c r="I487" s="98" t="s">
        <v>83</v>
      </c>
      <c r="J487" s="98" t="s">
        <v>84</v>
      </c>
      <c r="K487" s="66"/>
      <c r="L487" s="67"/>
      <c r="M487" s="67"/>
      <c r="N487" s="67"/>
      <c r="O487" s="65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</row>
    <row r="488" spans="1:27" ht="25.5" customHeight="1">
      <c r="A488" s="427"/>
      <c r="B488" s="427"/>
      <c r="C488" s="427"/>
      <c r="D488" s="423" t="s">
        <v>167</v>
      </c>
      <c r="E488" s="424"/>
      <c r="F488" s="424"/>
      <c r="G488" s="93" t="s">
        <v>93</v>
      </c>
      <c r="H488" s="92">
        <v>4.9371499999999999E-2</v>
      </c>
      <c r="I488" s="97">
        <v>394.97</v>
      </c>
      <c r="J488" s="94">
        <f t="shared" ref="J488:J497" si="4">I488*H488</f>
        <v>19.500261354999999</v>
      </c>
      <c r="K488" s="66"/>
      <c r="L488" s="67"/>
      <c r="M488" s="67"/>
      <c r="N488" s="67"/>
      <c r="O488" s="65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</row>
    <row r="489" spans="1:27" ht="25.5" customHeight="1">
      <c r="A489" s="427"/>
      <c r="B489" s="427"/>
      <c r="C489" s="427"/>
      <c r="D489" s="423" t="s">
        <v>168</v>
      </c>
      <c r="E489" s="424"/>
      <c r="F489" s="424"/>
      <c r="G489" s="93" t="s">
        <v>95</v>
      </c>
      <c r="H489" s="92">
        <v>8.9053300000000002E-2</v>
      </c>
      <c r="I489" s="97">
        <v>156.80000000000001</v>
      </c>
      <c r="J489" s="94">
        <f t="shared" si="4"/>
        <v>13.963557440000001</v>
      </c>
      <c r="K489" s="66"/>
      <c r="L489" s="67"/>
      <c r="M489" s="67"/>
      <c r="N489" s="67"/>
      <c r="O489" s="65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</row>
    <row r="490" spans="1:27" ht="39.75" customHeight="1">
      <c r="A490" s="427"/>
      <c r="B490" s="427"/>
      <c r="C490" s="427"/>
      <c r="D490" s="423" t="s">
        <v>170</v>
      </c>
      <c r="E490" s="424"/>
      <c r="F490" s="424"/>
      <c r="G490" s="93" t="s">
        <v>93</v>
      </c>
      <c r="H490" s="92">
        <v>4.9371499999999999E-2</v>
      </c>
      <c r="I490" s="97">
        <v>286.54000000000002</v>
      </c>
      <c r="J490" s="94">
        <f t="shared" si="4"/>
        <v>14.14690961</v>
      </c>
      <c r="K490" s="66"/>
      <c r="L490" s="67"/>
      <c r="M490" s="67"/>
      <c r="N490" s="67"/>
      <c r="O490" s="65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</row>
    <row r="491" spans="1:27" ht="39.75" customHeight="1">
      <c r="A491" s="427"/>
      <c r="B491" s="427"/>
      <c r="C491" s="427"/>
      <c r="D491" s="423" t="s">
        <v>171</v>
      </c>
      <c r="E491" s="424"/>
      <c r="F491" s="424"/>
      <c r="G491" s="93" t="s">
        <v>95</v>
      </c>
      <c r="H491" s="92">
        <v>8.9053300000000002E-2</v>
      </c>
      <c r="I491" s="97">
        <v>82.92</v>
      </c>
      <c r="J491" s="94">
        <f t="shared" si="4"/>
        <v>7.3842996360000006</v>
      </c>
      <c r="K491" s="66"/>
      <c r="L491" s="67"/>
      <c r="M491" s="67"/>
      <c r="N491" s="67"/>
      <c r="O491" s="65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</row>
    <row r="492" spans="1:27" ht="25.5" customHeight="1">
      <c r="A492" s="427"/>
      <c r="B492" s="427"/>
      <c r="C492" s="427"/>
      <c r="D492" s="423" t="s">
        <v>172</v>
      </c>
      <c r="E492" s="424"/>
      <c r="F492" s="424"/>
      <c r="G492" s="93" t="s">
        <v>93</v>
      </c>
      <c r="H492" s="92">
        <v>8.2051299999999994E-2</v>
      </c>
      <c r="I492" s="97">
        <v>222.73</v>
      </c>
      <c r="J492" s="94">
        <f t="shared" si="4"/>
        <v>18.275286048999998</v>
      </c>
      <c r="K492" s="66"/>
      <c r="L492" s="67"/>
      <c r="M492" s="67"/>
      <c r="N492" s="67"/>
      <c r="O492" s="65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</row>
    <row r="493" spans="1:27" ht="25.5" customHeight="1">
      <c r="A493" s="427"/>
      <c r="B493" s="427"/>
      <c r="C493" s="427"/>
      <c r="D493" s="423" t="s">
        <v>173</v>
      </c>
      <c r="E493" s="424"/>
      <c r="F493" s="424"/>
      <c r="G493" s="93" t="s">
        <v>95</v>
      </c>
      <c r="H493" s="92">
        <v>5.6373600000000003E-2</v>
      </c>
      <c r="I493" s="97">
        <v>78.650000000000006</v>
      </c>
      <c r="J493" s="94">
        <f t="shared" si="4"/>
        <v>4.4337836400000006</v>
      </c>
      <c r="K493" s="66"/>
      <c r="L493" s="67"/>
      <c r="M493" s="67"/>
      <c r="N493" s="67"/>
      <c r="O493" s="65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</row>
    <row r="494" spans="1:27" ht="25.5" customHeight="1">
      <c r="A494" s="427"/>
      <c r="B494" s="427"/>
      <c r="C494" s="427"/>
      <c r="D494" s="423" t="s">
        <v>174</v>
      </c>
      <c r="E494" s="424"/>
      <c r="F494" s="424"/>
      <c r="G494" s="93" t="s">
        <v>95</v>
      </c>
      <c r="H494" s="92">
        <v>0.1087291</v>
      </c>
      <c r="I494" s="97">
        <v>66.7</v>
      </c>
      <c r="J494" s="94">
        <f t="shared" si="4"/>
        <v>7.2522309700000003</v>
      </c>
      <c r="K494" s="66"/>
      <c r="L494" s="67"/>
      <c r="M494" s="67"/>
      <c r="N494" s="67"/>
      <c r="O494" s="65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</row>
    <row r="495" spans="1:27" ht="25.5" customHeight="1">
      <c r="A495" s="427"/>
      <c r="B495" s="427"/>
      <c r="C495" s="427"/>
      <c r="D495" s="423" t="s">
        <v>175</v>
      </c>
      <c r="E495" s="424"/>
      <c r="F495" s="424"/>
      <c r="G495" s="93" t="s">
        <v>93</v>
      </c>
      <c r="H495" s="92">
        <v>2.9695800000000001E-2</v>
      </c>
      <c r="I495" s="97">
        <v>160.6</v>
      </c>
      <c r="J495" s="94">
        <f t="shared" si="4"/>
        <v>4.7691454799999997</v>
      </c>
      <c r="K495" s="66"/>
      <c r="L495" s="67"/>
      <c r="M495" s="67"/>
      <c r="N495" s="67"/>
      <c r="O495" s="65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</row>
    <row r="496" spans="1:27" ht="25.5" customHeight="1">
      <c r="A496" s="427"/>
      <c r="B496" s="427"/>
      <c r="C496" s="427"/>
      <c r="D496" s="423" t="s">
        <v>176</v>
      </c>
      <c r="E496" s="424"/>
      <c r="F496" s="424"/>
      <c r="G496" s="93" t="s">
        <v>93</v>
      </c>
      <c r="H496" s="92">
        <v>3.4461499999999999E-2</v>
      </c>
      <c r="I496" s="97">
        <v>206.81</v>
      </c>
      <c r="J496" s="94">
        <f t="shared" si="4"/>
        <v>7.1269828149999999</v>
      </c>
      <c r="K496" s="66"/>
      <c r="L496" s="67"/>
      <c r="M496" s="67"/>
      <c r="N496" s="67"/>
      <c r="O496" s="65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</row>
    <row r="497" spans="1:27" ht="25.5" customHeight="1">
      <c r="A497" s="427"/>
      <c r="B497" s="427"/>
      <c r="C497" s="427"/>
      <c r="D497" s="423" t="s">
        <v>177</v>
      </c>
      <c r="E497" s="424"/>
      <c r="F497" s="424"/>
      <c r="G497" s="93" t="s">
        <v>95</v>
      </c>
      <c r="H497" s="92">
        <v>0.2423882</v>
      </c>
      <c r="I497" s="97">
        <v>84.16</v>
      </c>
      <c r="J497" s="94">
        <f t="shared" si="4"/>
        <v>20.399390911999998</v>
      </c>
      <c r="K497" s="66"/>
      <c r="L497" s="67"/>
      <c r="M497" s="67"/>
      <c r="N497" s="67"/>
      <c r="O497" s="65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</row>
    <row r="498" spans="1:27" ht="13.9" customHeight="1">
      <c r="A498" s="427"/>
      <c r="B498" s="427"/>
      <c r="C498" s="427"/>
      <c r="D498" s="427"/>
      <c r="E498" s="427"/>
      <c r="F498" s="427"/>
      <c r="G498" s="425" t="s">
        <v>96</v>
      </c>
      <c r="H498" s="425"/>
      <c r="I498" s="425"/>
      <c r="J498" s="95">
        <f>SUM(J488:J497)</f>
        <v>117.25184790700001</v>
      </c>
      <c r="K498" s="66"/>
      <c r="L498" s="67"/>
      <c r="M498" s="67"/>
      <c r="N498" s="67"/>
      <c r="O498" s="65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</row>
    <row r="499" spans="1:27" ht="13.9" customHeight="1">
      <c r="A499" s="427"/>
      <c r="B499" s="427"/>
      <c r="C499" s="427"/>
      <c r="D499" s="427"/>
      <c r="E499" s="427"/>
      <c r="F499" s="427"/>
      <c r="G499" s="425" t="s">
        <v>85</v>
      </c>
      <c r="H499" s="425"/>
      <c r="I499" s="425"/>
      <c r="J499" s="96">
        <v>2152.94</v>
      </c>
      <c r="K499" s="66"/>
      <c r="L499" s="67"/>
      <c r="M499" s="67"/>
      <c r="N499" s="67"/>
      <c r="O499" s="65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</row>
    <row r="500" spans="1:27" ht="13.15" customHeight="1">
      <c r="A500" s="422"/>
      <c r="B500" s="422"/>
      <c r="C500" s="422"/>
      <c r="D500" s="422"/>
      <c r="E500" s="422"/>
      <c r="F500" s="422"/>
      <c r="G500" s="422"/>
      <c r="H500" s="422"/>
      <c r="I500" s="422"/>
      <c r="J500" s="422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</row>
    <row r="501" spans="1:27" ht="42" customHeight="1">
      <c r="A501" s="427" t="str">
        <f>'PLANILHA ORÇAMENTÁRIA'!A67</f>
        <v>1.3.8.</v>
      </c>
      <c r="B501" s="427" t="str">
        <f>'PLANILHA ORÇAMENTÁRIA'!B67</f>
        <v>SICRO/DNIT</v>
      </c>
      <c r="C501" s="427">
        <f>'PLANILHA ORÇAMENTÁRIA'!C67</f>
        <v>5914612</v>
      </c>
      <c r="D501" s="428" t="str">
        <f>'PLANILHA ORÇAMENTÁRIA'!D67</f>
        <v>TRANSPORTE DE MISTURA BETUMINOSA A QUENTE COM CAMINHÃO COM CAÇAMBA TÉRMICA DE 6 M³ - RODOVIA PAVIMENTADA</v>
      </c>
      <c r="E501" s="428"/>
      <c r="F501" s="428"/>
      <c r="G501" s="428"/>
      <c r="H501" s="428"/>
      <c r="I501" s="429" t="str">
        <f>'PLANILHA ORÇAMENTÁRIA'!E67</f>
        <v>TXKM</v>
      </c>
      <c r="J501" s="429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</row>
    <row r="502" spans="1:27" ht="13.9" customHeight="1">
      <c r="A502" s="427"/>
      <c r="B502" s="427"/>
      <c r="C502" s="427"/>
      <c r="D502" s="426" t="s">
        <v>91</v>
      </c>
      <c r="E502" s="426"/>
      <c r="F502" s="426"/>
      <c r="G502" s="89" t="s">
        <v>51</v>
      </c>
      <c r="H502" s="89" t="s">
        <v>221</v>
      </c>
      <c r="I502" s="98" t="s">
        <v>222</v>
      </c>
      <c r="J502" s="98" t="s">
        <v>223</v>
      </c>
      <c r="K502" s="66"/>
      <c r="L502" s="67"/>
      <c r="M502" s="67"/>
      <c r="N502" s="67"/>
      <c r="O502" s="65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</row>
    <row r="503" spans="1:27" ht="29.45" customHeight="1">
      <c r="A503" s="427"/>
      <c r="B503" s="427"/>
      <c r="C503" s="427"/>
      <c r="D503" s="423" t="s">
        <v>224</v>
      </c>
      <c r="E503" s="424"/>
      <c r="F503" s="424"/>
      <c r="G503" s="100">
        <v>1</v>
      </c>
      <c r="H503" s="92" t="s">
        <v>225</v>
      </c>
      <c r="I503" s="97" t="s">
        <v>319</v>
      </c>
      <c r="J503" s="94">
        <v>221.13939999999999</v>
      </c>
      <c r="K503" s="66"/>
      <c r="L503" s="67"/>
      <c r="M503" s="67"/>
      <c r="N503" s="67"/>
      <c r="O503" s="65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</row>
    <row r="504" spans="1:27" ht="15.6" customHeight="1">
      <c r="A504" s="427"/>
      <c r="B504" s="427"/>
      <c r="C504" s="427"/>
      <c r="D504" s="466"/>
      <c r="E504" s="467"/>
      <c r="F504" s="468"/>
      <c r="G504" s="460" t="s">
        <v>226</v>
      </c>
      <c r="H504" s="461"/>
      <c r="I504" s="462"/>
      <c r="J504" s="94">
        <f>J503</f>
        <v>221.13939999999999</v>
      </c>
      <c r="K504" s="66"/>
      <c r="L504" s="67"/>
      <c r="M504" s="67"/>
      <c r="N504" s="67"/>
      <c r="O504" s="65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</row>
    <row r="505" spans="1:27" ht="15.6" customHeight="1">
      <c r="A505" s="427"/>
      <c r="B505" s="427"/>
      <c r="C505" s="427"/>
      <c r="D505" s="426" t="s">
        <v>227</v>
      </c>
      <c r="E505" s="426"/>
      <c r="F505" s="426"/>
      <c r="G505" s="460" t="s">
        <v>25</v>
      </c>
      <c r="H505" s="461"/>
      <c r="I505" s="461"/>
      <c r="J505" s="462"/>
      <c r="K505" s="66"/>
      <c r="L505" s="67"/>
      <c r="M505" s="67"/>
      <c r="N505" s="67"/>
      <c r="O505" s="65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</row>
    <row r="506" spans="1:27" ht="15.6" customHeight="1">
      <c r="A506" s="427"/>
      <c r="B506" s="427"/>
      <c r="C506" s="427"/>
      <c r="D506" s="469"/>
      <c r="E506" s="470"/>
      <c r="F506" s="471"/>
      <c r="G506" s="460" t="s">
        <v>228</v>
      </c>
      <c r="H506" s="461"/>
      <c r="I506" s="462"/>
      <c r="J506" s="206" t="s">
        <v>25</v>
      </c>
      <c r="K506" s="66"/>
      <c r="L506" s="67"/>
      <c r="M506" s="67"/>
      <c r="N506" s="67"/>
      <c r="O506" s="65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</row>
    <row r="507" spans="1:27" ht="15.6" customHeight="1">
      <c r="A507" s="427"/>
      <c r="B507" s="427"/>
      <c r="C507" s="427"/>
      <c r="D507" s="472"/>
      <c r="E507" s="473"/>
      <c r="F507" s="474"/>
      <c r="G507" s="460" t="s">
        <v>229</v>
      </c>
      <c r="H507" s="461"/>
      <c r="I507" s="462"/>
      <c r="J507" s="94">
        <v>221.13939999999999</v>
      </c>
      <c r="K507" s="66"/>
      <c r="L507" s="67"/>
      <c r="M507" s="67"/>
      <c r="N507" s="67"/>
      <c r="O507" s="65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</row>
    <row r="508" spans="1:27" ht="15.6" customHeight="1">
      <c r="A508" s="427"/>
      <c r="B508" s="427"/>
      <c r="C508" s="427"/>
      <c r="D508" s="472"/>
      <c r="E508" s="473"/>
      <c r="F508" s="474"/>
      <c r="G508" s="460" t="s">
        <v>230</v>
      </c>
      <c r="H508" s="461"/>
      <c r="I508" s="462"/>
      <c r="J508" s="94">
        <v>0.98680000000000001</v>
      </c>
      <c r="K508" s="66"/>
      <c r="L508" s="67"/>
      <c r="M508" s="67"/>
      <c r="N508" s="67"/>
      <c r="O508" s="65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</row>
    <row r="509" spans="1:27" ht="15.6" customHeight="1">
      <c r="A509" s="427"/>
      <c r="B509" s="427"/>
      <c r="C509" s="427"/>
      <c r="D509" s="472"/>
      <c r="E509" s="473"/>
      <c r="F509" s="474"/>
      <c r="G509" s="460" t="s">
        <v>231</v>
      </c>
      <c r="H509" s="461"/>
      <c r="I509" s="462"/>
      <c r="J509" s="206" t="s">
        <v>25</v>
      </c>
      <c r="K509" s="66"/>
      <c r="L509" s="67"/>
      <c r="M509" s="67"/>
      <c r="N509" s="67"/>
      <c r="O509" s="65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</row>
    <row r="510" spans="1:27" ht="15.6" customHeight="1">
      <c r="A510" s="427"/>
      <c r="B510" s="427"/>
      <c r="C510" s="427"/>
      <c r="D510" s="426" t="s">
        <v>232</v>
      </c>
      <c r="E510" s="426"/>
      <c r="F510" s="426"/>
      <c r="G510" s="460" t="s">
        <v>25</v>
      </c>
      <c r="H510" s="461"/>
      <c r="I510" s="461"/>
      <c r="J510" s="462"/>
      <c r="K510" s="66"/>
      <c r="L510" s="67"/>
      <c r="M510" s="67"/>
      <c r="N510" s="67"/>
      <c r="O510" s="65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</row>
    <row r="511" spans="1:27" ht="15.6" customHeight="1">
      <c r="A511" s="427"/>
      <c r="B511" s="427"/>
      <c r="C511" s="427"/>
      <c r="D511" s="426" t="s">
        <v>233</v>
      </c>
      <c r="E511" s="426"/>
      <c r="F511" s="426"/>
      <c r="G511" s="460" t="s">
        <v>25</v>
      </c>
      <c r="H511" s="461"/>
      <c r="I511" s="461"/>
      <c r="J511" s="462"/>
      <c r="K511" s="66"/>
      <c r="L511" s="67"/>
      <c r="M511" s="67"/>
      <c r="N511" s="67"/>
      <c r="O511" s="65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</row>
    <row r="512" spans="1:27" ht="15.6" customHeight="1">
      <c r="A512" s="427"/>
      <c r="B512" s="427"/>
      <c r="C512" s="427"/>
      <c r="D512" s="426" t="s">
        <v>234</v>
      </c>
      <c r="E512" s="426"/>
      <c r="F512" s="426"/>
      <c r="G512" s="460" t="s">
        <v>25</v>
      </c>
      <c r="H512" s="461"/>
      <c r="I512" s="461"/>
      <c r="J512" s="462"/>
      <c r="K512" s="66"/>
      <c r="L512" s="67"/>
      <c r="M512" s="67"/>
      <c r="N512" s="67"/>
      <c r="O512" s="65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</row>
    <row r="513" spans="1:27" ht="15.6" customHeight="1">
      <c r="A513" s="427"/>
      <c r="B513" s="427"/>
      <c r="C513" s="427"/>
      <c r="D513" s="426" t="s">
        <v>235</v>
      </c>
      <c r="E513" s="426"/>
      <c r="F513" s="426"/>
      <c r="G513" s="460" t="s">
        <v>25</v>
      </c>
      <c r="H513" s="461"/>
      <c r="I513" s="461"/>
      <c r="J513" s="462"/>
      <c r="K513" s="66"/>
      <c r="L513" s="67"/>
      <c r="M513" s="67"/>
      <c r="N513" s="67"/>
      <c r="O513" s="65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</row>
    <row r="514" spans="1:27" ht="13.9" customHeight="1">
      <c r="A514" s="427"/>
      <c r="B514" s="427"/>
      <c r="C514" s="427"/>
      <c r="D514" s="427"/>
      <c r="E514" s="427"/>
      <c r="F514" s="427"/>
      <c r="G514" s="425" t="s">
        <v>85</v>
      </c>
      <c r="H514" s="425"/>
      <c r="I514" s="425"/>
      <c r="J514" s="96">
        <f>J508</f>
        <v>0.98680000000000001</v>
      </c>
      <c r="K514" s="66"/>
      <c r="L514" s="67"/>
      <c r="M514" s="67"/>
      <c r="N514" s="67"/>
      <c r="O514" s="65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</row>
    <row r="515" spans="1:27" ht="5.45" customHeight="1">
      <c r="A515" s="422"/>
      <c r="B515" s="422"/>
      <c r="C515" s="422"/>
      <c r="D515" s="422"/>
      <c r="E515" s="422"/>
      <c r="F515" s="422"/>
      <c r="G515" s="422"/>
      <c r="H515" s="422"/>
      <c r="I515" s="422"/>
      <c r="J515" s="422"/>
      <c r="K515" s="64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  <c r="W515" s="61"/>
      <c r="X515" s="61"/>
      <c r="Y515" s="61"/>
      <c r="Z515" s="61"/>
      <c r="AA515" s="61"/>
    </row>
    <row r="516" spans="1:27" ht="12.6" customHeight="1">
      <c r="A516" s="255" t="str">
        <f>'PLANILHA ORÇAMENTÁRIA'!A68</f>
        <v>1.4.</v>
      </c>
      <c r="B516" s="85"/>
      <c r="C516" s="86"/>
      <c r="D516" s="438" t="str">
        <f>'PLANILHA ORÇAMENTÁRIA'!D68</f>
        <v>SERVIÇOS DE DRENAGEM SUPERFICIAL</v>
      </c>
      <c r="E516" s="438"/>
      <c r="F516" s="438"/>
      <c r="G516" s="438"/>
      <c r="H516" s="438"/>
      <c r="I516" s="87"/>
      <c r="J516" s="88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  <c r="AA516" s="61"/>
    </row>
    <row r="517" spans="1:27" ht="42" customHeight="1">
      <c r="A517" s="427" t="str">
        <f>'PLANILHA ORÇAMENTÁRIA'!A69</f>
        <v>1.4.1.</v>
      </c>
      <c r="B517" s="427" t="str">
        <f>'PLANILHA ORÇAMENTÁRIA'!B69</f>
        <v>SICOR/
SEINFRA</v>
      </c>
      <c r="C517" s="427" t="str">
        <f>'PLANILHA ORÇAMENTÁRIA'!C69</f>
        <v>ED-51141</v>
      </c>
      <c r="D517" s="428" t="str">
        <f>'PLANILHA ORÇAMENTÁRIA'!D69</f>
        <v>GUIA DE MEIO-FIO, EM CONCRETO COM FCK 15MPA, MOLDADA INLOCO, SEÇÃO 15X45CM, FORMA EM MADEIRA, EXCLUSIVE SARJETA, INCLUSIVE ESCAVAÇÃO, APILOAMENTO E TRANSPORTE COM RETIRADA DO MATERIAL ESCAVADO (EM CAÇAMBA)</v>
      </c>
      <c r="E517" s="428"/>
      <c r="F517" s="428"/>
      <c r="G517" s="428"/>
      <c r="H517" s="428"/>
      <c r="I517" s="429" t="str">
        <f>'PLANILHA ORÇAMENTÁRIA'!E69</f>
        <v>M</v>
      </c>
      <c r="J517" s="429"/>
      <c r="K517" s="66"/>
      <c r="L517" s="67"/>
      <c r="M517" s="67"/>
      <c r="N517" s="67"/>
      <c r="O517" s="65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</row>
    <row r="518" spans="1:27" ht="13.9" customHeight="1">
      <c r="A518" s="427"/>
      <c r="B518" s="427"/>
      <c r="C518" s="427"/>
      <c r="D518" s="426" t="s">
        <v>89</v>
      </c>
      <c r="E518" s="426"/>
      <c r="F518" s="426"/>
      <c r="G518" s="207" t="s">
        <v>50</v>
      </c>
      <c r="H518" s="98" t="s">
        <v>92</v>
      </c>
      <c r="I518" s="98" t="s">
        <v>83</v>
      </c>
      <c r="J518" s="98" t="s">
        <v>84</v>
      </c>
      <c r="K518" s="66"/>
      <c r="L518" s="67"/>
      <c r="M518" s="67"/>
      <c r="N518" s="67"/>
      <c r="O518" s="65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</row>
    <row r="519" spans="1:27" ht="25.15" customHeight="1">
      <c r="A519" s="427"/>
      <c r="B519" s="427"/>
      <c r="C519" s="427"/>
      <c r="D519" s="424" t="s">
        <v>189</v>
      </c>
      <c r="E519" s="424"/>
      <c r="F519" s="424"/>
      <c r="G519" s="93" t="s">
        <v>65</v>
      </c>
      <c r="H519" s="92">
        <v>7.7962500000000004E-2</v>
      </c>
      <c r="I519" s="94">
        <v>637.19000000000005</v>
      </c>
      <c r="J519" s="94">
        <f t="shared" ref="J519:J525" si="5">I519*H519</f>
        <v>49.676925375000003</v>
      </c>
      <c r="K519" s="66"/>
      <c r="L519" s="67"/>
      <c r="M519" s="67"/>
      <c r="N519" s="67"/>
      <c r="O519" s="65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</row>
    <row r="520" spans="1:27" ht="25.15" customHeight="1">
      <c r="A520" s="427"/>
      <c r="B520" s="427"/>
      <c r="C520" s="427"/>
      <c r="D520" s="424" t="s">
        <v>190</v>
      </c>
      <c r="E520" s="424"/>
      <c r="F520" s="424"/>
      <c r="G520" s="93" t="s">
        <v>65</v>
      </c>
      <c r="H520" s="92">
        <v>7.7962500000000004E-2</v>
      </c>
      <c r="I520" s="94">
        <v>131.22</v>
      </c>
      <c r="J520" s="94">
        <f t="shared" si="5"/>
        <v>10.23023925</v>
      </c>
      <c r="K520" s="66"/>
      <c r="L520" s="67"/>
      <c r="M520" s="67"/>
      <c r="N520" s="67"/>
      <c r="O520" s="65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</row>
    <row r="521" spans="1:27" ht="18" customHeight="1">
      <c r="A521" s="427"/>
      <c r="B521" s="427"/>
      <c r="C521" s="427"/>
      <c r="D521" s="424" t="s">
        <v>191</v>
      </c>
      <c r="E521" s="424"/>
      <c r="F521" s="424"/>
      <c r="G521" s="93" t="s">
        <v>67</v>
      </c>
      <c r="H521" s="92">
        <v>0.9</v>
      </c>
      <c r="I521" s="94">
        <v>80.86</v>
      </c>
      <c r="J521" s="94">
        <f t="shared" si="5"/>
        <v>72.774000000000001</v>
      </c>
      <c r="K521" s="66"/>
      <c r="L521" s="67"/>
      <c r="M521" s="67"/>
      <c r="N521" s="67"/>
      <c r="O521" s="65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</row>
    <row r="522" spans="1:27" ht="18" customHeight="1">
      <c r="A522" s="427"/>
      <c r="B522" s="427"/>
      <c r="C522" s="427"/>
      <c r="D522" s="424" t="s">
        <v>99</v>
      </c>
      <c r="E522" s="424"/>
      <c r="F522" s="424"/>
      <c r="G522" s="93" t="s">
        <v>67</v>
      </c>
      <c r="H522" s="92">
        <v>0.18</v>
      </c>
      <c r="I522" s="94">
        <v>28.62</v>
      </c>
      <c r="J522" s="94">
        <f t="shared" si="5"/>
        <v>5.1516000000000002</v>
      </c>
      <c r="K522" s="66"/>
      <c r="L522" s="67"/>
      <c r="M522" s="67"/>
      <c r="N522" s="67"/>
      <c r="O522" s="65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</row>
    <row r="523" spans="1:27" ht="25.15" customHeight="1">
      <c r="A523" s="427"/>
      <c r="B523" s="427"/>
      <c r="C523" s="427"/>
      <c r="D523" s="424" t="s">
        <v>100</v>
      </c>
      <c r="E523" s="424"/>
      <c r="F523" s="424"/>
      <c r="G523" s="93" t="s">
        <v>65</v>
      </c>
      <c r="H523" s="92">
        <v>4.8599999999999997E-2</v>
      </c>
      <c r="I523" s="94">
        <v>84.9</v>
      </c>
      <c r="J523" s="94">
        <f t="shared" si="5"/>
        <v>4.1261400000000004</v>
      </c>
      <c r="K523" s="66"/>
      <c r="L523" s="67"/>
      <c r="M523" s="67"/>
      <c r="N523" s="67"/>
      <c r="O523" s="65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</row>
    <row r="524" spans="1:27" ht="18" customHeight="1">
      <c r="A524" s="427"/>
      <c r="B524" s="427"/>
      <c r="C524" s="427"/>
      <c r="D524" s="424" t="s">
        <v>101</v>
      </c>
      <c r="E524" s="424"/>
      <c r="F524" s="424"/>
      <c r="G524" s="93" t="s">
        <v>65</v>
      </c>
      <c r="H524" s="92">
        <v>6.318E-2</v>
      </c>
      <c r="I524" s="94">
        <v>60</v>
      </c>
      <c r="J524" s="94">
        <f t="shared" si="5"/>
        <v>3.7907999999999999</v>
      </c>
      <c r="K524" s="66"/>
      <c r="L524" s="67"/>
      <c r="M524" s="67"/>
      <c r="N524" s="67"/>
      <c r="O524" s="65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</row>
    <row r="525" spans="1:27" ht="25.15" customHeight="1">
      <c r="A525" s="427"/>
      <c r="B525" s="427"/>
      <c r="C525" s="427"/>
      <c r="D525" s="424" t="s">
        <v>102</v>
      </c>
      <c r="E525" s="424"/>
      <c r="F525" s="424"/>
      <c r="G525" s="93" t="s">
        <v>65</v>
      </c>
      <c r="H525" s="92">
        <v>6.318E-2</v>
      </c>
      <c r="I525" s="94">
        <v>29.44</v>
      </c>
      <c r="J525" s="94">
        <f t="shared" si="5"/>
        <v>1.8600192</v>
      </c>
      <c r="K525" s="66"/>
      <c r="L525" s="67"/>
      <c r="M525" s="67"/>
      <c r="N525" s="67"/>
      <c r="O525" s="65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</row>
    <row r="526" spans="1:27" ht="13.9" customHeight="1">
      <c r="A526" s="427"/>
      <c r="B526" s="427"/>
      <c r="C526" s="427"/>
      <c r="D526" s="427"/>
      <c r="E526" s="427"/>
      <c r="F526" s="427"/>
      <c r="G526" s="425" t="s">
        <v>97</v>
      </c>
      <c r="H526" s="425"/>
      <c r="I526" s="425"/>
      <c r="J526" s="95">
        <v>147.6096</v>
      </c>
      <c r="K526" s="66"/>
      <c r="L526" s="67"/>
      <c r="M526" s="67"/>
      <c r="N526" s="67"/>
      <c r="O526" s="65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</row>
    <row r="527" spans="1:27" ht="13.9" customHeight="1">
      <c r="A527" s="427"/>
      <c r="B527" s="427"/>
      <c r="C527" s="427"/>
      <c r="D527" s="427"/>
      <c r="E527" s="427"/>
      <c r="F527" s="427"/>
      <c r="G527" s="425" t="s">
        <v>85</v>
      </c>
      <c r="H527" s="425"/>
      <c r="I527" s="425"/>
      <c r="J527" s="96">
        <f>J526</f>
        <v>147.6096</v>
      </c>
      <c r="K527" s="66"/>
      <c r="L527" s="67"/>
      <c r="M527" s="67"/>
      <c r="N527" s="67"/>
      <c r="O527" s="65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</row>
    <row r="528" spans="1:27" ht="14.25" customHeight="1">
      <c r="A528" s="422"/>
      <c r="B528" s="422"/>
      <c r="C528" s="422"/>
      <c r="D528" s="422"/>
      <c r="E528" s="422"/>
      <c r="F528" s="422"/>
      <c r="G528" s="422"/>
      <c r="H528" s="422"/>
      <c r="I528" s="422"/>
      <c r="J528" s="422"/>
      <c r="K528" s="61"/>
      <c r="L528" s="61"/>
      <c r="M528" s="61"/>
      <c r="N528" s="61"/>
      <c r="O528" s="61"/>
      <c r="P528" s="61"/>
      <c r="Q528" s="61"/>
      <c r="R528" s="61"/>
      <c r="S528" s="61"/>
      <c r="T528" s="61"/>
      <c r="U528" s="61"/>
      <c r="V528" s="61"/>
      <c r="W528" s="61"/>
      <c r="X528" s="61"/>
      <c r="Y528" s="61"/>
      <c r="Z528" s="61"/>
      <c r="AA528" s="61"/>
    </row>
    <row r="529" spans="1:27" ht="42" customHeight="1">
      <c r="A529" s="427" t="str">
        <f>'PLANILHA ORÇAMENTÁRIA'!A70</f>
        <v>1.4.2.</v>
      </c>
      <c r="B529" s="427" t="str">
        <f>'PLANILHA ORÇAMENTÁRIA'!B70</f>
        <v>SUDECAP</v>
      </c>
      <c r="C529" s="427" t="str">
        <f>'PLANILHA ORÇAMENTÁRIA'!C70</f>
        <v>19.22.04</v>
      </c>
      <c r="D529" s="428" t="str">
        <f>'PLANILHA ORÇAMENTÁRIA'!D70</f>
        <v>ALTEAMENTO DE TAMPÃO DE POÇO DE VISITA EM ATÉ 20CM</v>
      </c>
      <c r="E529" s="428"/>
      <c r="F529" s="428"/>
      <c r="G529" s="428"/>
      <c r="H529" s="428"/>
      <c r="I529" s="429" t="str">
        <f>'PLANILHA ORÇAMENTÁRIA'!E70</f>
        <v>U</v>
      </c>
      <c r="J529" s="429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</row>
    <row r="530" spans="1:27" ht="13.9" customHeight="1">
      <c r="A530" s="427"/>
      <c r="B530" s="427"/>
      <c r="C530" s="427"/>
      <c r="D530" s="426" t="s">
        <v>89</v>
      </c>
      <c r="E530" s="426"/>
      <c r="F530" s="426"/>
      <c r="G530" s="89" t="s">
        <v>50</v>
      </c>
      <c r="H530" s="89" t="s">
        <v>92</v>
      </c>
      <c r="I530" s="98" t="s">
        <v>83</v>
      </c>
      <c r="J530" s="98" t="s">
        <v>84</v>
      </c>
      <c r="K530" s="66"/>
      <c r="L530" s="67"/>
      <c r="M530" s="67"/>
      <c r="N530" s="67"/>
      <c r="O530" s="65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</row>
    <row r="531" spans="1:27" ht="18" customHeight="1">
      <c r="A531" s="427"/>
      <c r="B531" s="427"/>
      <c r="C531" s="427"/>
      <c r="D531" s="423" t="s">
        <v>320</v>
      </c>
      <c r="E531" s="424"/>
      <c r="F531" s="424"/>
      <c r="G531" s="100" t="s">
        <v>65</v>
      </c>
      <c r="H531" s="92">
        <v>2.7E-2</v>
      </c>
      <c r="I531" s="94">
        <v>771.74</v>
      </c>
      <c r="J531" s="94">
        <f>H531*I531</f>
        <v>20.836980000000001</v>
      </c>
      <c r="K531" s="66"/>
      <c r="L531" s="67"/>
      <c r="M531" s="67"/>
      <c r="N531" s="67"/>
      <c r="O531" s="65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</row>
    <row r="532" spans="1:27" ht="18" customHeight="1">
      <c r="A532" s="427"/>
      <c r="B532" s="427"/>
      <c r="C532" s="427"/>
      <c r="D532" s="423" t="s">
        <v>321</v>
      </c>
      <c r="E532" s="424"/>
      <c r="F532" s="424"/>
      <c r="G532" s="100" t="s">
        <v>65</v>
      </c>
      <c r="H532" s="92">
        <v>0.01</v>
      </c>
      <c r="I532" s="94">
        <v>689.67</v>
      </c>
      <c r="J532" s="94">
        <f>H532*I532</f>
        <v>6.8967000000000001</v>
      </c>
      <c r="K532" s="66"/>
      <c r="L532" s="67"/>
      <c r="M532" s="67"/>
      <c r="N532" s="67"/>
      <c r="O532" s="65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</row>
    <row r="533" spans="1:27" ht="18" customHeight="1">
      <c r="A533" s="427"/>
      <c r="B533" s="427"/>
      <c r="C533" s="427"/>
      <c r="D533" s="423" t="s">
        <v>322</v>
      </c>
      <c r="E533" s="424"/>
      <c r="F533" s="424"/>
      <c r="G533" s="100" t="s">
        <v>67</v>
      </c>
      <c r="H533" s="92">
        <v>0.65</v>
      </c>
      <c r="I533" s="94">
        <v>429.77</v>
      </c>
      <c r="J533" s="94">
        <f>H533*I533</f>
        <v>279.35050000000001</v>
      </c>
      <c r="K533" s="66"/>
      <c r="L533" s="67"/>
      <c r="M533" s="67"/>
      <c r="N533" s="67"/>
      <c r="O533" s="65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</row>
    <row r="534" spans="1:27" ht="18" customHeight="1">
      <c r="A534" s="427"/>
      <c r="B534" s="427"/>
      <c r="C534" s="427"/>
      <c r="D534" s="423" t="s">
        <v>323</v>
      </c>
      <c r="E534" s="424"/>
      <c r="F534" s="424"/>
      <c r="G534" s="100" t="s">
        <v>94</v>
      </c>
      <c r="H534" s="92">
        <v>2.6</v>
      </c>
      <c r="I534" s="94">
        <v>29.41</v>
      </c>
      <c r="J534" s="94">
        <f>H534*I534</f>
        <v>76.466000000000008</v>
      </c>
      <c r="K534" s="66"/>
      <c r="L534" s="67"/>
      <c r="M534" s="67"/>
      <c r="N534" s="67"/>
      <c r="O534" s="65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</row>
    <row r="535" spans="1:27" ht="18" customHeight="1">
      <c r="A535" s="427"/>
      <c r="B535" s="427"/>
      <c r="C535" s="427"/>
      <c r="D535" s="423" t="s">
        <v>165</v>
      </c>
      <c r="E535" s="424"/>
      <c r="F535" s="424"/>
      <c r="G535" s="100" t="s">
        <v>94</v>
      </c>
      <c r="H535" s="92">
        <v>2.6</v>
      </c>
      <c r="I535" s="94">
        <v>21.1</v>
      </c>
      <c r="J535" s="94">
        <f>H535*I535</f>
        <v>54.860000000000007</v>
      </c>
      <c r="K535" s="66"/>
      <c r="L535" s="67"/>
      <c r="M535" s="67"/>
      <c r="N535" s="67"/>
      <c r="O535" s="65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</row>
    <row r="536" spans="1:27" ht="13.9" customHeight="1">
      <c r="A536" s="427"/>
      <c r="B536" s="427"/>
      <c r="C536" s="427"/>
      <c r="D536" s="427"/>
      <c r="E536" s="427"/>
      <c r="F536" s="427"/>
      <c r="G536" s="425" t="s">
        <v>97</v>
      </c>
      <c r="H536" s="425"/>
      <c r="I536" s="425"/>
      <c r="J536" s="95">
        <f>SUM(J531:J535)</f>
        <v>438.41018000000003</v>
      </c>
      <c r="K536" s="66"/>
      <c r="L536" s="67"/>
      <c r="M536" s="67"/>
      <c r="N536" s="67"/>
      <c r="O536" s="65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</row>
    <row r="537" spans="1:27" ht="13.9" customHeight="1">
      <c r="A537" s="427"/>
      <c r="B537" s="427"/>
      <c r="C537" s="427"/>
      <c r="D537" s="426" t="s">
        <v>86</v>
      </c>
      <c r="E537" s="426"/>
      <c r="F537" s="426"/>
      <c r="G537" s="89" t="s">
        <v>50</v>
      </c>
      <c r="H537" s="89" t="s">
        <v>92</v>
      </c>
      <c r="I537" s="98" t="s">
        <v>83</v>
      </c>
      <c r="J537" s="98" t="s">
        <v>84</v>
      </c>
      <c r="K537" s="66"/>
      <c r="L537" s="67"/>
      <c r="M537" s="67"/>
      <c r="N537" s="67"/>
      <c r="O537" s="65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</row>
    <row r="538" spans="1:27" ht="18" customHeight="1">
      <c r="A538" s="427"/>
      <c r="B538" s="427"/>
      <c r="C538" s="427"/>
      <c r="D538" s="433" t="s">
        <v>324</v>
      </c>
      <c r="E538" s="434"/>
      <c r="F538" s="434"/>
      <c r="G538" s="100" t="s">
        <v>98</v>
      </c>
      <c r="H538" s="92">
        <v>1.75</v>
      </c>
      <c r="I538" s="94">
        <v>0.7</v>
      </c>
      <c r="J538" s="94">
        <f>H538*I538</f>
        <v>1.2249999999999999</v>
      </c>
      <c r="K538" s="66"/>
      <c r="L538" s="67"/>
      <c r="M538" s="67"/>
      <c r="N538" s="67"/>
      <c r="O538" s="65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</row>
    <row r="539" spans="1:27" ht="18" customHeight="1">
      <c r="A539" s="427"/>
      <c r="B539" s="427"/>
      <c r="C539" s="427"/>
      <c r="D539" s="433" t="s">
        <v>325</v>
      </c>
      <c r="E539" s="434"/>
      <c r="F539" s="434"/>
      <c r="G539" s="100" t="s">
        <v>65</v>
      </c>
      <c r="H539" s="92">
        <v>6.0000000000000001E-3</v>
      </c>
      <c r="I539" s="94">
        <v>249.98</v>
      </c>
      <c r="J539" s="94">
        <f>H539*I539</f>
        <v>1.4998799999999999</v>
      </c>
      <c r="K539" s="66"/>
      <c r="L539" s="67"/>
      <c r="M539" s="67"/>
      <c r="N539" s="67"/>
      <c r="O539" s="65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</row>
    <row r="540" spans="1:27" ht="13.9" customHeight="1">
      <c r="A540" s="427"/>
      <c r="B540" s="427"/>
      <c r="C540" s="427"/>
      <c r="D540" s="427"/>
      <c r="E540" s="427"/>
      <c r="F540" s="427"/>
      <c r="G540" s="425" t="s">
        <v>87</v>
      </c>
      <c r="H540" s="425"/>
      <c r="I540" s="425"/>
      <c r="J540" s="95">
        <f>SUM(J538:J539)</f>
        <v>2.7248799999999997</v>
      </c>
      <c r="K540" s="66"/>
      <c r="L540" s="67"/>
      <c r="M540" s="67"/>
      <c r="N540" s="67"/>
      <c r="O540" s="65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</row>
    <row r="541" spans="1:27" ht="13.9" customHeight="1">
      <c r="A541" s="427"/>
      <c r="B541" s="427"/>
      <c r="C541" s="427"/>
      <c r="D541" s="427"/>
      <c r="E541" s="427"/>
      <c r="F541" s="427"/>
      <c r="G541" s="425" t="s">
        <v>85</v>
      </c>
      <c r="H541" s="425"/>
      <c r="I541" s="425"/>
      <c r="J541" s="96">
        <v>441.06</v>
      </c>
      <c r="K541" s="66"/>
      <c r="L541" s="57"/>
      <c r="M541" s="67"/>
      <c r="N541" s="57"/>
      <c r="O541" s="65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</row>
    <row r="542" spans="1:27" ht="14.25" customHeight="1">
      <c r="A542" s="422"/>
      <c r="B542" s="422"/>
      <c r="C542" s="422"/>
      <c r="D542" s="422"/>
      <c r="E542" s="422"/>
      <c r="F542" s="422"/>
      <c r="G542" s="422"/>
      <c r="H542" s="422"/>
      <c r="I542" s="422"/>
      <c r="J542" s="422"/>
      <c r="K542" s="61"/>
      <c r="L542" s="61"/>
      <c r="M542" s="61"/>
      <c r="N542" s="61"/>
      <c r="O542" s="61"/>
      <c r="P542" s="61"/>
      <c r="Q542" s="61"/>
      <c r="R542" s="61"/>
      <c r="S542" s="61"/>
      <c r="T542" s="61"/>
      <c r="U542" s="61"/>
      <c r="V542" s="61"/>
      <c r="W542" s="61"/>
      <c r="X542" s="61"/>
      <c r="Y542" s="61"/>
      <c r="Z542" s="61"/>
      <c r="AA542" s="61"/>
    </row>
    <row r="543" spans="1:27" ht="42" customHeight="1">
      <c r="A543" s="427" t="str">
        <f>'PLANILHA ORÇAMENTÁRIA'!A71</f>
        <v>1.4.3.</v>
      </c>
      <c r="B543" s="427" t="str">
        <f>'PLANILHA ORÇAMENTÁRIA'!B71</f>
        <v>SINAPI</v>
      </c>
      <c r="C543" s="427">
        <f>'PLANILHA ORÇAMENTÁRIA'!C71</f>
        <v>94289</v>
      </c>
      <c r="D543" s="428" t="str">
        <f>'PLANILHA ORÇAMENTÁRIA'!D71</f>
        <v>EXECUÇÃO DE SARJETA DE CONCRETO USINADO, MOLDADA IN LOCO EM TRECHO RETO, 45 CM BASE X 10 CM ALTURA. AF_01/2024</v>
      </c>
      <c r="E543" s="428"/>
      <c r="F543" s="428"/>
      <c r="G543" s="428"/>
      <c r="H543" s="428"/>
      <c r="I543" s="429" t="str">
        <f>'PLANILHA ORÇAMENTÁRIA'!E71</f>
        <v>M</v>
      </c>
      <c r="J543" s="429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</row>
    <row r="544" spans="1:27" ht="13.9" customHeight="1">
      <c r="A544" s="427"/>
      <c r="B544" s="427"/>
      <c r="C544" s="427"/>
      <c r="D544" s="426" t="s">
        <v>86</v>
      </c>
      <c r="E544" s="426"/>
      <c r="F544" s="426"/>
      <c r="G544" s="89" t="s">
        <v>50</v>
      </c>
      <c r="H544" s="89" t="s">
        <v>92</v>
      </c>
      <c r="I544" s="98" t="s">
        <v>83</v>
      </c>
      <c r="J544" s="98" t="s">
        <v>84</v>
      </c>
      <c r="K544" s="66"/>
      <c r="L544" s="67"/>
      <c r="M544" s="67"/>
      <c r="N544" s="67"/>
      <c r="O544" s="65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</row>
    <row r="545" spans="1:27" ht="18" customHeight="1">
      <c r="A545" s="427"/>
      <c r="B545" s="427"/>
      <c r="C545" s="427"/>
      <c r="D545" s="423" t="s">
        <v>179</v>
      </c>
      <c r="E545" s="424"/>
      <c r="F545" s="424"/>
      <c r="G545" s="93" t="s">
        <v>65</v>
      </c>
      <c r="H545" s="92">
        <v>1.49E-2</v>
      </c>
      <c r="I545" s="97">
        <v>165</v>
      </c>
      <c r="J545" s="94">
        <f>I545*H545</f>
        <v>2.4584999999999999</v>
      </c>
      <c r="K545" s="66"/>
      <c r="L545" s="67"/>
      <c r="M545" s="67"/>
      <c r="N545" s="67"/>
      <c r="O545" s="65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</row>
    <row r="546" spans="1:27" ht="18" customHeight="1">
      <c r="A546" s="427"/>
      <c r="B546" s="427"/>
      <c r="C546" s="427"/>
      <c r="D546" s="423" t="s">
        <v>180</v>
      </c>
      <c r="E546" s="424"/>
      <c r="F546" s="424"/>
      <c r="G546" s="93" t="s">
        <v>64</v>
      </c>
      <c r="H546" s="92">
        <v>0.2</v>
      </c>
      <c r="I546" s="97">
        <v>2.66</v>
      </c>
      <c r="J546" s="94">
        <f>I546*H546</f>
        <v>0.53200000000000003</v>
      </c>
      <c r="K546" s="66"/>
      <c r="L546" s="67"/>
      <c r="M546" s="67"/>
      <c r="N546" s="67"/>
      <c r="O546" s="65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</row>
    <row r="547" spans="1:27" ht="18" customHeight="1">
      <c r="A547" s="427"/>
      <c r="B547" s="427"/>
      <c r="C547" s="427"/>
      <c r="D547" s="423" t="s">
        <v>181</v>
      </c>
      <c r="E547" s="424"/>
      <c r="F547" s="424"/>
      <c r="G547" s="93" t="s">
        <v>64</v>
      </c>
      <c r="H547" s="92">
        <v>8.3299999999999999E-2</v>
      </c>
      <c r="I547" s="97">
        <v>12.64</v>
      </c>
      <c r="J547" s="94">
        <f>I547*H547</f>
        <v>1.0529120000000001</v>
      </c>
      <c r="K547" s="66"/>
      <c r="L547" s="67"/>
      <c r="M547" s="67"/>
      <c r="N547" s="67"/>
      <c r="O547" s="65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</row>
    <row r="548" spans="1:27" ht="25.5" customHeight="1">
      <c r="A548" s="427"/>
      <c r="B548" s="427"/>
      <c r="C548" s="427"/>
      <c r="D548" s="423" t="s">
        <v>182</v>
      </c>
      <c r="E548" s="424"/>
      <c r="F548" s="424"/>
      <c r="G548" s="93" t="s">
        <v>65</v>
      </c>
      <c r="H548" s="92">
        <v>5.6300000000000003E-2</v>
      </c>
      <c r="I548" s="97">
        <v>520</v>
      </c>
      <c r="J548" s="94">
        <f>I548*H548</f>
        <v>29.276</v>
      </c>
      <c r="K548" s="66"/>
      <c r="L548" s="67"/>
      <c r="M548" s="67"/>
      <c r="N548" s="67"/>
      <c r="O548" s="65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</row>
    <row r="549" spans="1:27" ht="13.5" customHeight="1">
      <c r="A549" s="427"/>
      <c r="B549" s="427"/>
      <c r="C549" s="427"/>
      <c r="D549" s="466"/>
      <c r="E549" s="467"/>
      <c r="F549" s="468"/>
      <c r="G549" s="425" t="s">
        <v>87</v>
      </c>
      <c r="H549" s="425"/>
      <c r="I549" s="425"/>
      <c r="J549" s="95">
        <f>SUM(J545:J548)</f>
        <v>33.319412</v>
      </c>
      <c r="K549" s="66"/>
      <c r="L549" s="67"/>
      <c r="M549" s="67"/>
      <c r="N549" s="67"/>
      <c r="O549" s="65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</row>
    <row r="550" spans="1:27" ht="13.9" customHeight="1">
      <c r="A550" s="427"/>
      <c r="B550" s="427"/>
      <c r="C550" s="427"/>
      <c r="D550" s="426" t="s">
        <v>89</v>
      </c>
      <c r="E550" s="426"/>
      <c r="F550" s="426"/>
      <c r="G550" s="89" t="s">
        <v>50</v>
      </c>
      <c r="H550" s="89" t="s">
        <v>92</v>
      </c>
      <c r="I550" s="98" t="s">
        <v>83</v>
      </c>
      <c r="J550" s="98" t="s">
        <v>84</v>
      </c>
      <c r="K550" s="66"/>
      <c r="L550" s="67"/>
      <c r="M550" s="67"/>
      <c r="N550" s="67"/>
      <c r="O550" s="65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</row>
    <row r="551" spans="1:27" ht="18" customHeight="1">
      <c r="A551" s="427"/>
      <c r="B551" s="427"/>
      <c r="C551" s="427"/>
      <c r="D551" s="423" t="s">
        <v>183</v>
      </c>
      <c r="E551" s="424"/>
      <c r="F551" s="424"/>
      <c r="G551" s="93" t="s">
        <v>94</v>
      </c>
      <c r="H551" s="92">
        <v>0.23799999999999999</v>
      </c>
      <c r="I551" s="97">
        <v>33.619999999999997</v>
      </c>
      <c r="J551" s="94">
        <f>I551*H551</f>
        <v>8.0015599999999996</v>
      </c>
      <c r="K551" s="66"/>
      <c r="L551" s="67"/>
      <c r="M551" s="67"/>
      <c r="N551" s="67"/>
      <c r="O551" s="65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</row>
    <row r="552" spans="1:27" ht="18" customHeight="1">
      <c r="A552" s="427"/>
      <c r="B552" s="427"/>
      <c r="C552" s="427"/>
      <c r="D552" s="423" t="s">
        <v>156</v>
      </c>
      <c r="E552" s="424"/>
      <c r="F552" s="424"/>
      <c r="G552" s="93" t="s">
        <v>94</v>
      </c>
      <c r="H552" s="92">
        <v>0.23799999999999999</v>
      </c>
      <c r="I552" s="97">
        <v>24.88</v>
      </c>
      <c r="J552" s="94">
        <f>I552*H552</f>
        <v>5.9214399999999996</v>
      </c>
      <c r="K552" s="66"/>
      <c r="L552" s="67"/>
      <c r="M552" s="67"/>
      <c r="N552" s="67"/>
      <c r="O552" s="65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</row>
    <row r="553" spans="1:27" ht="13.5" customHeight="1">
      <c r="A553" s="427"/>
      <c r="B553" s="427"/>
      <c r="C553" s="427"/>
      <c r="D553" s="427"/>
      <c r="E553" s="427"/>
      <c r="F553" s="427"/>
      <c r="G553" s="425" t="s">
        <v>97</v>
      </c>
      <c r="H553" s="425"/>
      <c r="I553" s="425"/>
      <c r="J553" s="95">
        <f>SUM(J551:J552)</f>
        <v>13.922999999999998</v>
      </c>
      <c r="K553" s="66"/>
      <c r="L553" s="67"/>
      <c r="M553" s="67"/>
      <c r="N553" s="67"/>
      <c r="O553" s="65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</row>
    <row r="554" spans="1:27" ht="13.9" customHeight="1">
      <c r="A554" s="427"/>
      <c r="B554" s="427"/>
      <c r="C554" s="427"/>
      <c r="D554" s="427"/>
      <c r="E554" s="427"/>
      <c r="F554" s="427"/>
      <c r="G554" s="425" t="s">
        <v>85</v>
      </c>
      <c r="H554" s="425"/>
      <c r="I554" s="425"/>
      <c r="J554" s="96">
        <v>47.22</v>
      </c>
      <c r="K554" s="66"/>
      <c r="L554" s="67"/>
      <c r="M554" s="67"/>
      <c r="N554" s="67"/>
      <c r="O554" s="65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</row>
    <row r="555" spans="1:27" ht="13.15" customHeight="1">
      <c r="A555" s="422"/>
      <c r="B555" s="422"/>
      <c r="C555" s="422"/>
      <c r="D555" s="422"/>
      <c r="E555" s="422"/>
      <c r="F555" s="422"/>
      <c r="G555" s="422"/>
      <c r="H555" s="422"/>
      <c r="I555" s="422"/>
      <c r="J555" s="422"/>
      <c r="K555" s="66"/>
      <c r="L555" s="67"/>
      <c r="M555" s="67"/>
      <c r="N555" s="67"/>
      <c r="O555" s="65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</row>
    <row r="556" spans="1:27" ht="21" customHeight="1">
      <c r="A556" s="435" t="s">
        <v>431</v>
      </c>
      <c r="B556" s="436"/>
      <c r="C556" s="436"/>
      <c r="D556" s="436"/>
      <c r="E556" s="436"/>
      <c r="F556" s="436"/>
      <c r="G556" s="436"/>
      <c r="H556" s="436"/>
      <c r="I556" s="436"/>
      <c r="J556" s="43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</row>
    <row r="557" spans="1:27" ht="16.149999999999999" customHeight="1">
      <c r="A557" s="254" t="str">
        <f>'PLANILHA ORÇAMENTÁRIA'!A74</f>
        <v>1.</v>
      </c>
      <c r="B557" s="144"/>
      <c r="C557" s="145"/>
      <c r="D557" s="459" t="str">
        <f>'PLANILHA ORÇAMENTÁRIA'!D74</f>
        <v>R. Santa Lúcia, Rosário do Pontal</v>
      </c>
      <c r="E557" s="459"/>
      <c r="F557" s="459"/>
      <c r="G557" s="459"/>
      <c r="H557" s="459"/>
      <c r="I557" s="146"/>
      <c r="J557" s="14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</row>
    <row r="558" spans="1:27" ht="12.6" customHeight="1">
      <c r="A558" s="255" t="str">
        <f>'PLANILHA ORÇAMENTÁRIA'!A75</f>
        <v>1.1.</v>
      </c>
      <c r="B558" s="85"/>
      <c r="C558" s="86"/>
      <c r="D558" s="438" t="str">
        <f>'PLANILHA ORÇAMENTÁRIA'!D75</f>
        <v>SERVIÇOS PRELIMINARES</v>
      </c>
      <c r="E558" s="438"/>
      <c r="F558" s="438"/>
      <c r="G558" s="438"/>
      <c r="H558" s="438"/>
      <c r="I558" s="87"/>
      <c r="J558" s="88"/>
      <c r="K558" s="61"/>
      <c r="L558" s="61"/>
      <c r="M558" s="61"/>
      <c r="N558" s="61"/>
      <c r="O558" s="61"/>
      <c r="P558" s="61"/>
      <c r="Q558" s="61"/>
      <c r="R558" s="61"/>
      <c r="S558" s="61"/>
      <c r="T558" s="61"/>
      <c r="U558" s="61"/>
      <c r="V558" s="61"/>
      <c r="W558" s="61"/>
      <c r="X558" s="61"/>
      <c r="Y558" s="61"/>
      <c r="Z558" s="61"/>
      <c r="AA558" s="61"/>
    </row>
    <row r="559" spans="1:27" ht="42" customHeight="1">
      <c r="A559" s="427" t="str">
        <f>'PLANILHA ORÇAMENTÁRIA'!A76</f>
        <v>1.1.1.</v>
      </c>
      <c r="B559" s="427" t="str">
        <f>'PLANILHA ORÇAMENTÁRIA'!B76</f>
        <v>SINAPI</v>
      </c>
      <c r="C559" s="427">
        <f>'PLANILHA ORÇAMENTÁRIA'!C76</f>
        <v>103689</v>
      </c>
      <c r="D559" s="428" t="str">
        <f>'PLANILHA ORÇAMENTÁRIA'!D76</f>
        <v>FORNECIMENTO E INSTALAÇÃO DE PLACA DE OBRA COM CHAPA GALVANIZADA E ESTRUTURA DE MADEIRA. AF_03/2022_PS</v>
      </c>
      <c r="E559" s="428"/>
      <c r="F559" s="428"/>
      <c r="G559" s="428"/>
      <c r="H559" s="428"/>
      <c r="I559" s="429" t="str">
        <f>'PLANILHA ORÇAMENTÁRIA'!E76</f>
        <v>M2</v>
      </c>
      <c r="J559" s="429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</row>
    <row r="560" spans="1:27" ht="13.9" customHeight="1">
      <c r="A560" s="427"/>
      <c r="B560" s="427"/>
      <c r="C560" s="427"/>
      <c r="D560" s="426" t="s">
        <v>86</v>
      </c>
      <c r="E560" s="426"/>
      <c r="F560" s="426"/>
      <c r="G560" s="89" t="s">
        <v>50</v>
      </c>
      <c r="H560" s="89" t="s">
        <v>92</v>
      </c>
      <c r="I560" s="98" t="s">
        <v>83</v>
      </c>
      <c r="J560" s="98" t="s">
        <v>84</v>
      </c>
      <c r="K560" s="66"/>
      <c r="L560" s="67"/>
      <c r="M560" s="67"/>
      <c r="N560" s="67"/>
      <c r="O560" s="65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</row>
    <row r="561" spans="1:27" ht="18" customHeight="1">
      <c r="A561" s="427"/>
      <c r="B561" s="427"/>
      <c r="C561" s="427"/>
      <c r="D561" s="423" t="s">
        <v>201</v>
      </c>
      <c r="E561" s="424"/>
      <c r="F561" s="424"/>
      <c r="G561" s="93" t="s">
        <v>64</v>
      </c>
      <c r="H561" s="92">
        <v>3.2082999999999999</v>
      </c>
      <c r="I561" s="97">
        <v>3.87</v>
      </c>
      <c r="J561" s="94">
        <f>I561*H561</f>
        <v>12.416121</v>
      </c>
      <c r="K561" s="66"/>
      <c r="L561" s="67"/>
      <c r="M561" s="67"/>
      <c r="N561" s="67"/>
      <c r="O561" s="65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</row>
    <row r="562" spans="1:27" ht="25.5" customHeight="1">
      <c r="A562" s="427"/>
      <c r="B562" s="427"/>
      <c r="C562" s="427"/>
      <c r="D562" s="423" t="s">
        <v>152</v>
      </c>
      <c r="E562" s="424"/>
      <c r="F562" s="424"/>
      <c r="G562" s="93" t="s">
        <v>67</v>
      </c>
      <c r="H562" s="92">
        <v>1</v>
      </c>
      <c r="I562" s="97">
        <v>318.75</v>
      </c>
      <c r="J562" s="94">
        <f>I562*H562</f>
        <v>318.75</v>
      </c>
      <c r="K562" s="66"/>
      <c r="L562" s="67"/>
      <c r="M562" s="67"/>
      <c r="N562" s="67"/>
      <c r="O562" s="65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</row>
    <row r="563" spans="1:27" ht="18" customHeight="1">
      <c r="A563" s="427"/>
      <c r="B563" s="427"/>
      <c r="C563" s="427"/>
      <c r="D563" s="423" t="s">
        <v>153</v>
      </c>
      <c r="E563" s="424"/>
      <c r="F563" s="424"/>
      <c r="G563" s="93" t="s">
        <v>98</v>
      </c>
      <c r="H563" s="92">
        <v>1.1299999999999999E-2</v>
      </c>
      <c r="I563" s="97">
        <v>36.67</v>
      </c>
      <c r="J563" s="94">
        <f>I563*H563</f>
        <v>0.41437099999999999</v>
      </c>
      <c r="K563" s="66"/>
      <c r="L563" s="67"/>
      <c r="M563" s="67"/>
      <c r="N563" s="67"/>
      <c r="O563" s="65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</row>
    <row r="564" spans="1:27" ht="18" customHeight="1">
      <c r="A564" s="427"/>
      <c r="B564" s="427"/>
      <c r="C564" s="427"/>
      <c r="D564" s="423" t="s">
        <v>154</v>
      </c>
      <c r="E564" s="424"/>
      <c r="F564" s="424"/>
      <c r="G564" s="93" t="s">
        <v>98</v>
      </c>
      <c r="H564" s="92">
        <v>1.32E-2</v>
      </c>
      <c r="I564" s="97">
        <v>19.649999999999999</v>
      </c>
      <c r="J564" s="94">
        <f>I564*H564</f>
        <v>0.25938</v>
      </c>
      <c r="K564" s="66"/>
      <c r="L564" s="67"/>
      <c r="M564" s="67"/>
      <c r="N564" s="67"/>
      <c r="O564" s="65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</row>
    <row r="565" spans="1:27" ht="13.5" customHeight="1">
      <c r="A565" s="427"/>
      <c r="B565" s="427"/>
      <c r="C565" s="427"/>
      <c r="D565" s="430"/>
      <c r="E565" s="431"/>
      <c r="F565" s="432"/>
      <c r="G565" s="425" t="s">
        <v>87</v>
      </c>
      <c r="H565" s="425"/>
      <c r="I565" s="425"/>
      <c r="J565" s="95">
        <f>SUM(J561:J564)</f>
        <v>331.83987200000001</v>
      </c>
      <c r="K565" s="66"/>
      <c r="L565" s="67"/>
      <c r="M565" s="67"/>
      <c r="N565" s="67"/>
      <c r="O565" s="65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</row>
    <row r="566" spans="1:27" ht="13.9" customHeight="1">
      <c r="A566" s="427"/>
      <c r="B566" s="427"/>
      <c r="C566" s="427"/>
      <c r="D566" s="426" t="s">
        <v>89</v>
      </c>
      <c r="E566" s="426"/>
      <c r="F566" s="426"/>
      <c r="G566" s="207" t="s">
        <v>50</v>
      </c>
      <c r="H566" s="98" t="s">
        <v>92</v>
      </c>
      <c r="I566" s="98" t="s">
        <v>83</v>
      </c>
      <c r="J566" s="98" t="s">
        <v>84</v>
      </c>
      <c r="K566" s="66"/>
      <c r="L566" s="67"/>
      <c r="M566" s="67"/>
      <c r="N566" s="67"/>
      <c r="O566" s="65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</row>
    <row r="567" spans="1:27" ht="18" customHeight="1">
      <c r="A567" s="427"/>
      <c r="B567" s="427"/>
      <c r="C567" s="427"/>
      <c r="D567" s="423" t="s">
        <v>155</v>
      </c>
      <c r="E567" s="424"/>
      <c r="F567" s="424"/>
      <c r="G567" s="93" t="s">
        <v>94</v>
      </c>
      <c r="H567" s="92">
        <v>0.37290000000000001</v>
      </c>
      <c r="I567" s="97">
        <v>32.89</v>
      </c>
      <c r="J567" s="94">
        <f>I567*H567</f>
        <v>12.264681000000001</v>
      </c>
      <c r="K567" s="66"/>
      <c r="L567" s="67"/>
      <c r="M567" s="67"/>
      <c r="N567" s="67"/>
      <c r="O567" s="65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</row>
    <row r="568" spans="1:27" ht="18" customHeight="1">
      <c r="A568" s="427"/>
      <c r="B568" s="427"/>
      <c r="C568" s="427"/>
      <c r="D568" s="423" t="s">
        <v>156</v>
      </c>
      <c r="E568" s="424"/>
      <c r="F568" s="424"/>
      <c r="G568" s="93" t="s">
        <v>94</v>
      </c>
      <c r="H568" s="92">
        <v>1.1186</v>
      </c>
      <c r="I568" s="97">
        <v>24.88</v>
      </c>
      <c r="J568" s="94">
        <f>I568*H568</f>
        <v>27.830767999999999</v>
      </c>
      <c r="K568" s="66"/>
      <c r="L568" s="67"/>
      <c r="M568" s="67"/>
      <c r="N568" s="67"/>
      <c r="O568" s="65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</row>
    <row r="569" spans="1:27" ht="18" customHeight="1">
      <c r="A569" s="427"/>
      <c r="B569" s="427"/>
      <c r="C569" s="427"/>
      <c r="D569" s="423" t="s">
        <v>200</v>
      </c>
      <c r="E569" s="424"/>
      <c r="F569" s="424"/>
      <c r="G569" s="93" t="s">
        <v>67</v>
      </c>
      <c r="H569" s="92">
        <v>0.5</v>
      </c>
      <c r="I569" s="97">
        <v>24.84</v>
      </c>
      <c r="J569" s="94">
        <f>I569*H569</f>
        <v>12.42</v>
      </c>
      <c r="K569" s="66"/>
      <c r="L569" s="67"/>
      <c r="M569" s="67"/>
      <c r="N569" s="67"/>
      <c r="O569" s="65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</row>
    <row r="570" spans="1:27" ht="13.9" customHeight="1">
      <c r="A570" s="427"/>
      <c r="B570" s="427"/>
      <c r="C570" s="427"/>
      <c r="D570" s="427"/>
      <c r="E570" s="427"/>
      <c r="F570" s="427"/>
      <c r="G570" s="425" t="s">
        <v>97</v>
      </c>
      <c r="H570" s="425"/>
      <c r="I570" s="425"/>
      <c r="J570" s="95">
        <f>SUM(J567:J569)</f>
        <v>52.515449000000004</v>
      </c>
      <c r="K570" s="66"/>
      <c r="L570" s="67"/>
      <c r="M570" s="67"/>
      <c r="N570" s="67"/>
      <c r="O570" s="65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</row>
    <row r="571" spans="1:27" ht="13.9" customHeight="1">
      <c r="A571" s="427"/>
      <c r="B571" s="427"/>
      <c r="C571" s="427"/>
      <c r="D571" s="427"/>
      <c r="E571" s="427"/>
      <c r="F571" s="427"/>
      <c r="G571" s="425" t="s">
        <v>85</v>
      </c>
      <c r="H571" s="425"/>
      <c r="I571" s="425"/>
      <c r="J571" s="96">
        <v>384.33</v>
      </c>
      <c r="K571" s="66"/>
      <c r="L571" s="67"/>
      <c r="M571" s="67"/>
      <c r="N571" s="67"/>
      <c r="O571" s="65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</row>
    <row r="572" spans="1:27" ht="12.75">
      <c r="A572" s="422"/>
      <c r="B572" s="422"/>
      <c r="C572" s="422"/>
      <c r="D572" s="422"/>
      <c r="E572" s="422"/>
      <c r="F572" s="422"/>
      <c r="G572" s="422"/>
      <c r="H572" s="422"/>
      <c r="I572" s="422"/>
      <c r="J572" s="422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</row>
    <row r="573" spans="1:27" ht="42" customHeight="1">
      <c r="A573" s="427" t="str">
        <f>'PLANILHA ORÇAMENTÁRIA'!A77</f>
        <v>1.1.2.</v>
      </c>
      <c r="B573" s="427" t="str">
        <f>'PLANILHA ORÇAMENTÁRIA'!B77</f>
        <v>SICOR/
SEINFRA</v>
      </c>
      <c r="C573" s="427" t="str">
        <f>'PLANILHA ORÇAMENTÁRIA'!C77</f>
        <v>ED-50155</v>
      </c>
      <c r="D573" s="428" t="str">
        <f>'PLANILHA ORÇAMENTÁRIA'!D77</f>
        <v>LOCAÇÃO DE BANHEIRO QUÍMICO, DIMENSÃO (110X120X230)CM, LINHA PADRÃO, CONTENDO UMA (1) PIA/HIGIENIZADOR DE MÃOS, INCLUSIVE MANUTENÇÃO E MOBILIZAÇÃO/DESMOBILIZAÇÃO</v>
      </c>
      <c r="E573" s="428"/>
      <c r="F573" s="428"/>
      <c r="G573" s="428"/>
      <c r="H573" s="428"/>
      <c r="I573" s="429" t="str">
        <f>'PLANILHA ORÇAMENTÁRIA'!E77</f>
        <v>MÊS</v>
      </c>
      <c r="J573" s="429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</row>
    <row r="574" spans="1:27" ht="13.9" customHeight="1">
      <c r="A574" s="427"/>
      <c r="B574" s="427"/>
      <c r="C574" s="427"/>
      <c r="D574" s="426" t="s">
        <v>86</v>
      </c>
      <c r="E574" s="426"/>
      <c r="F574" s="426"/>
      <c r="G574" s="207" t="s">
        <v>50</v>
      </c>
      <c r="H574" s="98" t="s">
        <v>92</v>
      </c>
      <c r="I574" s="90" t="s">
        <v>83</v>
      </c>
      <c r="J574" s="91" t="s">
        <v>84</v>
      </c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</row>
    <row r="575" spans="1:27" ht="51" customHeight="1">
      <c r="A575" s="427"/>
      <c r="B575" s="427"/>
      <c r="C575" s="427"/>
      <c r="D575" s="423" t="s">
        <v>157</v>
      </c>
      <c r="E575" s="424"/>
      <c r="F575" s="424"/>
      <c r="G575" s="92" t="s">
        <v>59</v>
      </c>
      <c r="H575" s="92">
        <v>1</v>
      </c>
      <c r="I575" s="94">
        <v>980</v>
      </c>
      <c r="J575" s="94">
        <f>H575*I575</f>
        <v>980</v>
      </c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</row>
    <row r="576" spans="1:27" ht="13.9" customHeight="1">
      <c r="A576" s="427"/>
      <c r="B576" s="427"/>
      <c r="C576" s="427"/>
      <c r="D576" s="427"/>
      <c r="E576" s="427"/>
      <c r="F576" s="427"/>
      <c r="G576" s="425" t="s">
        <v>87</v>
      </c>
      <c r="H576" s="425"/>
      <c r="I576" s="425"/>
      <c r="J576" s="95">
        <f>J575</f>
        <v>980</v>
      </c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</row>
    <row r="577" spans="1:27" ht="13.9" customHeight="1">
      <c r="A577" s="427"/>
      <c r="B577" s="427"/>
      <c r="C577" s="427"/>
      <c r="D577" s="427"/>
      <c r="E577" s="427"/>
      <c r="F577" s="427"/>
      <c r="G577" s="425" t="s">
        <v>85</v>
      </c>
      <c r="H577" s="425"/>
      <c r="I577" s="425"/>
      <c r="J577" s="96">
        <f>J576</f>
        <v>980</v>
      </c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</row>
    <row r="578" spans="1:27" ht="13.15" customHeight="1">
      <c r="A578" s="422"/>
      <c r="B578" s="422"/>
      <c r="C578" s="422"/>
      <c r="D578" s="422"/>
      <c r="E578" s="422"/>
      <c r="F578" s="422"/>
      <c r="G578" s="422"/>
      <c r="H578" s="422"/>
      <c r="I578" s="422"/>
      <c r="J578" s="422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</row>
    <row r="579" spans="1:27" ht="42" customHeight="1">
      <c r="A579" s="427" t="str">
        <f>'PLANILHA ORÇAMENTÁRIA'!A78</f>
        <v>1.1.3.</v>
      </c>
      <c r="B579" s="427" t="str">
        <f>'PLANILHA ORÇAMENTÁRIA'!B78</f>
        <v>SICOR/
SEINFRA</v>
      </c>
      <c r="C579" s="427" t="str">
        <f>'PLANILHA ORÇAMENTÁRIA'!C78</f>
        <v>ED-27006</v>
      </c>
      <c r="D579" s="428" t="str">
        <f>'PLANILHA ORÇAMENTÁRIA'!D78</f>
        <v>CONE PARA SINALIZAÇÃO/ISOLAMENTO DE ÁREAS, ALTURA 75CM, INCLUSIVE FORNECIMENTO E MOVIMENTAÇÃO</v>
      </c>
      <c r="E579" s="428"/>
      <c r="F579" s="428"/>
      <c r="G579" s="428"/>
      <c r="H579" s="428"/>
      <c r="I579" s="429" t="str">
        <f>'PLANILHA ORÇAMENTÁRIA'!E78</f>
        <v>U</v>
      </c>
      <c r="J579" s="429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</row>
    <row r="580" spans="1:27" ht="13.9" customHeight="1">
      <c r="A580" s="427"/>
      <c r="B580" s="427"/>
      <c r="C580" s="427"/>
      <c r="D580" s="426" t="s">
        <v>86</v>
      </c>
      <c r="E580" s="426"/>
      <c r="F580" s="426"/>
      <c r="G580" s="207" t="s">
        <v>50</v>
      </c>
      <c r="H580" s="98" t="s">
        <v>92</v>
      </c>
      <c r="I580" s="90" t="s">
        <v>83</v>
      </c>
      <c r="J580" s="91" t="s">
        <v>84</v>
      </c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</row>
    <row r="581" spans="1:27" ht="18" customHeight="1">
      <c r="A581" s="427"/>
      <c r="B581" s="427"/>
      <c r="C581" s="427"/>
      <c r="D581" s="423" t="s">
        <v>88</v>
      </c>
      <c r="E581" s="424"/>
      <c r="F581" s="424"/>
      <c r="G581" s="92" t="s">
        <v>56</v>
      </c>
      <c r="H581" s="92">
        <v>3.3333300000000003E-2</v>
      </c>
      <c r="I581" s="94">
        <v>32</v>
      </c>
      <c r="J581" s="94">
        <v>1.0667</v>
      </c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</row>
    <row r="582" spans="1:27" ht="13.9" customHeight="1">
      <c r="A582" s="427"/>
      <c r="B582" s="427"/>
      <c r="C582" s="427"/>
      <c r="D582" s="427"/>
      <c r="E582" s="427"/>
      <c r="F582" s="427"/>
      <c r="G582" s="425" t="s">
        <v>87</v>
      </c>
      <c r="H582" s="425"/>
      <c r="I582" s="425"/>
      <c r="J582" s="95">
        <f>J581</f>
        <v>1.0667</v>
      </c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</row>
    <row r="583" spans="1:27" ht="13.9" customHeight="1">
      <c r="A583" s="427"/>
      <c r="B583" s="427"/>
      <c r="C583" s="427"/>
      <c r="D583" s="426" t="s">
        <v>89</v>
      </c>
      <c r="E583" s="426"/>
      <c r="F583" s="426"/>
      <c r="G583" s="207" t="s">
        <v>50</v>
      </c>
      <c r="H583" s="98" t="s">
        <v>92</v>
      </c>
      <c r="I583" s="90" t="s">
        <v>83</v>
      </c>
      <c r="J583" s="91" t="s">
        <v>84</v>
      </c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</row>
    <row r="584" spans="1:27" ht="18" customHeight="1">
      <c r="A584" s="427"/>
      <c r="B584" s="427"/>
      <c r="C584" s="427"/>
      <c r="D584" s="424" t="s">
        <v>90</v>
      </c>
      <c r="E584" s="424"/>
      <c r="F584" s="424"/>
      <c r="G584" s="92" t="s">
        <v>94</v>
      </c>
      <c r="H584" s="92">
        <v>0.1833333</v>
      </c>
      <c r="I584" s="94">
        <v>24.89</v>
      </c>
      <c r="J584" s="94">
        <f>H584*I584</f>
        <v>4.5631658370000006</v>
      </c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</row>
    <row r="585" spans="1:27" ht="13.9" customHeight="1">
      <c r="A585" s="427"/>
      <c r="B585" s="427"/>
      <c r="C585" s="427"/>
      <c r="D585" s="427"/>
      <c r="E585" s="427"/>
      <c r="F585" s="427"/>
      <c r="G585" s="425" t="s">
        <v>97</v>
      </c>
      <c r="H585" s="425"/>
      <c r="I585" s="425"/>
      <c r="J585" s="95">
        <f>J584</f>
        <v>4.5631658370000006</v>
      </c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</row>
    <row r="586" spans="1:27" ht="13.9" customHeight="1">
      <c r="A586" s="427"/>
      <c r="B586" s="427"/>
      <c r="C586" s="427"/>
      <c r="D586" s="427"/>
      <c r="E586" s="427"/>
      <c r="F586" s="427"/>
      <c r="G586" s="425" t="s">
        <v>85</v>
      </c>
      <c r="H586" s="425"/>
      <c r="I586" s="425"/>
      <c r="J586" s="96">
        <f>SUM(J582,J585)</f>
        <v>5.6298658370000005</v>
      </c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</row>
    <row r="587" spans="1:27" ht="5.45" customHeight="1">
      <c r="A587" s="422"/>
      <c r="B587" s="422"/>
      <c r="C587" s="422"/>
      <c r="D587" s="422"/>
      <c r="E587" s="422"/>
      <c r="F587" s="422"/>
      <c r="G587" s="422"/>
      <c r="H587" s="422"/>
      <c r="I587" s="422"/>
      <c r="J587" s="422"/>
      <c r="K587" s="64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  <c r="AA587" s="61"/>
    </row>
    <row r="588" spans="1:27" ht="14.25" customHeight="1">
      <c r="A588" s="255" t="str">
        <f>'PLANILHA ORÇAMENTÁRIA'!A79</f>
        <v>1.2.</v>
      </c>
      <c r="B588" s="85"/>
      <c r="C588" s="86"/>
      <c r="D588" s="438" t="str">
        <f>'PLANILHA ORÇAMENTÁRIA'!D79</f>
        <v>SERVIÇOS EM TERRA E REMOÇÕES</v>
      </c>
      <c r="E588" s="438"/>
      <c r="F588" s="438"/>
      <c r="G588" s="438"/>
      <c r="H588" s="438"/>
      <c r="I588" s="87"/>
      <c r="J588" s="88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  <c r="AA588" s="61"/>
    </row>
    <row r="589" spans="1:27" ht="42" customHeight="1">
      <c r="A589" s="427" t="str">
        <f>'PLANILHA ORÇAMENTÁRIA'!A80</f>
        <v>1.2.1.</v>
      </c>
      <c r="B589" s="427" t="str">
        <f>'PLANILHA ORÇAMENTÁRIA'!B80</f>
        <v>SICOR/
SEINFRA</v>
      </c>
      <c r="C589" s="427" t="str">
        <f>'PLANILHA ORÇAMENTÁRIA'!C80</f>
        <v>ED-50701</v>
      </c>
      <c r="D589" s="428" t="str">
        <f>'PLANILHA ORÇAMENTÁRIA'!D80</f>
        <v>CAPINA MANUAL DO TERRENO, EXCLUSIVE RASTELAMENTO E QUEIMA</v>
      </c>
      <c r="E589" s="428"/>
      <c r="F589" s="428"/>
      <c r="G589" s="428"/>
      <c r="H589" s="428"/>
      <c r="I589" s="429" t="str">
        <f>'PLANILHA ORÇAMENTÁRIA'!E80</f>
        <v>M2</v>
      </c>
      <c r="J589" s="429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  <c r="AA589" s="61"/>
    </row>
    <row r="590" spans="1:27" ht="13.9" customHeight="1">
      <c r="A590" s="427"/>
      <c r="B590" s="427"/>
      <c r="C590" s="427"/>
      <c r="D590" s="426" t="s">
        <v>89</v>
      </c>
      <c r="E590" s="426"/>
      <c r="F590" s="426"/>
      <c r="G590" s="207" t="s">
        <v>50</v>
      </c>
      <c r="H590" s="98" t="s">
        <v>92</v>
      </c>
      <c r="I590" s="98" t="s">
        <v>83</v>
      </c>
      <c r="J590" s="98" t="s">
        <v>84</v>
      </c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  <c r="AA590" s="61"/>
    </row>
    <row r="591" spans="1:27" ht="18" customHeight="1">
      <c r="A591" s="427"/>
      <c r="B591" s="427"/>
      <c r="C591" s="427"/>
      <c r="D591" s="424" t="s">
        <v>90</v>
      </c>
      <c r="E591" s="424"/>
      <c r="F591" s="424"/>
      <c r="G591" s="93" t="s">
        <v>94</v>
      </c>
      <c r="H591" s="92">
        <v>6.6666600000000006E-2</v>
      </c>
      <c r="I591" s="94">
        <v>24.89</v>
      </c>
      <c r="J591" s="94">
        <f>I591*H591</f>
        <v>1.6593316740000001</v>
      </c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  <c r="AA591" s="61"/>
    </row>
    <row r="592" spans="1:27" ht="14.25" customHeight="1">
      <c r="A592" s="427"/>
      <c r="B592" s="427"/>
      <c r="C592" s="427"/>
      <c r="D592" s="427"/>
      <c r="E592" s="427"/>
      <c r="F592" s="427"/>
      <c r="G592" s="425" t="s">
        <v>97</v>
      </c>
      <c r="H592" s="425"/>
      <c r="I592" s="425"/>
      <c r="J592" s="95">
        <f>J591</f>
        <v>1.6593316740000001</v>
      </c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  <c r="W592" s="61"/>
      <c r="X592" s="61"/>
      <c r="Y592" s="61"/>
      <c r="Z592" s="61"/>
      <c r="AA592" s="61"/>
    </row>
    <row r="593" spans="1:27" ht="14.25" customHeight="1">
      <c r="A593" s="427"/>
      <c r="B593" s="427"/>
      <c r="C593" s="427"/>
      <c r="D593" s="427"/>
      <c r="E593" s="427"/>
      <c r="F593" s="427"/>
      <c r="G593" s="425" t="s">
        <v>85</v>
      </c>
      <c r="H593" s="425"/>
      <c r="I593" s="425"/>
      <c r="J593" s="96">
        <f>J592</f>
        <v>1.6593316740000001</v>
      </c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  <c r="W593" s="61"/>
      <c r="X593" s="61"/>
      <c r="Y593" s="61"/>
      <c r="Z593" s="61"/>
      <c r="AA593" s="61"/>
    </row>
    <row r="594" spans="1:27" ht="14.25" customHeight="1">
      <c r="A594" s="422"/>
      <c r="B594" s="422"/>
      <c r="C594" s="422"/>
      <c r="D594" s="422"/>
      <c r="E594" s="422"/>
      <c r="F594" s="422"/>
      <c r="G594" s="422"/>
      <c r="H594" s="422"/>
      <c r="I594" s="422"/>
      <c r="J594" s="422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  <c r="AA594" s="61"/>
    </row>
    <row r="595" spans="1:27" ht="42" customHeight="1">
      <c r="A595" s="427" t="str">
        <f>'PLANILHA ORÇAMENTÁRIA'!A81</f>
        <v>1.2.2.</v>
      </c>
      <c r="B595" s="427" t="str">
        <f>'PLANILHA ORÇAMENTÁRIA'!B81</f>
        <v>SICRO/DNIT</v>
      </c>
      <c r="C595" s="427">
        <f>'PLANILHA ORÇAMENTÁRIA'!C81</f>
        <v>4011212</v>
      </c>
      <c r="D595" s="428" t="str">
        <f>'PLANILHA ORÇAMENTÁRIA'!D81</f>
        <v>VARREDURA DA SUPERFÍCIE PARA EXECUÇÃO DE REVESTIMENTO ASFÁLTICO</v>
      </c>
      <c r="E595" s="428"/>
      <c r="F595" s="428"/>
      <c r="G595" s="428"/>
      <c r="H595" s="428"/>
      <c r="I595" s="429" t="str">
        <f>'PLANILHA ORÇAMENTÁRIA'!E81</f>
        <v>M2</v>
      </c>
      <c r="J595" s="429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  <c r="AA595" s="61"/>
    </row>
    <row r="596" spans="1:27" ht="13.9" customHeight="1">
      <c r="A596" s="427"/>
      <c r="B596" s="427"/>
      <c r="C596" s="427"/>
      <c r="D596" s="426" t="s">
        <v>91</v>
      </c>
      <c r="E596" s="426"/>
      <c r="F596" s="426"/>
      <c r="G596" s="89" t="s">
        <v>51</v>
      </c>
      <c r="H596" s="89" t="s">
        <v>221</v>
      </c>
      <c r="I596" s="98" t="s">
        <v>222</v>
      </c>
      <c r="J596" s="98" t="s">
        <v>223</v>
      </c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  <c r="AA596" s="61"/>
    </row>
    <row r="597" spans="1:27" ht="25.5" customHeight="1">
      <c r="A597" s="427"/>
      <c r="B597" s="427"/>
      <c r="C597" s="427"/>
      <c r="D597" s="423" t="s">
        <v>300</v>
      </c>
      <c r="E597" s="424"/>
      <c r="F597" s="424"/>
      <c r="G597" s="100">
        <v>1</v>
      </c>
      <c r="H597" s="92" t="s">
        <v>225</v>
      </c>
      <c r="I597" s="97" t="s">
        <v>302</v>
      </c>
      <c r="J597" s="94">
        <v>192.7029</v>
      </c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  <c r="W597" s="61"/>
      <c r="X597" s="61"/>
      <c r="Y597" s="61"/>
      <c r="Z597" s="61"/>
      <c r="AA597" s="61"/>
    </row>
    <row r="598" spans="1:27" ht="25.5" customHeight="1">
      <c r="A598" s="427"/>
      <c r="B598" s="427"/>
      <c r="C598" s="427"/>
      <c r="D598" s="423" t="s">
        <v>301</v>
      </c>
      <c r="E598" s="424"/>
      <c r="F598" s="424"/>
      <c r="G598" s="100">
        <v>1</v>
      </c>
      <c r="H598" s="92" t="s">
        <v>225</v>
      </c>
      <c r="I598" s="97" t="s">
        <v>303</v>
      </c>
      <c r="J598" s="94">
        <v>16.063300000000002</v>
      </c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  <c r="AA598" s="61"/>
    </row>
    <row r="599" spans="1:27" ht="14.25" customHeight="1">
      <c r="A599" s="427"/>
      <c r="B599" s="427"/>
      <c r="C599" s="427"/>
      <c r="D599" s="466"/>
      <c r="E599" s="467"/>
      <c r="F599" s="468"/>
      <c r="G599" s="460" t="s">
        <v>226</v>
      </c>
      <c r="H599" s="461"/>
      <c r="I599" s="462"/>
      <c r="J599" s="94">
        <v>208.7662</v>
      </c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  <c r="W599" s="61"/>
      <c r="X599" s="61"/>
      <c r="Y599" s="61"/>
      <c r="Z599" s="61"/>
      <c r="AA599" s="61"/>
    </row>
    <row r="600" spans="1:27" ht="13.9" customHeight="1">
      <c r="A600" s="427"/>
      <c r="B600" s="427"/>
      <c r="C600" s="427"/>
      <c r="D600" s="426" t="s">
        <v>227</v>
      </c>
      <c r="E600" s="426"/>
      <c r="F600" s="426"/>
      <c r="G600" s="460" t="s">
        <v>25</v>
      </c>
      <c r="H600" s="461"/>
      <c r="I600" s="461"/>
      <c r="J600" s="462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  <c r="W600" s="61"/>
      <c r="X600" s="61"/>
      <c r="Y600" s="61"/>
      <c r="Z600" s="61"/>
      <c r="AA600" s="61"/>
    </row>
    <row r="601" spans="1:27" ht="14.25" customHeight="1">
      <c r="A601" s="427"/>
      <c r="B601" s="427"/>
      <c r="C601" s="427"/>
      <c r="D601" s="469"/>
      <c r="E601" s="470"/>
      <c r="F601" s="471"/>
      <c r="G601" s="460" t="s">
        <v>228</v>
      </c>
      <c r="H601" s="461"/>
      <c r="I601" s="462"/>
      <c r="J601" s="206" t="s">
        <v>25</v>
      </c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  <c r="AA601" s="61"/>
    </row>
    <row r="602" spans="1:27" ht="14.25" customHeight="1">
      <c r="A602" s="427"/>
      <c r="B602" s="427"/>
      <c r="C602" s="427"/>
      <c r="D602" s="472"/>
      <c r="E602" s="473"/>
      <c r="F602" s="474"/>
      <c r="G602" s="460" t="s">
        <v>229</v>
      </c>
      <c r="H602" s="461"/>
      <c r="I602" s="462"/>
      <c r="J602" s="94">
        <f>J599</f>
        <v>208.7662</v>
      </c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  <c r="W602" s="61"/>
      <c r="X602" s="61"/>
      <c r="Y602" s="61"/>
      <c r="Z602" s="61"/>
      <c r="AA602" s="61"/>
    </row>
    <row r="603" spans="1:27" ht="14.25" customHeight="1">
      <c r="A603" s="427"/>
      <c r="B603" s="427"/>
      <c r="C603" s="427"/>
      <c r="D603" s="472"/>
      <c r="E603" s="473"/>
      <c r="F603" s="474"/>
      <c r="G603" s="460" t="s">
        <v>230</v>
      </c>
      <c r="H603" s="461"/>
      <c r="I603" s="462"/>
      <c r="J603" s="94">
        <v>8.5900000000000004E-2</v>
      </c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  <c r="AA603" s="61"/>
    </row>
    <row r="604" spans="1:27" ht="14.25" customHeight="1">
      <c r="A604" s="427"/>
      <c r="B604" s="427"/>
      <c r="C604" s="427"/>
      <c r="D604" s="472"/>
      <c r="E604" s="473"/>
      <c r="F604" s="474"/>
      <c r="G604" s="460" t="s">
        <v>231</v>
      </c>
      <c r="H604" s="461"/>
      <c r="I604" s="462"/>
      <c r="J604" s="94">
        <v>3.8999999999999998E-3</v>
      </c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  <c r="AA604" s="61"/>
    </row>
    <row r="605" spans="1:27" ht="13.9" customHeight="1">
      <c r="A605" s="427"/>
      <c r="B605" s="427"/>
      <c r="C605" s="427"/>
      <c r="D605" s="426" t="s">
        <v>232</v>
      </c>
      <c r="E605" s="426"/>
      <c r="F605" s="426"/>
      <c r="G605" s="460" t="s">
        <v>25</v>
      </c>
      <c r="H605" s="461"/>
      <c r="I605" s="461"/>
      <c r="J605" s="462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  <c r="AA605" s="61"/>
    </row>
    <row r="606" spans="1:27" ht="13.9" customHeight="1">
      <c r="A606" s="427"/>
      <c r="B606" s="427"/>
      <c r="C606" s="427"/>
      <c r="D606" s="426" t="s">
        <v>233</v>
      </c>
      <c r="E606" s="426"/>
      <c r="F606" s="426"/>
      <c r="G606" s="460" t="s">
        <v>25</v>
      </c>
      <c r="H606" s="461"/>
      <c r="I606" s="461"/>
      <c r="J606" s="462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  <c r="AA606" s="61"/>
    </row>
    <row r="607" spans="1:27" ht="13.9" customHeight="1">
      <c r="A607" s="427"/>
      <c r="B607" s="427"/>
      <c r="C607" s="427"/>
      <c r="D607" s="426" t="s">
        <v>234</v>
      </c>
      <c r="E607" s="426"/>
      <c r="F607" s="426"/>
      <c r="G607" s="460" t="s">
        <v>25</v>
      </c>
      <c r="H607" s="461"/>
      <c r="I607" s="461"/>
      <c r="J607" s="462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  <c r="W607" s="61"/>
      <c r="X607" s="61"/>
      <c r="Y607" s="61"/>
      <c r="Z607" s="61"/>
      <c r="AA607" s="61"/>
    </row>
    <row r="608" spans="1:27" ht="13.9" customHeight="1">
      <c r="A608" s="427"/>
      <c r="B608" s="427"/>
      <c r="C608" s="427"/>
      <c r="D608" s="426" t="s">
        <v>235</v>
      </c>
      <c r="E608" s="426"/>
      <c r="F608" s="426"/>
      <c r="G608" s="460" t="s">
        <v>25</v>
      </c>
      <c r="H608" s="461"/>
      <c r="I608" s="461"/>
      <c r="J608" s="462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  <c r="W608" s="61"/>
      <c r="X608" s="61"/>
      <c r="Y608" s="61"/>
      <c r="Z608" s="61"/>
      <c r="AA608" s="61"/>
    </row>
    <row r="609" spans="1:27" ht="14.25" customHeight="1">
      <c r="A609" s="427"/>
      <c r="B609" s="427"/>
      <c r="C609" s="427"/>
      <c r="D609" s="427"/>
      <c r="E609" s="427"/>
      <c r="F609" s="427"/>
      <c r="G609" s="425" t="s">
        <v>85</v>
      </c>
      <c r="H609" s="425"/>
      <c r="I609" s="425"/>
      <c r="J609" s="96">
        <f>J603</f>
        <v>8.5900000000000004E-2</v>
      </c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  <c r="AA609" s="61"/>
    </row>
    <row r="610" spans="1:27" ht="14.25" customHeight="1">
      <c r="A610" s="422"/>
      <c r="B610" s="422"/>
      <c r="C610" s="422"/>
      <c r="D610" s="422"/>
      <c r="E610" s="422"/>
      <c r="F610" s="422"/>
      <c r="G610" s="422"/>
      <c r="H610" s="422"/>
      <c r="I610" s="422"/>
      <c r="J610" s="422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  <c r="AA610" s="61"/>
    </row>
    <row r="611" spans="1:27" ht="42" customHeight="1">
      <c r="A611" s="427" t="str">
        <f>'PLANILHA ORÇAMENTÁRIA'!A82</f>
        <v>1.2.3.</v>
      </c>
      <c r="B611" s="427" t="str">
        <f>'PLANILHA ORÇAMENTÁRIA'!B82</f>
        <v>SINAPI</v>
      </c>
      <c r="C611" s="427">
        <f>'PLANILHA ORÇAMENTÁRIA'!C82</f>
        <v>106167</v>
      </c>
      <c r="D611" s="428" t="str">
        <f>'PLANILHA ORÇAMENTÁRIA'!D82</f>
        <v>LIMPEZA DE RUA COM CAMINHÃO PIPA. AF_10/2025</v>
      </c>
      <c r="E611" s="428"/>
      <c r="F611" s="428"/>
      <c r="G611" s="428"/>
      <c r="H611" s="428"/>
      <c r="I611" s="429" t="str">
        <f>'PLANILHA ORÇAMENTÁRIA'!E82</f>
        <v>M2</v>
      </c>
      <c r="J611" s="429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  <c r="AA611" s="61"/>
    </row>
    <row r="612" spans="1:27" ht="13.9" customHeight="1">
      <c r="A612" s="427"/>
      <c r="B612" s="427"/>
      <c r="C612" s="427"/>
      <c r="D612" s="426" t="s">
        <v>91</v>
      </c>
      <c r="E612" s="426"/>
      <c r="F612" s="426"/>
      <c r="G612" s="207" t="s">
        <v>50</v>
      </c>
      <c r="H612" s="98" t="s">
        <v>92</v>
      </c>
      <c r="I612" s="98" t="s">
        <v>83</v>
      </c>
      <c r="J612" s="98" t="s">
        <v>84</v>
      </c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  <c r="AA612" s="61"/>
    </row>
    <row r="613" spans="1:27" ht="25.5" customHeight="1">
      <c r="A613" s="427"/>
      <c r="B613" s="427"/>
      <c r="C613" s="427"/>
      <c r="D613" s="423" t="s">
        <v>304</v>
      </c>
      <c r="E613" s="424"/>
      <c r="F613" s="424"/>
      <c r="G613" s="93" t="s">
        <v>93</v>
      </c>
      <c r="H613" s="92">
        <v>1.5229999999999999E-4</v>
      </c>
      <c r="I613" s="97">
        <v>273</v>
      </c>
      <c r="J613" s="94">
        <f>I613*H613</f>
        <v>4.1577899999999994E-2</v>
      </c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  <c r="W613" s="61"/>
      <c r="X613" s="61"/>
      <c r="Y613" s="61"/>
      <c r="Z613" s="61"/>
      <c r="AA613" s="61"/>
    </row>
    <row r="614" spans="1:27" ht="25.5" customHeight="1">
      <c r="A614" s="427"/>
      <c r="B614" s="427"/>
      <c r="C614" s="427"/>
      <c r="D614" s="423" t="s">
        <v>306</v>
      </c>
      <c r="E614" s="424"/>
      <c r="F614" s="424"/>
      <c r="G614" s="93" t="s">
        <v>95</v>
      </c>
      <c r="H614" s="92">
        <v>2.92E-4</v>
      </c>
      <c r="I614" s="97">
        <v>68.489999999999995</v>
      </c>
      <c r="J614" s="94">
        <f>I614*H614</f>
        <v>1.9999079999999999E-2</v>
      </c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  <c r="W614" s="61"/>
      <c r="X614" s="61"/>
      <c r="Y614" s="61"/>
      <c r="Z614" s="61"/>
      <c r="AA614" s="61"/>
    </row>
    <row r="615" spans="1:27" ht="14.25" customHeight="1">
      <c r="A615" s="427"/>
      <c r="B615" s="427"/>
      <c r="C615" s="427"/>
      <c r="D615" s="466"/>
      <c r="E615" s="467"/>
      <c r="F615" s="468"/>
      <c r="G615" s="425" t="s">
        <v>96</v>
      </c>
      <c r="H615" s="425"/>
      <c r="I615" s="425"/>
      <c r="J615" s="95">
        <f>SUM(J613:J614)</f>
        <v>6.157697999999999E-2</v>
      </c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  <c r="W615" s="61"/>
      <c r="X615" s="61"/>
      <c r="Y615" s="61"/>
      <c r="Z615" s="61"/>
      <c r="AA615" s="61"/>
    </row>
    <row r="616" spans="1:27" ht="13.9" customHeight="1">
      <c r="A616" s="427"/>
      <c r="B616" s="427"/>
      <c r="C616" s="427"/>
      <c r="D616" s="426" t="s">
        <v>89</v>
      </c>
      <c r="E616" s="426"/>
      <c r="F616" s="426"/>
      <c r="G616" s="207" t="s">
        <v>50</v>
      </c>
      <c r="H616" s="98" t="s">
        <v>92</v>
      </c>
      <c r="I616" s="98" t="s">
        <v>83</v>
      </c>
      <c r="J616" s="98" t="s">
        <v>84</v>
      </c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  <c r="AA616" s="61"/>
    </row>
    <row r="617" spans="1:27" ht="18" customHeight="1">
      <c r="A617" s="427"/>
      <c r="B617" s="427"/>
      <c r="C617" s="427"/>
      <c r="D617" s="423" t="s">
        <v>305</v>
      </c>
      <c r="E617" s="424"/>
      <c r="F617" s="424"/>
      <c r="G617" s="93" t="s">
        <v>65</v>
      </c>
      <c r="H617" s="92">
        <v>2E-3</v>
      </c>
      <c r="I617" s="97">
        <v>12.34</v>
      </c>
      <c r="J617" s="94">
        <f>I617*H617</f>
        <v>2.4680000000000001E-2</v>
      </c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  <c r="W617" s="61"/>
      <c r="X617" s="61"/>
      <c r="Y617" s="61"/>
      <c r="Z617" s="61"/>
      <c r="AA617" s="61"/>
    </row>
    <row r="618" spans="1:27" ht="18" customHeight="1">
      <c r="A618" s="427"/>
      <c r="B618" s="427"/>
      <c r="C618" s="427"/>
      <c r="D618" s="423" t="s">
        <v>156</v>
      </c>
      <c r="E618" s="424"/>
      <c r="F618" s="424"/>
      <c r="G618" s="93" t="s">
        <v>94</v>
      </c>
      <c r="H618" s="92">
        <v>4.4430000000000001E-4</v>
      </c>
      <c r="I618" s="97">
        <v>24.88</v>
      </c>
      <c r="J618" s="94">
        <f>I618*H618</f>
        <v>1.1054184E-2</v>
      </c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  <c r="AA618" s="61"/>
    </row>
    <row r="619" spans="1:27" ht="14.25" customHeight="1">
      <c r="A619" s="427"/>
      <c r="B619" s="427"/>
      <c r="C619" s="427"/>
      <c r="D619" s="427"/>
      <c r="E619" s="427"/>
      <c r="F619" s="427"/>
      <c r="G619" s="425" t="s">
        <v>97</v>
      </c>
      <c r="H619" s="425"/>
      <c r="I619" s="425"/>
      <c r="J619" s="95">
        <f>SUM(J617:J618)</f>
        <v>3.5734184000000002E-2</v>
      </c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  <c r="AA619" s="61"/>
    </row>
    <row r="620" spans="1:27" ht="14.25" customHeight="1">
      <c r="A620" s="427"/>
      <c r="B620" s="427"/>
      <c r="C620" s="427"/>
      <c r="D620" s="427"/>
      <c r="E620" s="427"/>
      <c r="F620" s="427"/>
      <c r="G620" s="425" t="s">
        <v>85</v>
      </c>
      <c r="H620" s="425"/>
      <c r="I620" s="425"/>
      <c r="J620" s="96">
        <v>0.08</v>
      </c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  <c r="AA620" s="61"/>
    </row>
    <row r="621" spans="1:27" ht="14.25" customHeight="1">
      <c r="A621" s="422"/>
      <c r="B621" s="422"/>
      <c r="C621" s="422"/>
      <c r="D621" s="422"/>
      <c r="E621" s="422"/>
      <c r="F621" s="422"/>
      <c r="G621" s="422"/>
      <c r="H621" s="422"/>
      <c r="I621" s="422"/>
      <c r="J621" s="422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  <c r="W621" s="61"/>
      <c r="X621" s="61"/>
      <c r="Y621" s="61"/>
      <c r="Z621" s="61"/>
      <c r="AA621" s="61"/>
    </row>
    <row r="622" spans="1:27" ht="42" customHeight="1">
      <c r="A622" s="427" t="str">
        <f>'PLANILHA ORÇAMENTÁRIA'!A83</f>
        <v>1.2.4.</v>
      </c>
      <c r="B622" s="427" t="str">
        <f>'PLANILHA ORÇAMENTÁRIA'!B83</f>
        <v>SICOR/
SEINFRA</v>
      </c>
      <c r="C622" s="427" t="str">
        <f>'PLANILHA ORÇAMENTÁRIA'!C83</f>
        <v>ED-51131</v>
      </c>
      <c r="D622" s="428" t="str">
        <f>'PLANILHA ORÇAMENTÁRIA'!D83</f>
        <v>CARGA MANUAL DE MATERIAL DE QUALQUER NATUREZA SOBRE CAMINHÃO, EXCLUSIVE TRANSPORTE</v>
      </c>
      <c r="E622" s="428"/>
      <c r="F622" s="428"/>
      <c r="G622" s="428"/>
      <c r="H622" s="428"/>
      <c r="I622" s="429" t="str">
        <f>'PLANILHA ORÇAMENTÁRIA'!E83</f>
        <v>M3</v>
      </c>
      <c r="J622" s="429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  <c r="AA622" s="61"/>
    </row>
    <row r="623" spans="1:27" ht="13.9" customHeight="1">
      <c r="A623" s="427"/>
      <c r="B623" s="427"/>
      <c r="C623" s="427"/>
      <c r="D623" s="426" t="s">
        <v>89</v>
      </c>
      <c r="E623" s="426"/>
      <c r="F623" s="426"/>
      <c r="G623" s="207" t="s">
        <v>50</v>
      </c>
      <c r="H623" s="98" t="s">
        <v>92</v>
      </c>
      <c r="I623" s="98" t="s">
        <v>83</v>
      </c>
      <c r="J623" s="98" t="s">
        <v>84</v>
      </c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  <c r="AA623" s="61"/>
    </row>
    <row r="624" spans="1:27" ht="18" customHeight="1">
      <c r="A624" s="427"/>
      <c r="B624" s="427"/>
      <c r="C624" s="427"/>
      <c r="D624" s="424" t="s">
        <v>90</v>
      </c>
      <c r="E624" s="424"/>
      <c r="F624" s="424"/>
      <c r="G624" s="93" t="s">
        <v>94</v>
      </c>
      <c r="H624" s="92">
        <v>2</v>
      </c>
      <c r="I624" s="94">
        <v>24.89</v>
      </c>
      <c r="J624" s="94">
        <f>I624*H624</f>
        <v>49.78</v>
      </c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  <c r="AA624" s="61"/>
    </row>
    <row r="625" spans="1:27" ht="14.25" customHeight="1">
      <c r="A625" s="427"/>
      <c r="B625" s="427"/>
      <c r="C625" s="427"/>
      <c r="D625" s="427"/>
      <c r="E625" s="427"/>
      <c r="F625" s="427"/>
      <c r="G625" s="425" t="s">
        <v>97</v>
      </c>
      <c r="H625" s="425"/>
      <c r="I625" s="425"/>
      <c r="J625" s="95">
        <f>J624</f>
        <v>49.78</v>
      </c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  <c r="W625" s="61"/>
      <c r="X625" s="61"/>
      <c r="Y625" s="61"/>
      <c r="Z625" s="61"/>
      <c r="AA625" s="61"/>
    </row>
    <row r="626" spans="1:27" ht="14.25" customHeight="1">
      <c r="A626" s="427"/>
      <c r="B626" s="427"/>
      <c r="C626" s="427"/>
      <c r="D626" s="427"/>
      <c r="E626" s="427"/>
      <c r="F626" s="427"/>
      <c r="G626" s="425" t="s">
        <v>85</v>
      </c>
      <c r="H626" s="425"/>
      <c r="I626" s="425"/>
      <c r="J626" s="96">
        <f>J625</f>
        <v>49.78</v>
      </c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  <c r="AA626" s="61"/>
    </row>
    <row r="627" spans="1:27" ht="14.25" customHeight="1">
      <c r="A627" s="422"/>
      <c r="B627" s="422"/>
      <c r="C627" s="422"/>
      <c r="D627" s="422"/>
      <c r="E627" s="422"/>
      <c r="F627" s="422"/>
      <c r="G627" s="422"/>
      <c r="H627" s="422"/>
      <c r="I627" s="422"/>
      <c r="J627" s="422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  <c r="AA627" s="61"/>
    </row>
    <row r="628" spans="1:27" ht="42" customHeight="1">
      <c r="A628" s="427" t="str">
        <f>'PLANILHA ORÇAMENTÁRIA'!A84</f>
        <v>1.2.5.</v>
      </c>
      <c r="B628" s="427" t="str">
        <f>'PLANILHA ORÇAMENTÁRIA'!B84</f>
        <v>SINAPI</v>
      </c>
      <c r="C628" s="427">
        <f>'PLANILHA ORÇAMENTÁRIA'!C84</f>
        <v>104796</v>
      </c>
      <c r="D628" s="428" t="str">
        <f>'PLANILHA ORÇAMENTÁRIA'!D84</f>
        <v>DEMOLIÇÃO DE GUIAS, SARJETAS OU SARJETÕES, DE FORMA MECANIZADA, SEM REAPROVEITAMENTO</v>
      </c>
      <c r="E628" s="428"/>
      <c r="F628" s="428"/>
      <c r="G628" s="428"/>
      <c r="H628" s="428"/>
      <c r="I628" s="429" t="str">
        <f>'PLANILHA ORÇAMENTÁRIA'!E84</f>
        <v>M</v>
      </c>
      <c r="J628" s="429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  <c r="AA628" s="61"/>
    </row>
    <row r="629" spans="1:27" ht="13.9" customHeight="1">
      <c r="A629" s="427"/>
      <c r="B629" s="427"/>
      <c r="C629" s="427"/>
      <c r="D629" s="426" t="s">
        <v>91</v>
      </c>
      <c r="E629" s="426"/>
      <c r="F629" s="426"/>
      <c r="G629" s="207" t="s">
        <v>50</v>
      </c>
      <c r="H629" s="98" t="s">
        <v>92</v>
      </c>
      <c r="I629" s="98" t="s">
        <v>83</v>
      </c>
      <c r="J629" s="98" t="s">
        <v>84</v>
      </c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  <c r="AA629" s="61"/>
    </row>
    <row r="630" spans="1:27" ht="25.5" customHeight="1">
      <c r="A630" s="427"/>
      <c r="B630" s="427"/>
      <c r="C630" s="427"/>
      <c r="D630" s="423" t="s">
        <v>186</v>
      </c>
      <c r="E630" s="424"/>
      <c r="F630" s="424"/>
      <c r="G630" s="93" t="s">
        <v>93</v>
      </c>
      <c r="H630" s="92">
        <v>8.7800000000000003E-2</v>
      </c>
      <c r="I630" s="97">
        <v>33.49</v>
      </c>
      <c r="J630" s="94">
        <f>I630*H630</f>
        <v>2.9404220000000003</v>
      </c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  <c r="AA630" s="61"/>
    </row>
    <row r="631" spans="1:27" ht="18" customHeight="1">
      <c r="A631" s="427"/>
      <c r="B631" s="427"/>
      <c r="C631" s="427"/>
      <c r="D631" s="423" t="s">
        <v>184</v>
      </c>
      <c r="E631" s="424"/>
      <c r="F631" s="424"/>
      <c r="G631" s="93" t="s">
        <v>93</v>
      </c>
      <c r="H631" s="92">
        <v>8.7800000000000003E-2</v>
      </c>
      <c r="I631" s="97">
        <v>30.46</v>
      </c>
      <c r="J631" s="94">
        <f>I631*H631</f>
        <v>2.674388</v>
      </c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  <c r="AA631" s="61"/>
    </row>
    <row r="632" spans="1:27" ht="18" customHeight="1">
      <c r="A632" s="427"/>
      <c r="B632" s="427"/>
      <c r="C632" s="427"/>
      <c r="D632" s="423" t="s">
        <v>185</v>
      </c>
      <c r="E632" s="424"/>
      <c r="F632" s="424"/>
      <c r="G632" s="93" t="s">
        <v>95</v>
      </c>
      <c r="H632" s="92">
        <v>6.7199999999999996E-2</v>
      </c>
      <c r="I632" s="97">
        <v>30.04</v>
      </c>
      <c r="J632" s="94">
        <f>I632*H632</f>
        <v>2.018688</v>
      </c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  <c r="AA632" s="61"/>
    </row>
    <row r="633" spans="1:27" ht="25.15" customHeight="1">
      <c r="A633" s="427"/>
      <c r="B633" s="427"/>
      <c r="C633" s="427"/>
      <c r="D633" s="423" t="s">
        <v>187</v>
      </c>
      <c r="E633" s="424"/>
      <c r="F633" s="424"/>
      <c r="G633" s="93" t="s">
        <v>95</v>
      </c>
      <c r="H633" s="92">
        <v>6.7199999999999996E-2</v>
      </c>
      <c r="I633" s="97">
        <v>8.9</v>
      </c>
      <c r="J633" s="94">
        <f>I633*H633</f>
        <v>0.59807999999999995</v>
      </c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  <c r="AA633" s="61"/>
    </row>
    <row r="634" spans="1:27" ht="14.25" customHeight="1">
      <c r="A634" s="427"/>
      <c r="B634" s="427"/>
      <c r="C634" s="427"/>
      <c r="D634" s="430"/>
      <c r="E634" s="431"/>
      <c r="F634" s="432"/>
      <c r="G634" s="425" t="s">
        <v>96</v>
      </c>
      <c r="H634" s="425"/>
      <c r="I634" s="425"/>
      <c r="J634" s="258">
        <f>J630+J631+J632+J633</f>
        <v>8.2315780000000007</v>
      </c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  <c r="W634" s="61"/>
      <c r="X634" s="61"/>
      <c r="Y634" s="61"/>
      <c r="Z634" s="61"/>
      <c r="AA634" s="61"/>
    </row>
    <row r="635" spans="1:27" ht="13.9" customHeight="1">
      <c r="A635" s="427"/>
      <c r="B635" s="427"/>
      <c r="C635" s="427"/>
      <c r="D635" s="426" t="s">
        <v>89</v>
      </c>
      <c r="E635" s="426"/>
      <c r="F635" s="426"/>
      <c r="G635" s="207" t="s">
        <v>50</v>
      </c>
      <c r="H635" s="98" t="s">
        <v>92</v>
      </c>
      <c r="I635" s="98" t="s">
        <v>83</v>
      </c>
      <c r="J635" s="98" t="s">
        <v>84</v>
      </c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  <c r="AA635" s="61"/>
    </row>
    <row r="636" spans="1:27" ht="18" customHeight="1">
      <c r="A636" s="427"/>
      <c r="B636" s="427"/>
      <c r="C636" s="427"/>
      <c r="D636" s="423" t="s">
        <v>183</v>
      </c>
      <c r="E636" s="424"/>
      <c r="F636" s="424"/>
      <c r="G636" s="93" t="s">
        <v>94</v>
      </c>
      <c r="H636" s="92">
        <v>0.1759</v>
      </c>
      <c r="I636" s="97">
        <v>33.619999999999997</v>
      </c>
      <c r="J636" s="94">
        <f>I636*H636</f>
        <v>5.9137579999999996</v>
      </c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  <c r="AA636" s="61"/>
    </row>
    <row r="637" spans="1:27" ht="18" customHeight="1">
      <c r="A637" s="427"/>
      <c r="B637" s="427"/>
      <c r="C637" s="427"/>
      <c r="D637" s="423" t="s">
        <v>156</v>
      </c>
      <c r="E637" s="424"/>
      <c r="F637" s="424"/>
      <c r="G637" s="93" t="s">
        <v>94</v>
      </c>
      <c r="H637" s="92">
        <v>7.7200000000000005E-2</v>
      </c>
      <c r="I637" s="97">
        <v>24.88</v>
      </c>
      <c r="J637" s="94">
        <f>I637*H637</f>
        <v>1.920736</v>
      </c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  <c r="W637" s="61"/>
      <c r="X637" s="61"/>
      <c r="Y637" s="61"/>
      <c r="Z637" s="61"/>
      <c r="AA637" s="61"/>
    </row>
    <row r="638" spans="1:27" ht="14.25" customHeight="1">
      <c r="A638" s="427"/>
      <c r="B638" s="427"/>
      <c r="C638" s="427"/>
      <c r="D638" s="427"/>
      <c r="E638" s="427"/>
      <c r="F638" s="427"/>
      <c r="G638" s="425" t="s">
        <v>97</v>
      </c>
      <c r="H638" s="425"/>
      <c r="I638" s="425"/>
      <c r="J638" s="95">
        <f>SUM(J636:J637)</f>
        <v>7.8344939999999994</v>
      </c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  <c r="W638" s="61"/>
      <c r="X638" s="61"/>
      <c r="Y638" s="61"/>
      <c r="Z638" s="61"/>
      <c r="AA638" s="61"/>
    </row>
    <row r="639" spans="1:27" ht="14.25" customHeight="1">
      <c r="A639" s="427"/>
      <c r="B639" s="427"/>
      <c r="C639" s="427"/>
      <c r="D639" s="427"/>
      <c r="E639" s="427"/>
      <c r="F639" s="427"/>
      <c r="G639" s="425" t="s">
        <v>85</v>
      </c>
      <c r="H639" s="425"/>
      <c r="I639" s="425"/>
      <c r="J639" s="96">
        <v>16.04</v>
      </c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  <c r="AA639" s="61"/>
    </row>
    <row r="640" spans="1:27" ht="14.25" customHeight="1">
      <c r="A640" s="422"/>
      <c r="B640" s="422"/>
      <c r="C640" s="422"/>
      <c r="D640" s="422"/>
      <c r="E640" s="422"/>
      <c r="F640" s="422"/>
      <c r="G640" s="422"/>
      <c r="H640" s="422"/>
      <c r="I640" s="422"/>
      <c r="J640" s="422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  <c r="W640" s="61"/>
      <c r="X640" s="61"/>
      <c r="Y640" s="61"/>
      <c r="Z640" s="61"/>
      <c r="AA640" s="61"/>
    </row>
    <row r="641" spans="1:27" ht="42" customHeight="1">
      <c r="A641" s="427" t="str">
        <f>'PLANILHA ORÇAMENTÁRIA'!A85</f>
        <v>1.2.6.</v>
      </c>
      <c r="B641" s="427" t="str">
        <f>'PLANILHA ORÇAMENTÁRIA'!B85</f>
        <v>SICOR/
SEINFRA</v>
      </c>
      <c r="C641" s="427" t="str">
        <f>'PLANILHA ORÇAMENTÁRIA'!C85</f>
        <v>ED-48490</v>
      </c>
      <c r="D641" s="428" t="str">
        <f>'PLANILHA ORÇAMENTÁRIA'!D85</f>
        <v>REMOÇÃO MANUAL DE ALVENARIA POLIÉDRICA, COM REAPROVEITAMENTO, INCLUSIVE AFASTAMENTO E EMPILHAMENTO, EXCLUSIVE TRANSPORTE E RETIRADA DO MATERIAL REMOVIDO NÃO REAPROVEITÁVEL</v>
      </c>
      <c r="E641" s="428"/>
      <c r="F641" s="428"/>
      <c r="G641" s="428"/>
      <c r="H641" s="428"/>
      <c r="I641" s="429" t="str">
        <f>'PLANILHA ORÇAMENTÁRIA'!E85</f>
        <v>M2</v>
      </c>
      <c r="J641" s="429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  <c r="W641" s="61"/>
      <c r="X641" s="61"/>
      <c r="Y641" s="61"/>
      <c r="Z641" s="61"/>
      <c r="AA641" s="61"/>
    </row>
    <row r="642" spans="1:27" ht="13.9" customHeight="1">
      <c r="A642" s="427"/>
      <c r="B642" s="427"/>
      <c r="C642" s="427"/>
      <c r="D642" s="426" t="s">
        <v>89</v>
      </c>
      <c r="E642" s="426"/>
      <c r="F642" s="426"/>
      <c r="G642" s="207" t="s">
        <v>50</v>
      </c>
      <c r="H642" s="98" t="s">
        <v>92</v>
      </c>
      <c r="I642" s="98" t="s">
        <v>83</v>
      </c>
      <c r="J642" s="98" t="s">
        <v>84</v>
      </c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  <c r="W642" s="61"/>
      <c r="X642" s="61"/>
      <c r="Y642" s="61"/>
      <c r="Z642" s="61"/>
      <c r="AA642" s="61"/>
    </row>
    <row r="643" spans="1:27" ht="18" customHeight="1">
      <c r="A643" s="427"/>
      <c r="B643" s="427"/>
      <c r="C643" s="427"/>
      <c r="D643" s="424" t="s">
        <v>90</v>
      </c>
      <c r="E643" s="424"/>
      <c r="F643" s="424"/>
      <c r="G643" s="93" t="s">
        <v>94</v>
      </c>
      <c r="H643" s="92">
        <v>0.2291667</v>
      </c>
      <c r="I643" s="94">
        <v>24.89</v>
      </c>
      <c r="J643" s="94">
        <f>I643*H643</f>
        <v>5.7039591630000004</v>
      </c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  <c r="AA643" s="61"/>
    </row>
    <row r="644" spans="1:27" ht="18" customHeight="1">
      <c r="A644" s="427"/>
      <c r="B644" s="427"/>
      <c r="C644" s="427"/>
      <c r="D644" s="424" t="s">
        <v>351</v>
      </c>
      <c r="E644" s="424"/>
      <c r="F644" s="424"/>
      <c r="G644" s="93" t="s">
        <v>94</v>
      </c>
      <c r="H644" s="92">
        <v>0.4583333</v>
      </c>
      <c r="I644" s="94">
        <v>25.9</v>
      </c>
      <c r="J644" s="94">
        <f>I644*H644</f>
        <v>11.87083247</v>
      </c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  <c r="AA644" s="61"/>
    </row>
    <row r="645" spans="1:27" ht="14.25" customHeight="1">
      <c r="A645" s="427"/>
      <c r="B645" s="427"/>
      <c r="C645" s="427"/>
      <c r="D645" s="427"/>
      <c r="E645" s="427"/>
      <c r="F645" s="427"/>
      <c r="G645" s="425" t="s">
        <v>97</v>
      </c>
      <c r="H645" s="425"/>
      <c r="I645" s="425"/>
      <c r="J645" s="95">
        <f>J643+J644</f>
        <v>17.574791633</v>
      </c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  <c r="W645" s="61"/>
      <c r="X645" s="61"/>
      <c r="Y645" s="61"/>
      <c r="Z645" s="61"/>
      <c r="AA645" s="61"/>
    </row>
    <row r="646" spans="1:27" ht="14.25" customHeight="1">
      <c r="A646" s="427"/>
      <c r="B646" s="427"/>
      <c r="C646" s="427"/>
      <c r="D646" s="427"/>
      <c r="E646" s="427"/>
      <c r="F646" s="427"/>
      <c r="G646" s="425" t="s">
        <v>85</v>
      </c>
      <c r="H646" s="425"/>
      <c r="I646" s="425"/>
      <c r="J646" s="96">
        <f>J645</f>
        <v>17.574791633</v>
      </c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  <c r="AA646" s="61"/>
    </row>
    <row r="647" spans="1:27" ht="14.25" customHeight="1">
      <c r="A647" s="422"/>
      <c r="B647" s="422"/>
      <c r="C647" s="422"/>
      <c r="D647" s="422"/>
      <c r="E647" s="422"/>
      <c r="F647" s="422"/>
      <c r="G647" s="422"/>
      <c r="H647" s="422"/>
      <c r="I647" s="422"/>
      <c r="J647" s="422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  <c r="AA647" s="61"/>
    </row>
    <row r="648" spans="1:27" ht="42" customHeight="1">
      <c r="A648" s="427" t="str">
        <f>'PLANILHA ORÇAMENTÁRIA'!A86</f>
        <v>1.2.7.</v>
      </c>
      <c r="B648" s="427" t="str">
        <f>'PLANILHA ORÇAMENTÁRIA'!B86</f>
        <v>SICOR/
SEINFRA</v>
      </c>
      <c r="C648" s="427" t="str">
        <f>'PLANILHA ORÇAMENTÁRIA'!C86</f>
        <v>ED-51132</v>
      </c>
      <c r="D648" s="428" t="str">
        <f>'PLANILHA ORÇAMENTÁRIA'!D86</f>
        <v>CARGA MECÂNICA DE MATERIAL DE QUALQUER NATUREZA SOBRE CAMINHÃO, EXCLUSIVE TRANSPORTE</v>
      </c>
      <c r="E648" s="428"/>
      <c r="F648" s="428"/>
      <c r="G648" s="428"/>
      <c r="H648" s="428"/>
      <c r="I648" s="429" t="str">
        <f>'PLANILHA ORÇAMENTÁRIA'!E86</f>
        <v>M3</v>
      </c>
      <c r="J648" s="429"/>
      <c r="K648" s="66"/>
      <c r="L648" s="67"/>
      <c r="M648" s="67"/>
      <c r="N648" s="67"/>
      <c r="O648" s="65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</row>
    <row r="649" spans="1:27" ht="13.9" customHeight="1">
      <c r="A649" s="427"/>
      <c r="B649" s="427"/>
      <c r="C649" s="427"/>
      <c r="D649" s="426" t="s">
        <v>91</v>
      </c>
      <c r="E649" s="426"/>
      <c r="F649" s="426"/>
      <c r="G649" s="89" t="s">
        <v>51</v>
      </c>
      <c r="H649" s="89" t="s">
        <v>221</v>
      </c>
      <c r="I649" s="98" t="s">
        <v>222</v>
      </c>
      <c r="J649" s="98" t="s">
        <v>223</v>
      </c>
      <c r="K649" s="66"/>
      <c r="L649" s="67"/>
      <c r="M649" s="67"/>
      <c r="N649" s="67"/>
      <c r="O649" s="65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</row>
    <row r="650" spans="1:27" ht="38.450000000000003" customHeight="1">
      <c r="A650" s="427"/>
      <c r="B650" s="427"/>
      <c r="C650" s="427"/>
      <c r="D650" s="424" t="s">
        <v>317</v>
      </c>
      <c r="E650" s="424"/>
      <c r="F650" s="424"/>
      <c r="G650" s="100">
        <v>1</v>
      </c>
      <c r="H650" s="92" t="s">
        <v>310</v>
      </c>
      <c r="I650" s="97" t="s">
        <v>318</v>
      </c>
      <c r="J650" s="94">
        <v>243.0787</v>
      </c>
      <c r="K650" s="66"/>
      <c r="L650" s="67"/>
      <c r="M650" s="67"/>
      <c r="N650" s="67"/>
      <c r="O650" s="65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</row>
    <row r="651" spans="1:27" ht="13.9" customHeight="1">
      <c r="A651" s="427"/>
      <c r="B651" s="427"/>
      <c r="C651" s="427"/>
      <c r="D651" s="427"/>
      <c r="E651" s="427"/>
      <c r="F651" s="427"/>
      <c r="G651" s="425" t="s">
        <v>96</v>
      </c>
      <c r="H651" s="425"/>
      <c r="I651" s="425"/>
      <c r="J651" s="95">
        <v>243.0787</v>
      </c>
      <c r="K651" s="66"/>
      <c r="L651" s="67"/>
      <c r="M651" s="67"/>
      <c r="N651" s="67"/>
      <c r="O651" s="65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</row>
    <row r="652" spans="1:27" ht="13.9" customHeight="1">
      <c r="A652" s="427"/>
      <c r="B652" s="427"/>
      <c r="C652" s="427"/>
      <c r="D652" s="427"/>
      <c r="E652" s="427"/>
      <c r="F652" s="427"/>
      <c r="G652" s="425" t="s">
        <v>313</v>
      </c>
      <c r="H652" s="425"/>
      <c r="I652" s="425"/>
      <c r="J652" s="257">
        <v>82.79</v>
      </c>
      <c r="K652" s="66"/>
      <c r="L652" s="67"/>
      <c r="M652" s="67"/>
      <c r="N652" s="67"/>
      <c r="O652" s="65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</row>
    <row r="653" spans="1:27" ht="13.9" customHeight="1">
      <c r="A653" s="427"/>
      <c r="B653" s="427"/>
      <c r="C653" s="427"/>
      <c r="D653" s="427"/>
      <c r="E653" s="427"/>
      <c r="F653" s="427"/>
      <c r="G653" s="425" t="s">
        <v>315</v>
      </c>
      <c r="H653" s="425"/>
      <c r="I653" s="425"/>
      <c r="J653" s="95">
        <v>2.9361000000000002</v>
      </c>
      <c r="K653" s="66"/>
      <c r="L653" s="67"/>
      <c r="M653" s="67"/>
      <c r="N653" s="67"/>
      <c r="O653" s="65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</row>
    <row r="654" spans="1:27" ht="13.9" customHeight="1">
      <c r="A654" s="427"/>
      <c r="B654" s="427"/>
      <c r="C654" s="427"/>
      <c r="D654" s="426" t="s">
        <v>89</v>
      </c>
      <c r="E654" s="426"/>
      <c r="F654" s="426"/>
      <c r="G654" s="207" t="s">
        <v>50</v>
      </c>
      <c r="H654" s="98" t="s">
        <v>92</v>
      </c>
      <c r="I654" s="98" t="s">
        <v>83</v>
      </c>
      <c r="J654" s="98" t="s">
        <v>84</v>
      </c>
      <c r="K654" s="66"/>
      <c r="L654" s="67"/>
      <c r="M654" s="67"/>
      <c r="N654" s="67"/>
      <c r="O654" s="65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</row>
    <row r="655" spans="1:27" ht="18" customHeight="1">
      <c r="A655" s="427"/>
      <c r="B655" s="427"/>
      <c r="C655" s="427"/>
      <c r="D655" s="424" t="s">
        <v>90</v>
      </c>
      <c r="E655" s="424"/>
      <c r="F655" s="424"/>
      <c r="G655" s="93" t="s">
        <v>94</v>
      </c>
      <c r="H655" s="92">
        <v>2.4156799999999999E-2</v>
      </c>
      <c r="I655" s="94">
        <v>24.89</v>
      </c>
      <c r="J655" s="94">
        <f>I655*H655</f>
        <v>0.60126275200000001</v>
      </c>
      <c r="K655" s="66"/>
      <c r="L655" s="67"/>
      <c r="M655" s="67"/>
      <c r="N655" s="67"/>
      <c r="O655" s="65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</row>
    <row r="656" spans="1:27" ht="13.9" customHeight="1">
      <c r="A656" s="427"/>
      <c r="B656" s="427"/>
      <c r="C656" s="427"/>
      <c r="D656" s="427"/>
      <c r="E656" s="427"/>
      <c r="F656" s="427"/>
      <c r="G656" s="425" t="s">
        <v>97</v>
      </c>
      <c r="H656" s="425"/>
      <c r="I656" s="425"/>
      <c r="J656" s="95">
        <f>J655</f>
        <v>0.60126275200000001</v>
      </c>
      <c r="K656" s="66"/>
      <c r="L656" s="67"/>
      <c r="M656" s="67"/>
      <c r="N656" s="67"/>
      <c r="O656" s="65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</row>
    <row r="657" spans="1:27" ht="13.9" customHeight="1">
      <c r="A657" s="427"/>
      <c r="B657" s="427"/>
      <c r="C657" s="427"/>
      <c r="D657" s="427"/>
      <c r="E657" s="427"/>
      <c r="F657" s="427"/>
      <c r="G657" s="425" t="s">
        <v>85</v>
      </c>
      <c r="H657" s="425"/>
      <c r="I657" s="425"/>
      <c r="J657" s="96">
        <v>3.54</v>
      </c>
      <c r="K657" s="66"/>
      <c r="L657" s="67"/>
      <c r="M657" s="67"/>
      <c r="N657" s="67"/>
      <c r="O657" s="65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</row>
    <row r="658" spans="1:27" ht="12.6" customHeight="1">
      <c r="A658" s="422"/>
      <c r="B658" s="422"/>
      <c r="C658" s="422"/>
      <c r="D658" s="422"/>
      <c r="E658" s="422"/>
      <c r="F658" s="422"/>
      <c r="G658" s="422"/>
      <c r="H658" s="422"/>
      <c r="I658" s="422"/>
      <c r="J658" s="422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  <c r="W658" s="61"/>
      <c r="X658" s="61"/>
      <c r="Y658" s="61"/>
      <c r="Z658" s="61"/>
      <c r="AA658" s="61"/>
    </row>
    <row r="659" spans="1:27" ht="42" customHeight="1">
      <c r="A659" s="427" t="str">
        <f>'PLANILHA ORÇAMENTÁRIA'!A87</f>
        <v>1.2.8.</v>
      </c>
      <c r="B659" s="427" t="str">
        <f>'PLANILHA ORÇAMENTÁRIA'!B87</f>
        <v>SINAPI</v>
      </c>
      <c r="C659" s="427">
        <f>'PLANILHA ORÇAMENTÁRIA'!C87</f>
        <v>101124</v>
      </c>
      <c r="D659" s="428" t="str">
        <f>'PLANILHA ORÇAMENTÁRIA'!D87</f>
        <v>ESCAVAÇÃO HORIZONTAL EM SOLO DE 1A CATEGORIA COM TRATOR DE ESTEIRAS (100HP/LÂMINA: 2,19M3). AF_07/2020</v>
      </c>
      <c r="E659" s="428"/>
      <c r="F659" s="428"/>
      <c r="G659" s="428"/>
      <c r="H659" s="428"/>
      <c r="I659" s="429" t="str">
        <f>'PLANILHA ORÇAMENTÁRIA'!E87</f>
        <v>M3</v>
      </c>
      <c r="J659" s="429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  <c r="AA659" s="61"/>
    </row>
    <row r="660" spans="1:27" ht="13.9" customHeight="1">
      <c r="A660" s="427"/>
      <c r="B660" s="427"/>
      <c r="C660" s="427"/>
      <c r="D660" s="426" t="s">
        <v>91</v>
      </c>
      <c r="E660" s="426"/>
      <c r="F660" s="426"/>
      <c r="G660" s="89" t="s">
        <v>50</v>
      </c>
      <c r="H660" s="89" t="s">
        <v>92</v>
      </c>
      <c r="I660" s="98" t="s">
        <v>83</v>
      </c>
      <c r="J660" s="98" t="s">
        <v>84</v>
      </c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  <c r="AA660" s="61"/>
    </row>
    <row r="661" spans="1:27" ht="25.5" customHeight="1">
      <c r="A661" s="427"/>
      <c r="B661" s="427"/>
      <c r="C661" s="427"/>
      <c r="D661" s="423" t="s">
        <v>327</v>
      </c>
      <c r="E661" s="424"/>
      <c r="F661" s="424"/>
      <c r="G661" s="93" t="s">
        <v>93</v>
      </c>
      <c r="H661" s="92">
        <v>1.15E-2</v>
      </c>
      <c r="I661" s="97">
        <v>214.73</v>
      </c>
      <c r="J661" s="94">
        <f>I661*H661</f>
        <v>2.469395</v>
      </c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  <c r="AA661" s="61"/>
    </row>
    <row r="662" spans="1:27" ht="25.5" customHeight="1">
      <c r="A662" s="427"/>
      <c r="B662" s="427"/>
      <c r="C662" s="427"/>
      <c r="D662" s="423" t="s">
        <v>328</v>
      </c>
      <c r="E662" s="424"/>
      <c r="F662" s="424"/>
      <c r="G662" s="93" t="s">
        <v>95</v>
      </c>
      <c r="H662" s="92">
        <v>1.95E-2</v>
      </c>
      <c r="I662" s="97">
        <v>88.71</v>
      </c>
      <c r="J662" s="94">
        <f>I662*H662</f>
        <v>1.7298449999999999</v>
      </c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  <c r="W662" s="61"/>
      <c r="X662" s="61"/>
      <c r="Y662" s="61"/>
      <c r="Z662" s="61"/>
      <c r="AA662" s="61"/>
    </row>
    <row r="663" spans="1:27" ht="14.25" customHeight="1">
      <c r="A663" s="427"/>
      <c r="B663" s="427"/>
      <c r="C663" s="427"/>
      <c r="D663" s="430"/>
      <c r="E663" s="431"/>
      <c r="F663" s="432"/>
      <c r="G663" s="425" t="s">
        <v>96</v>
      </c>
      <c r="H663" s="425"/>
      <c r="I663" s="425"/>
      <c r="J663" s="95">
        <f>SUM(J661:J662)</f>
        <v>4.1992399999999996</v>
      </c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  <c r="W663" s="61"/>
      <c r="X663" s="61"/>
      <c r="Y663" s="61"/>
      <c r="Z663" s="61"/>
      <c r="AA663" s="61"/>
    </row>
    <row r="664" spans="1:27" ht="13.9" customHeight="1">
      <c r="A664" s="427"/>
      <c r="B664" s="427"/>
      <c r="C664" s="427"/>
      <c r="D664" s="426" t="s">
        <v>89</v>
      </c>
      <c r="E664" s="426"/>
      <c r="F664" s="426"/>
      <c r="G664" s="207" t="s">
        <v>50</v>
      </c>
      <c r="H664" s="98" t="s">
        <v>92</v>
      </c>
      <c r="I664" s="98" t="s">
        <v>83</v>
      </c>
      <c r="J664" s="98" t="s">
        <v>84</v>
      </c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  <c r="AA664" s="61"/>
    </row>
    <row r="665" spans="1:27" ht="25.15" customHeight="1">
      <c r="A665" s="427"/>
      <c r="B665" s="427"/>
      <c r="C665" s="427"/>
      <c r="D665" s="423" t="s">
        <v>329</v>
      </c>
      <c r="E665" s="424"/>
      <c r="F665" s="424"/>
      <c r="G665" s="93" t="s">
        <v>65</v>
      </c>
      <c r="H665" s="92">
        <v>1.25</v>
      </c>
      <c r="I665" s="97">
        <v>8.57</v>
      </c>
      <c r="J665" s="94">
        <f>I665*H665</f>
        <v>10.7125</v>
      </c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  <c r="W665" s="61"/>
      <c r="X665" s="61"/>
      <c r="Y665" s="61"/>
      <c r="Z665" s="61"/>
      <c r="AA665" s="61"/>
    </row>
    <row r="666" spans="1:27" ht="18" customHeight="1">
      <c r="A666" s="427"/>
      <c r="B666" s="427"/>
      <c r="C666" s="427"/>
      <c r="D666" s="423" t="s">
        <v>156</v>
      </c>
      <c r="E666" s="424"/>
      <c r="F666" s="424"/>
      <c r="G666" s="93" t="s">
        <v>94</v>
      </c>
      <c r="H666" s="92">
        <v>3.1E-2</v>
      </c>
      <c r="I666" s="97">
        <v>24.88</v>
      </c>
      <c r="J666" s="94">
        <f>I666*H666</f>
        <v>0.77127999999999997</v>
      </c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  <c r="AA666" s="61"/>
    </row>
    <row r="667" spans="1:27" ht="14.25" customHeight="1">
      <c r="A667" s="427"/>
      <c r="B667" s="427"/>
      <c r="C667" s="427"/>
      <c r="D667" s="427"/>
      <c r="E667" s="427"/>
      <c r="F667" s="427"/>
      <c r="G667" s="425" t="s">
        <v>97</v>
      </c>
      <c r="H667" s="425"/>
      <c r="I667" s="425"/>
      <c r="J667" s="95">
        <f>J665+J666</f>
        <v>11.483779999999999</v>
      </c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  <c r="AA667" s="61"/>
    </row>
    <row r="668" spans="1:27" ht="14.25" customHeight="1">
      <c r="A668" s="427"/>
      <c r="B668" s="427"/>
      <c r="C668" s="427"/>
      <c r="D668" s="427"/>
      <c r="E668" s="427"/>
      <c r="F668" s="427"/>
      <c r="G668" s="425" t="s">
        <v>85</v>
      </c>
      <c r="H668" s="425"/>
      <c r="I668" s="425"/>
      <c r="J668" s="96">
        <v>15.66</v>
      </c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  <c r="AA668" s="61"/>
    </row>
    <row r="669" spans="1:27" ht="14.25" customHeight="1">
      <c r="A669" s="422"/>
      <c r="B669" s="422"/>
      <c r="C669" s="422"/>
      <c r="D669" s="422"/>
      <c r="E669" s="422"/>
      <c r="F669" s="422"/>
      <c r="G669" s="422"/>
      <c r="H669" s="422"/>
      <c r="I669" s="422"/>
      <c r="J669" s="422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  <c r="AA669" s="61"/>
    </row>
    <row r="670" spans="1:27" ht="42" customHeight="1">
      <c r="A670" s="427" t="str">
        <f>'PLANILHA ORÇAMENTÁRIA'!A88</f>
        <v>1.2.9.</v>
      </c>
      <c r="B670" s="427" t="str">
        <f>'PLANILHA ORÇAMENTÁRIA'!B88</f>
        <v>SINAPI</v>
      </c>
      <c r="C670" s="427">
        <f>'PLANILHA ORÇAMENTÁRIA'!C88</f>
        <v>100973</v>
      </c>
      <c r="D670" s="428" t="str">
        <f>'PLANILHA ORÇAMENTÁRIA'!D88</f>
        <v>CARGA, MANOBRA E DESCARGA DE SOLOS E MATERIAIS GRANULARES EM CAMINHÃO BASCULANTE 6 M³ - CARGA COM PÁ CARREGADEIRA (CAÇAMBA DE 1,7 A 2,8 M³ / 128 HP) E DESCARGA LIVRE (UNIDADE: M3). AF_02/2026</v>
      </c>
      <c r="E670" s="428"/>
      <c r="F670" s="428"/>
      <c r="G670" s="428"/>
      <c r="H670" s="428"/>
      <c r="I670" s="429" t="str">
        <f>'PLANILHA ORÇAMENTÁRIA'!E88</f>
        <v>M3</v>
      </c>
      <c r="J670" s="429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  <c r="W670" s="61"/>
      <c r="X670" s="61"/>
      <c r="Y670" s="61"/>
      <c r="Z670" s="61"/>
      <c r="AA670" s="61"/>
    </row>
    <row r="671" spans="1:27" ht="13.9" customHeight="1">
      <c r="A671" s="427"/>
      <c r="B671" s="427"/>
      <c r="C671" s="427"/>
      <c r="D671" s="426" t="s">
        <v>91</v>
      </c>
      <c r="E671" s="426"/>
      <c r="F671" s="426"/>
      <c r="G671" s="89" t="s">
        <v>50</v>
      </c>
      <c r="H671" s="89" t="s">
        <v>92</v>
      </c>
      <c r="I671" s="98" t="s">
        <v>83</v>
      </c>
      <c r="J671" s="98" t="s">
        <v>84</v>
      </c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  <c r="W671" s="61"/>
      <c r="X671" s="61"/>
      <c r="Y671" s="61"/>
      <c r="Z671" s="61"/>
      <c r="AA671" s="61"/>
    </row>
    <row r="672" spans="1:27" ht="25.5" customHeight="1">
      <c r="A672" s="427"/>
      <c r="B672" s="427"/>
      <c r="C672" s="427"/>
      <c r="D672" s="423" t="s">
        <v>204</v>
      </c>
      <c r="E672" s="424"/>
      <c r="F672" s="424"/>
      <c r="G672" s="93" t="s">
        <v>93</v>
      </c>
      <c r="H672" s="92">
        <v>2.5600700000000001E-2</v>
      </c>
      <c r="I672" s="97">
        <v>201.5</v>
      </c>
      <c r="J672" s="94">
        <f>I672*H672</f>
        <v>5.1585410500000002</v>
      </c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1"/>
      <c r="Y672" s="61"/>
      <c r="Z672" s="61"/>
      <c r="AA672" s="61"/>
    </row>
    <row r="673" spans="1:27" ht="25.5" customHeight="1">
      <c r="A673" s="427"/>
      <c r="B673" s="427"/>
      <c r="C673" s="427"/>
      <c r="D673" s="423" t="s">
        <v>205</v>
      </c>
      <c r="E673" s="424"/>
      <c r="F673" s="424"/>
      <c r="G673" s="93" t="s">
        <v>95</v>
      </c>
      <c r="H673" s="92">
        <v>1.84414E-2</v>
      </c>
      <c r="I673" s="97">
        <v>73.05</v>
      </c>
      <c r="J673" s="94">
        <f>I673*H673</f>
        <v>1.34714427</v>
      </c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  <c r="W673" s="61"/>
      <c r="X673" s="61"/>
      <c r="Y673" s="61"/>
      <c r="Z673" s="61"/>
      <c r="AA673" s="61"/>
    </row>
    <row r="674" spans="1:27" ht="25.5" customHeight="1">
      <c r="A674" s="427"/>
      <c r="B674" s="427"/>
      <c r="C674" s="427"/>
      <c r="D674" s="423" t="s">
        <v>330</v>
      </c>
      <c r="E674" s="424"/>
      <c r="F674" s="424"/>
      <c r="G674" s="93" t="s">
        <v>93</v>
      </c>
      <c r="H674" s="92">
        <v>7.1195E-3</v>
      </c>
      <c r="I674" s="97">
        <v>189.42</v>
      </c>
      <c r="J674" s="94">
        <f>I674*H674</f>
        <v>1.3485756899999999</v>
      </c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  <c r="AA674" s="61"/>
    </row>
    <row r="675" spans="1:27" ht="25.5" customHeight="1">
      <c r="A675" s="427"/>
      <c r="B675" s="427"/>
      <c r="C675" s="427"/>
      <c r="D675" s="423" t="s">
        <v>331</v>
      </c>
      <c r="E675" s="424"/>
      <c r="F675" s="424"/>
      <c r="G675" s="93" t="s">
        <v>95</v>
      </c>
      <c r="H675" s="92">
        <v>1.4256400000000001E-2</v>
      </c>
      <c r="I675" s="97">
        <v>88.64</v>
      </c>
      <c r="J675" s="94">
        <f>I675*H675</f>
        <v>1.2636872960000001</v>
      </c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  <c r="AA675" s="61"/>
    </row>
    <row r="676" spans="1:27" ht="14.25" customHeight="1">
      <c r="A676" s="427"/>
      <c r="B676" s="427"/>
      <c r="C676" s="427"/>
      <c r="D676" s="430"/>
      <c r="E676" s="431"/>
      <c r="F676" s="432"/>
      <c r="G676" s="425" t="s">
        <v>96</v>
      </c>
      <c r="H676" s="425"/>
      <c r="I676" s="425"/>
      <c r="J676" s="95">
        <f>SUM(J672:J675)</f>
        <v>9.1179483060000006</v>
      </c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  <c r="AA676" s="61"/>
    </row>
    <row r="677" spans="1:27" ht="14.25" customHeight="1">
      <c r="A677" s="427"/>
      <c r="B677" s="427"/>
      <c r="C677" s="427"/>
      <c r="D677" s="427"/>
      <c r="E677" s="427"/>
      <c r="F677" s="427"/>
      <c r="G677" s="425" t="s">
        <v>85</v>
      </c>
      <c r="H677" s="425"/>
      <c r="I677" s="425"/>
      <c r="J677" s="96">
        <v>9.09</v>
      </c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  <c r="AA677" s="61"/>
    </row>
    <row r="678" spans="1:27" ht="14.25" customHeight="1">
      <c r="A678" s="422"/>
      <c r="B678" s="422"/>
      <c r="C678" s="422"/>
      <c r="D678" s="422"/>
      <c r="E678" s="422"/>
      <c r="F678" s="422"/>
      <c r="G678" s="422"/>
      <c r="H678" s="422"/>
      <c r="I678" s="422"/>
      <c r="J678" s="422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  <c r="AA678" s="61"/>
    </row>
    <row r="679" spans="1:27" ht="42" customHeight="1">
      <c r="A679" s="427" t="str">
        <f>'PLANILHA ORÇAMENTÁRIA'!A89</f>
        <v>1.2.10.</v>
      </c>
      <c r="B679" s="427" t="str">
        <f>'PLANILHA ORÇAMENTÁRIA'!B89</f>
        <v>SINAPI</v>
      </c>
      <c r="C679" s="427">
        <f>'PLANILHA ORÇAMENTÁRIA'!C89</f>
        <v>97914</v>
      </c>
      <c r="D679" s="428" t="str">
        <f>'PLANILHA ORÇAMENTÁRIA'!D89</f>
        <v>TRANSPORTE COM CAMINHÃO BASCULANTE DE 6 M³, EM VIA URBANA PAVIMENTADA, DMT ATÉ 30 KM (UNIDADE: M3XKM). AF_02/2026</v>
      </c>
      <c r="E679" s="428"/>
      <c r="F679" s="428"/>
      <c r="G679" s="428"/>
      <c r="H679" s="428"/>
      <c r="I679" s="429" t="str">
        <f>'PLANILHA ORÇAMENTÁRIA'!E89</f>
        <v>M3XKM</v>
      </c>
      <c r="J679" s="429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</row>
    <row r="680" spans="1:27" ht="13.9" customHeight="1">
      <c r="A680" s="427"/>
      <c r="B680" s="427"/>
      <c r="C680" s="427"/>
      <c r="D680" s="426" t="s">
        <v>91</v>
      </c>
      <c r="E680" s="426"/>
      <c r="F680" s="426"/>
      <c r="G680" s="89" t="s">
        <v>50</v>
      </c>
      <c r="H680" s="89" t="s">
        <v>92</v>
      </c>
      <c r="I680" s="98" t="s">
        <v>83</v>
      </c>
      <c r="J680" s="98" t="s">
        <v>84</v>
      </c>
      <c r="K680" s="66"/>
      <c r="L680" s="67"/>
      <c r="M680" s="67"/>
      <c r="N680" s="67"/>
      <c r="O680" s="65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</row>
    <row r="681" spans="1:27" ht="25.15" customHeight="1">
      <c r="A681" s="427"/>
      <c r="B681" s="427"/>
      <c r="C681" s="427"/>
      <c r="D681" s="423" t="s">
        <v>204</v>
      </c>
      <c r="E681" s="424"/>
      <c r="F681" s="424"/>
      <c r="G681" s="93" t="s">
        <v>93</v>
      </c>
      <c r="H681" s="92">
        <v>1.44928E-2</v>
      </c>
      <c r="I681" s="97">
        <v>201.5</v>
      </c>
      <c r="J681" s="94">
        <f>I681*H681</f>
        <v>2.9202992000000001</v>
      </c>
      <c r="K681" s="66"/>
      <c r="L681" s="67"/>
      <c r="M681" s="67"/>
      <c r="N681" s="67"/>
      <c r="O681" s="65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</row>
    <row r="682" spans="1:27" ht="25.15" customHeight="1">
      <c r="A682" s="427"/>
      <c r="B682" s="427"/>
      <c r="C682" s="427"/>
      <c r="D682" s="423" t="s">
        <v>205</v>
      </c>
      <c r="E682" s="424"/>
      <c r="F682" s="424"/>
      <c r="G682" s="93" t="s">
        <v>95</v>
      </c>
      <c r="H682" s="92">
        <v>5.4454000000000004E-3</v>
      </c>
      <c r="I682" s="97">
        <v>73.05</v>
      </c>
      <c r="J682" s="94">
        <f>I682*H682</f>
        <v>0.39778647</v>
      </c>
      <c r="K682" s="66"/>
      <c r="L682" s="67"/>
      <c r="M682" s="67"/>
      <c r="N682" s="67"/>
      <c r="O682" s="65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</row>
    <row r="683" spans="1:27" ht="13.5" customHeight="1">
      <c r="A683" s="427"/>
      <c r="B683" s="427"/>
      <c r="C683" s="427"/>
      <c r="D683" s="427"/>
      <c r="E683" s="427"/>
      <c r="F683" s="427"/>
      <c r="G683" s="425" t="s">
        <v>96</v>
      </c>
      <c r="H683" s="425"/>
      <c r="I683" s="425"/>
      <c r="J683" s="95">
        <f>SUM(J681:J682)</f>
        <v>3.3180856700000003</v>
      </c>
      <c r="K683" s="66"/>
      <c r="L683" s="67"/>
      <c r="M683" s="67"/>
      <c r="N683" s="67"/>
      <c r="O683" s="65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</row>
    <row r="684" spans="1:27" ht="13.9" customHeight="1">
      <c r="A684" s="427"/>
      <c r="B684" s="427"/>
      <c r="C684" s="427"/>
      <c r="D684" s="427"/>
      <c r="E684" s="427"/>
      <c r="F684" s="427"/>
      <c r="G684" s="425" t="s">
        <v>85</v>
      </c>
      <c r="H684" s="425"/>
      <c r="I684" s="425"/>
      <c r="J684" s="96">
        <v>3.31</v>
      </c>
      <c r="K684" s="66"/>
      <c r="L684" s="67"/>
      <c r="M684" s="67"/>
      <c r="N684" s="67"/>
      <c r="O684" s="65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</row>
    <row r="685" spans="1:27" ht="14.25" customHeight="1">
      <c r="A685" s="422"/>
      <c r="B685" s="422"/>
      <c r="C685" s="422"/>
      <c r="D685" s="422"/>
      <c r="E685" s="422"/>
      <c r="F685" s="422"/>
      <c r="G685" s="422"/>
      <c r="H685" s="422"/>
      <c r="I685" s="422"/>
      <c r="J685" s="422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  <c r="W685" s="61"/>
      <c r="X685" s="61"/>
      <c r="Y685" s="61"/>
      <c r="Z685" s="61"/>
      <c r="AA685" s="61"/>
    </row>
    <row r="686" spans="1:27" ht="42" customHeight="1">
      <c r="A686" s="427" t="str">
        <f>'PLANILHA ORÇAMENTÁRIA'!A90</f>
        <v>1.2.11.</v>
      </c>
      <c r="B686" s="427" t="str">
        <f>'PLANILHA ORÇAMENTÁRIA'!B90</f>
        <v>SINAPI</v>
      </c>
      <c r="C686" s="427">
        <f>'PLANILHA ORÇAMENTÁRIA'!C90</f>
        <v>100576</v>
      </c>
      <c r="D686" s="428" t="str">
        <f>'PLANILHA ORÇAMENTÁRIA'!D90</f>
        <v>REGULARIZAÇÃO E COMPACTAÇÃO DE SUBLEITO COM SOLO PREDOMINANTEMENTE ARGILOSO, PARA OBRAS DE CONSTRUÇÃO DE PAVIMENTOS. AF_09/2024</v>
      </c>
      <c r="E686" s="428"/>
      <c r="F686" s="428"/>
      <c r="G686" s="428"/>
      <c r="H686" s="428"/>
      <c r="I686" s="429" t="str">
        <f>'PLANILHA ORÇAMENTÁRIA'!E90</f>
        <v>M2</v>
      </c>
      <c r="J686" s="429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  <c r="W686" s="61"/>
      <c r="X686" s="61"/>
      <c r="Y686" s="61"/>
      <c r="Z686" s="61"/>
      <c r="AA686" s="61"/>
    </row>
    <row r="687" spans="1:27" ht="13.9" customHeight="1">
      <c r="A687" s="427"/>
      <c r="B687" s="427"/>
      <c r="C687" s="427"/>
      <c r="D687" s="426" t="s">
        <v>91</v>
      </c>
      <c r="E687" s="426"/>
      <c r="F687" s="426"/>
      <c r="G687" s="89" t="s">
        <v>50</v>
      </c>
      <c r="H687" s="89" t="s">
        <v>92</v>
      </c>
      <c r="I687" s="98" t="s">
        <v>83</v>
      </c>
      <c r="J687" s="98" t="s">
        <v>84</v>
      </c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  <c r="AA687" s="61"/>
    </row>
    <row r="688" spans="1:27" ht="25.5" customHeight="1">
      <c r="A688" s="427"/>
      <c r="B688" s="427"/>
      <c r="C688" s="427"/>
      <c r="D688" s="423" t="s">
        <v>332</v>
      </c>
      <c r="E688" s="424"/>
      <c r="F688" s="424"/>
      <c r="G688" s="93" t="s">
        <v>95</v>
      </c>
      <c r="H688" s="92">
        <v>8.3126999999999993E-3</v>
      </c>
      <c r="I688" s="97">
        <v>109.83</v>
      </c>
      <c r="J688" s="94">
        <f t="shared" ref="J688:J693" si="6">I688*H688</f>
        <v>0.91298384099999985</v>
      </c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  <c r="AA688" s="61"/>
    </row>
    <row r="689" spans="1:27" ht="37.15" customHeight="1">
      <c r="A689" s="427"/>
      <c r="B689" s="427"/>
      <c r="C689" s="427"/>
      <c r="D689" s="423" t="s">
        <v>333</v>
      </c>
      <c r="E689" s="424"/>
      <c r="F689" s="424"/>
      <c r="G689" s="93" t="s">
        <v>95</v>
      </c>
      <c r="H689" s="92">
        <v>7.5449999999999996E-3</v>
      </c>
      <c r="I689" s="97">
        <v>81.31</v>
      </c>
      <c r="J689" s="94">
        <f t="shared" si="6"/>
        <v>0.61348395</v>
      </c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  <c r="W689" s="61"/>
      <c r="X689" s="61"/>
      <c r="Y689" s="61"/>
      <c r="Z689" s="61"/>
      <c r="AA689" s="61"/>
    </row>
    <row r="690" spans="1:27" ht="25.5" customHeight="1">
      <c r="A690" s="427"/>
      <c r="B690" s="427"/>
      <c r="C690" s="427"/>
      <c r="D690" s="423" t="s">
        <v>334</v>
      </c>
      <c r="E690" s="424"/>
      <c r="F690" s="424"/>
      <c r="G690" s="93" t="s">
        <v>93</v>
      </c>
      <c r="H690" s="92">
        <v>2.5195E-3</v>
      </c>
      <c r="I690" s="97">
        <v>158.27000000000001</v>
      </c>
      <c r="J690" s="94">
        <f t="shared" si="6"/>
        <v>0.39876126500000003</v>
      </c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  <c r="AA690" s="61"/>
    </row>
    <row r="691" spans="1:27" ht="25.5" customHeight="1">
      <c r="A691" s="427"/>
      <c r="B691" s="427"/>
      <c r="C691" s="427"/>
      <c r="D691" s="423" t="s">
        <v>335</v>
      </c>
      <c r="E691" s="424"/>
      <c r="F691" s="424"/>
      <c r="G691" s="93" t="s">
        <v>95</v>
      </c>
      <c r="H691" s="92">
        <v>6.0956999999999999E-3</v>
      </c>
      <c r="I691" s="97">
        <v>63.31</v>
      </c>
      <c r="J691" s="94">
        <f t="shared" si="6"/>
        <v>0.385918767</v>
      </c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  <c r="AA691" s="61"/>
    </row>
    <row r="692" spans="1:27" ht="37.15" customHeight="1">
      <c r="A692" s="427"/>
      <c r="B692" s="427"/>
      <c r="C692" s="427"/>
      <c r="D692" s="423" t="s">
        <v>336</v>
      </c>
      <c r="E692" s="424"/>
      <c r="F692" s="424"/>
      <c r="G692" s="93" t="s">
        <v>93</v>
      </c>
      <c r="H692" s="92">
        <v>1.0702000000000001E-3</v>
      </c>
      <c r="I692" s="97">
        <v>336.96</v>
      </c>
      <c r="J692" s="94">
        <f t="shared" si="6"/>
        <v>0.36061459200000001</v>
      </c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  <c r="AA692" s="61"/>
    </row>
    <row r="693" spans="1:27" ht="25.5" customHeight="1">
      <c r="A693" s="427"/>
      <c r="B693" s="427"/>
      <c r="C693" s="427"/>
      <c r="D693" s="423" t="s">
        <v>337</v>
      </c>
      <c r="E693" s="424"/>
      <c r="F693" s="424"/>
      <c r="G693" s="93" t="s">
        <v>93</v>
      </c>
      <c r="H693" s="92">
        <v>3.0249999999999998E-4</v>
      </c>
      <c r="I693" s="97">
        <v>274.75</v>
      </c>
      <c r="J693" s="94">
        <f t="shared" si="6"/>
        <v>8.3111874999999988E-2</v>
      </c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  <c r="AA693" s="61"/>
    </row>
    <row r="694" spans="1:27" ht="14.25" customHeight="1">
      <c r="A694" s="427"/>
      <c r="B694" s="427"/>
      <c r="C694" s="427"/>
      <c r="D694" s="430"/>
      <c r="E694" s="431"/>
      <c r="F694" s="432"/>
      <c r="G694" s="425" t="s">
        <v>96</v>
      </c>
      <c r="H694" s="425"/>
      <c r="I694" s="425"/>
      <c r="J694" s="95">
        <f>SUM(J688:J693)</f>
        <v>2.7548742900000005</v>
      </c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</row>
    <row r="695" spans="1:27" ht="13.9" customHeight="1">
      <c r="A695" s="427"/>
      <c r="B695" s="427"/>
      <c r="C695" s="427"/>
      <c r="D695" s="426" t="s">
        <v>89</v>
      </c>
      <c r="E695" s="426"/>
      <c r="F695" s="426"/>
      <c r="G695" s="207" t="s">
        <v>50</v>
      </c>
      <c r="H695" s="98" t="s">
        <v>92</v>
      </c>
      <c r="I695" s="98" t="s">
        <v>83</v>
      </c>
      <c r="J695" s="98" t="s">
        <v>84</v>
      </c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  <c r="AA695" s="61"/>
    </row>
    <row r="696" spans="1:27" ht="18" customHeight="1">
      <c r="A696" s="427"/>
      <c r="B696" s="427"/>
      <c r="C696" s="427"/>
      <c r="D696" s="423" t="s">
        <v>156</v>
      </c>
      <c r="E696" s="424"/>
      <c r="F696" s="424"/>
      <c r="G696" s="93" t="s">
        <v>94</v>
      </c>
      <c r="H696" s="92">
        <v>8.6151999999999999E-3</v>
      </c>
      <c r="I696" s="97">
        <v>24.88</v>
      </c>
      <c r="J696" s="94">
        <f>I696*H696</f>
        <v>0.214346176</v>
      </c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  <c r="AA696" s="61"/>
    </row>
    <row r="697" spans="1:27" ht="14.25" customHeight="1">
      <c r="A697" s="427"/>
      <c r="B697" s="427"/>
      <c r="C697" s="427"/>
      <c r="D697" s="427"/>
      <c r="E697" s="427"/>
      <c r="F697" s="427"/>
      <c r="G697" s="425" t="s">
        <v>97</v>
      </c>
      <c r="H697" s="425"/>
      <c r="I697" s="425"/>
      <c r="J697" s="95">
        <f>J696</f>
        <v>0.214346176</v>
      </c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  <c r="W697" s="61"/>
      <c r="X697" s="61"/>
      <c r="Y697" s="61"/>
      <c r="Z697" s="61"/>
      <c r="AA697" s="61"/>
    </row>
    <row r="698" spans="1:27" ht="14.25" customHeight="1">
      <c r="A698" s="427"/>
      <c r="B698" s="427"/>
      <c r="C698" s="427"/>
      <c r="D698" s="427"/>
      <c r="E698" s="427"/>
      <c r="F698" s="427"/>
      <c r="G698" s="425" t="s">
        <v>85</v>
      </c>
      <c r="H698" s="425"/>
      <c r="I698" s="425"/>
      <c r="J698" s="96">
        <v>2.94</v>
      </c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  <c r="W698" s="61"/>
      <c r="X698" s="61"/>
      <c r="Y698" s="61"/>
      <c r="Z698" s="61"/>
      <c r="AA698" s="61"/>
    </row>
    <row r="699" spans="1:27" ht="14.25" customHeight="1">
      <c r="A699" s="422"/>
      <c r="B699" s="422"/>
      <c r="C699" s="422"/>
      <c r="D699" s="422"/>
      <c r="E699" s="422"/>
      <c r="F699" s="422"/>
      <c r="G699" s="422"/>
      <c r="H699" s="422"/>
      <c r="I699" s="422"/>
      <c r="J699" s="422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  <c r="AA699" s="61"/>
    </row>
    <row r="700" spans="1:27" ht="42" customHeight="1">
      <c r="A700" s="427" t="str">
        <f>'PLANILHA ORÇAMENTÁRIA'!A91</f>
        <v>1.2.12.</v>
      </c>
      <c r="B700" s="427" t="str">
        <f>'PLANILHA ORÇAMENTÁRIA'!B91</f>
        <v>SINAPI</v>
      </c>
      <c r="C700" s="427">
        <f>'PLANILHA ORÇAMENTÁRIA'!C91</f>
        <v>105731</v>
      </c>
      <c r="D700" s="428" t="str">
        <f>'PLANILHA ORÇAMENTÁRIA'!D91</f>
        <v>RECONSTRUÇÃO DE BASE E SUB-BASE PARA PAVIMENTAÇÃO DE BRITA GRADUADA SIMPLES, COM ESPESSURA DE 20 CM - EXCLUSIVE CARGA E TRANSPORTE. AF_09/2024</v>
      </c>
      <c r="E700" s="428"/>
      <c r="F700" s="428"/>
      <c r="G700" s="428"/>
      <c r="H700" s="428"/>
      <c r="I700" s="429" t="str">
        <f>'PLANILHA ORÇAMENTÁRIA'!E91</f>
        <v>M3</v>
      </c>
      <c r="J700" s="429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  <c r="AA700" s="61"/>
    </row>
    <row r="701" spans="1:27" ht="13.9" customHeight="1">
      <c r="A701" s="427"/>
      <c r="B701" s="427"/>
      <c r="C701" s="427"/>
      <c r="D701" s="426" t="s">
        <v>91</v>
      </c>
      <c r="E701" s="426"/>
      <c r="F701" s="426"/>
      <c r="G701" s="89" t="s">
        <v>50</v>
      </c>
      <c r="H701" s="89" t="s">
        <v>92</v>
      </c>
      <c r="I701" s="98" t="s">
        <v>83</v>
      </c>
      <c r="J701" s="98" t="s">
        <v>84</v>
      </c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  <c r="W701" s="61"/>
      <c r="X701" s="61"/>
      <c r="Y701" s="61"/>
      <c r="Z701" s="61"/>
      <c r="AA701" s="61"/>
    </row>
    <row r="702" spans="1:27" ht="25.5" customHeight="1">
      <c r="A702" s="427"/>
      <c r="B702" s="427"/>
      <c r="C702" s="427"/>
      <c r="D702" s="475" t="s">
        <v>339</v>
      </c>
      <c r="E702" s="476"/>
      <c r="F702" s="476"/>
      <c r="G702" s="93" t="s">
        <v>95</v>
      </c>
      <c r="H702" s="92">
        <v>3.60252E-2</v>
      </c>
      <c r="I702" s="97">
        <v>109.83</v>
      </c>
      <c r="J702" s="94">
        <f t="shared" ref="J702:J709" si="7">I702*H702</f>
        <v>3.956647716</v>
      </c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  <c r="AA702" s="61"/>
    </row>
    <row r="703" spans="1:27" ht="25.15" customHeight="1">
      <c r="A703" s="427"/>
      <c r="B703" s="427"/>
      <c r="C703" s="427"/>
      <c r="D703" s="475" t="s">
        <v>340</v>
      </c>
      <c r="E703" s="476"/>
      <c r="F703" s="476"/>
      <c r="G703" s="93" t="s">
        <v>95</v>
      </c>
      <c r="H703" s="92">
        <v>3.5620199999999998E-2</v>
      </c>
      <c r="I703" s="97">
        <v>84.16</v>
      </c>
      <c r="J703" s="94">
        <f t="shared" si="7"/>
        <v>2.9977960319999997</v>
      </c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  <c r="W703" s="61"/>
      <c r="X703" s="61"/>
      <c r="Y703" s="61"/>
      <c r="Z703" s="61"/>
      <c r="AA703" s="61"/>
    </row>
    <row r="704" spans="1:27" ht="37.15" customHeight="1">
      <c r="A704" s="427"/>
      <c r="B704" s="427"/>
      <c r="C704" s="427"/>
      <c r="D704" s="475" t="s">
        <v>341</v>
      </c>
      <c r="E704" s="476"/>
      <c r="F704" s="476"/>
      <c r="G704" s="93" t="s">
        <v>95</v>
      </c>
      <c r="H704" s="92">
        <v>3.7462000000000002E-2</v>
      </c>
      <c r="I704" s="97">
        <v>81.31</v>
      </c>
      <c r="J704" s="94">
        <f t="shared" si="7"/>
        <v>3.0460352200000003</v>
      </c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  <c r="AA704" s="61"/>
    </row>
    <row r="705" spans="1:27" ht="25.5" customHeight="1">
      <c r="A705" s="427"/>
      <c r="B705" s="427"/>
      <c r="C705" s="427"/>
      <c r="D705" s="475" t="s">
        <v>342</v>
      </c>
      <c r="E705" s="476"/>
      <c r="F705" s="476"/>
      <c r="G705" s="93" t="s">
        <v>95</v>
      </c>
      <c r="H705" s="92">
        <v>3.1734699999999998E-2</v>
      </c>
      <c r="I705" s="97">
        <v>61.92</v>
      </c>
      <c r="J705" s="94">
        <f t="shared" si="7"/>
        <v>1.9650126239999999</v>
      </c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  <c r="W705" s="61"/>
      <c r="X705" s="61"/>
      <c r="Y705" s="61"/>
      <c r="Z705" s="61"/>
      <c r="AA705" s="61"/>
    </row>
    <row r="706" spans="1:27" ht="25.15" customHeight="1">
      <c r="A706" s="427"/>
      <c r="B706" s="427"/>
      <c r="C706" s="427"/>
      <c r="D706" s="475" t="s">
        <v>343</v>
      </c>
      <c r="E706" s="476"/>
      <c r="F706" s="476"/>
      <c r="G706" s="93" t="s">
        <v>93</v>
      </c>
      <c r="H706" s="92">
        <v>8.0164999999999993E-3</v>
      </c>
      <c r="I706" s="97">
        <v>155.55000000000001</v>
      </c>
      <c r="J706" s="94">
        <f t="shared" si="7"/>
        <v>1.2469665750000001</v>
      </c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  <c r="W706" s="61"/>
      <c r="X706" s="61"/>
      <c r="Y706" s="61"/>
      <c r="Z706" s="61"/>
      <c r="AA706" s="61"/>
    </row>
    <row r="707" spans="1:27" ht="25.5" customHeight="1">
      <c r="A707" s="427"/>
      <c r="B707" s="427"/>
      <c r="C707" s="427"/>
      <c r="D707" s="475" t="s">
        <v>344</v>
      </c>
      <c r="E707" s="476"/>
      <c r="F707" s="476"/>
      <c r="G707" s="93" t="s">
        <v>93</v>
      </c>
      <c r="H707" s="92">
        <v>3.7260000000000001E-3</v>
      </c>
      <c r="I707" s="97">
        <v>274.75</v>
      </c>
      <c r="J707" s="94">
        <f t="shared" si="7"/>
        <v>1.0237185</v>
      </c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  <c r="W707" s="61"/>
      <c r="X707" s="61"/>
      <c r="Y707" s="61"/>
      <c r="Z707" s="61"/>
      <c r="AA707" s="61"/>
    </row>
    <row r="708" spans="1:27" ht="25.5" customHeight="1">
      <c r="A708" s="427"/>
      <c r="B708" s="427"/>
      <c r="C708" s="427"/>
      <c r="D708" s="475" t="s">
        <v>345</v>
      </c>
      <c r="E708" s="476"/>
      <c r="F708" s="476"/>
      <c r="G708" s="93" t="s">
        <v>93</v>
      </c>
      <c r="H708" s="92">
        <v>4.1310000000000001E-3</v>
      </c>
      <c r="I708" s="97">
        <v>206.81</v>
      </c>
      <c r="J708" s="94">
        <f t="shared" si="7"/>
        <v>0.85433211000000009</v>
      </c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  <c r="AA708" s="61"/>
    </row>
    <row r="709" spans="1:27" ht="37.15" customHeight="1">
      <c r="A709" s="427"/>
      <c r="B709" s="427"/>
      <c r="C709" s="427"/>
      <c r="D709" s="475" t="s">
        <v>346</v>
      </c>
      <c r="E709" s="476"/>
      <c r="F709" s="476"/>
      <c r="G709" s="93" t="s">
        <v>93</v>
      </c>
      <c r="H709" s="92">
        <v>2.2891999999999999E-3</v>
      </c>
      <c r="I709" s="97">
        <v>336.96</v>
      </c>
      <c r="J709" s="94">
        <f t="shared" si="7"/>
        <v>0.77136883199999995</v>
      </c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  <c r="AA709" s="61"/>
    </row>
    <row r="710" spans="1:27" ht="14.25" customHeight="1">
      <c r="A710" s="427"/>
      <c r="B710" s="427"/>
      <c r="C710" s="427"/>
      <c r="D710" s="430"/>
      <c r="E710" s="431"/>
      <c r="F710" s="432"/>
      <c r="G710" s="425" t="s">
        <v>96</v>
      </c>
      <c r="H710" s="425"/>
      <c r="I710" s="425"/>
      <c r="J710" s="95">
        <f>SUM(J702:J709)</f>
        <v>15.861877608999999</v>
      </c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  <c r="AA710" s="61"/>
    </row>
    <row r="711" spans="1:27" ht="13.9" customHeight="1">
      <c r="A711" s="427"/>
      <c r="B711" s="427"/>
      <c r="C711" s="427"/>
      <c r="D711" s="426" t="s">
        <v>89</v>
      </c>
      <c r="E711" s="426"/>
      <c r="F711" s="426"/>
      <c r="G711" s="207" t="s">
        <v>50</v>
      </c>
      <c r="H711" s="98" t="s">
        <v>92</v>
      </c>
      <c r="I711" s="98" t="s">
        <v>83</v>
      </c>
      <c r="J711" s="98" t="s">
        <v>84</v>
      </c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  <c r="AA711" s="61"/>
    </row>
    <row r="712" spans="1:27" ht="18" customHeight="1">
      <c r="A712" s="427"/>
      <c r="B712" s="427"/>
      <c r="C712" s="427"/>
      <c r="D712" s="423" t="s">
        <v>338</v>
      </c>
      <c r="E712" s="424"/>
      <c r="F712" s="424"/>
      <c r="G712" s="93" t="s">
        <v>65</v>
      </c>
      <c r="H712" s="92">
        <v>1</v>
      </c>
      <c r="I712" s="97">
        <v>206.64</v>
      </c>
      <c r="J712" s="94">
        <f>I712*H712</f>
        <v>206.64</v>
      </c>
      <c r="K712" s="61"/>
      <c r="L712" s="61"/>
      <c r="M712" s="61"/>
      <c r="N712" s="61"/>
      <c r="O712" s="61"/>
      <c r="P712" s="61"/>
      <c r="Q712" s="61"/>
      <c r="R712" s="61"/>
      <c r="S712" s="61"/>
      <c r="T712" s="61"/>
      <c r="U712" s="61"/>
      <c r="V712" s="61"/>
      <c r="W712" s="61"/>
      <c r="X712" s="61"/>
      <c r="Y712" s="61"/>
      <c r="Z712" s="61"/>
      <c r="AA712" s="61"/>
    </row>
    <row r="713" spans="1:27" ht="18" customHeight="1">
      <c r="A713" s="427"/>
      <c r="B713" s="427"/>
      <c r="C713" s="427"/>
      <c r="D713" s="423" t="s">
        <v>156</v>
      </c>
      <c r="E713" s="424"/>
      <c r="F713" s="424"/>
      <c r="G713" s="93" t="s">
        <v>94</v>
      </c>
      <c r="H713" s="92">
        <v>8.6151999999999999E-3</v>
      </c>
      <c r="I713" s="97">
        <v>24.88</v>
      </c>
      <c r="J713" s="94">
        <f>I713*H713</f>
        <v>0.214346176</v>
      </c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  <c r="W713" s="61"/>
      <c r="X713" s="61"/>
      <c r="Y713" s="61"/>
      <c r="Z713" s="61"/>
      <c r="AA713" s="61"/>
    </row>
    <row r="714" spans="1:27" ht="14.25" customHeight="1">
      <c r="A714" s="427"/>
      <c r="B714" s="427"/>
      <c r="C714" s="427"/>
      <c r="D714" s="427"/>
      <c r="E714" s="427"/>
      <c r="F714" s="427"/>
      <c r="G714" s="425" t="s">
        <v>97</v>
      </c>
      <c r="H714" s="425"/>
      <c r="I714" s="425"/>
      <c r="J714" s="95">
        <f>J712+J713</f>
        <v>206.85434617599998</v>
      </c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  <c r="W714" s="61"/>
      <c r="X714" s="61"/>
      <c r="Y714" s="61"/>
      <c r="Z714" s="61"/>
      <c r="AA714" s="61"/>
    </row>
    <row r="715" spans="1:27" ht="14.25" customHeight="1">
      <c r="A715" s="427"/>
      <c r="B715" s="427"/>
      <c r="C715" s="427"/>
      <c r="D715" s="427"/>
      <c r="E715" s="427"/>
      <c r="F715" s="427"/>
      <c r="G715" s="425" t="s">
        <v>85</v>
      </c>
      <c r="H715" s="425"/>
      <c r="I715" s="425"/>
      <c r="J715" s="96">
        <v>223.44</v>
      </c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  <c r="AA715" s="61"/>
    </row>
    <row r="716" spans="1:27" ht="14.25" customHeight="1">
      <c r="A716" s="422"/>
      <c r="B716" s="422"/>
      <c r="C716" s="422"/>
      <c r="D716" s="422"/>
      <c r="E716" s="422"/>
      <c r="F716" s="422"/>
      <c r="G716" s="422"/>
      <c r="H716" s="422"/>
      <c r="I716" s="422"/>
      <c r="J716" s="422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  <c r="AA716" s="61"/>
    </row>
    <row r="717" spans="1:27" ht="42" customHeight="1">
      <c r="A717" s="427" t="str">
        <f>'PLANILHA ORÇAMENTÁRIA'!A92</f>
        <v>1.2.13.</v>
      </c>
      <c r="B717" s="427" t="str">
        <f>'PLANILHA ORÇAMENTÁRIA'!B92</f>
        <v>SINAPI</v>
      </c>
      <c r="C717" s="427">
        <f>'PLANILHA ORÇAMENTÁRIA'!C92</f>
        <v>100575</v>
      </c>
      <c r="D717" s="428" t="str">
        <f>'PLANILHA ORÇAMENTÁRIA'!D92</f>
        <v>REGULARIZAÇÃO DE SUPERFÍCIES COM MOTONIVELADORA. AF_09/2024</v>
      </c>
      <c r="E717" s="428"/>
      <c r="F717" s="428"/>
      <c r="G717" s="428"/>
      <c r="H717" s="428"/>
      <c r="I717" s="429" t="str">
        <f>'PLANILHA ORÇAMENTÁRIA'!E92</f>
        <v>M2</v>
      </c>
      <c r="J717" s="429"/>
      <c r="K717" s="61"/>
      <c r="L717" s="61"/>
      <c r="M717" s="61"/>
      <c r="N717" s="61"/>
      <c r="O717" s="61"/>
      <c r="P717" s="61"/>
      <c r="Q717" s="61"/>
      <c r="R717" s="61"/>
      <c r="S717" s="61"/>
      <c r="T717" s="61"/>
      <c r="U717" s="61"/>
      <c r="V717" s="61"/>
      <c r="W717" s="61"/>
      <c r="X717" s="61"/>
      <c r="Y717" s="61"/>
      <c r="Z717" s="61"/>
      <c r="AA717" s="61"/>
    </row>
    <row r="718" spans="1:27" ht="13.9" customHeight="1">
      <c r="A718" s="427"/>
      <c r="B718" s="427"/>
      <c r="C718" s="427"/>
      <c r="D718" s="426" t="s">
        <v>91</v>
      </c>
      <c r="E718" s="426"/>
      <c r="F718" s="426"/>
      <c r="G718" s="89" t="s">
        <v>50</v>
      </c>
      <c r="H718" s="89" t="s">
        <v>92</v>
      </c>
      <c r="I718" s="98" t="s">
        <v>83</v>
      </c>
      <c r="J718" s="98" t="s">
        <v>84</v>
      </c>
      <c r="K718" s="61"/>
      <c r="L718" s="61"/>
      <c r="M718" s="61"/>
      <c r="N718" s="61"/>
      <c r="O718" s="61"/>
      <c r="P718" s="61"/>
      <c r="Q718" s="61"/>
      <c r="R718" s="61"/>
      <c r="S718" s="61"/>
      <c r="T718" s="61"/>
      <c r="U718" s="61"/>
      <c r="V718" s="61"/>
      <c r="W718" s="61"/>
      <c r="X718" s="61"/>
      <c r="Y718" s="61"/>
      <c r="Z718" s="61"/>
      <c r="AA718" s="61"/>
    </row>
    <row r="719" spans="1:27" ht="25.15" customHeight="1">
      <c r="A719" s="427"/>
      <c r="B719" s="427"/>
      <c r="C719" s="427"/>
      <c r="D719" s="475" t="s">
        <v>347</v>
      </c>
      <c r="E719" s="476"/>
      <c r="F719" s="476"/>
      <c r="G719" s="93" t="s">
        <v>95</v>
      </c>
      <c r="H719" s="92">
        <v>6.0956999999999999E-3</v>
      </c>
      <c r="I719" s="97">
        <v>63.31</v>
      </c>
      <c r="J719" s="94">
        <f>I719*H719</f>
        <v>0.385918767</v>
      </c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  <c r="W719" s="61"/>
      <c r="X719" s="61"/>
      <c r="Y719" s="61"/>
      <c r="Z719" s="61"/>
      <c r="AA719" s="61"/>
    </row>
    <row r="720" spans="1:27" ht="25.5" customHeight="1">
      <c r="A720" s="427"/>
      <c r="B720" s="427"/>
      <c r="C720" s="427"/>
      <c r="D720" s="475" t="s">
        <v>339</v>
      </c>
      <c r="E720" s="476"/>
      <c r="F720" s="476"/>
      <c r="G720" s="93" t="s">
        <v>95</v>
      </c>
      <c r="H720" s="92">
        <v>7.3180000000000001E-4</v>
      </c>
      <c r="I720" s="97">
        <v>109.83</v>
      </c>
      <c r="J720" s="94">
        <f>I720*H720</f>
        <v>8.0373593999999993E-2</v>
      </c>
      <c r="K720" s="61"/>
      <c r="L720" s="61"/>
      <c r="M720" s="61"/>
      <c r="N720" s="61"/>
      <c r="O720" s="61"/>
      <c r="P720" s="61"/>
      <c r="Q720" s="61"/>
      <c r="R720" s="61"/>
      <c r="S720" s="61"/>
      <c r="T720" s="61"/>
      <c r="U720" s="61"/>
      <c r="V720" s="61"/>
      <c r="W720" s="61"/>
      <c r="X720" s="61"/>
      <c r="Y720" s="61"/>
      <c r="Z720" s="61"/>
      <c r="AA720" s="61"/>
    </row>
    <row r="721" spans="1:27" ht="25.5" customHeight="1">
      <c r="A721" s="427"/>
      <c r="B721" s="427"/>
      <c r="C721" s="427"/>
      <c r="D721" s="475" t="s">
        <v>344</v>
      </c>
      <c r="E721" s="476"/>
      <c r="F721" s="476"/>
      <c r="G721" s="93" t="s">
        <v>93</v>
      </c>
      <c r="H721" s="92">
        <v>3.0249999999999998E-4</v>
      </c>
      <c r="I721" s="97">
        <v>274.75</v>
      </c>
      <c r="J721" s="94">
        <f>I721*H721</f>
        <v>8.3111874999999988E-2</v>
      </c>
      <c r="K721" s="61"/>
      <c r="L721" s="61"/>
      <c r="M721" s="61"/>
      <c r="N721" s="61"/>
      <c r="O721" s="61"/>
      <c r="P721" s="61"/>
      <c r="Q721" s="61"/>
      <c r="R721" s="61"/>
      <c r="S721" s="61"/>
      <c r="T721" s="61"/>
      <c r="U721" s="61"/>
      <c r="V721" s="61"/>
      <c r="W721" s="61"/>
      <c r="X721" s="61"/>
      <c r="Y721" s="61"/>
      <c r="Z721" s="61"/>
      <c r="AA721" s="61"/>
    </row>
    <row r="722" spans="1:27" ht="14.25" customHeight="1">
      <c r="A722" s="427"/>
      <c r="B722" s="427"/>
      <c r="C722" s="427"/>
      <c r="D722" s="430"/>
      <c r="E722" s="431"/>
      <c r="F722" s="432"/>
      <c r="G722" s="425" t="s">
        <v>96</v>
      </c>
      <c r="H722" s="425"/>
      <c r="I722" s="425"/>
      <c r="J722" s="95">
        <f>SUM(J719:J721)</f>
        <v>0.54940423599999999</v>
      </c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  <c r="W722" s="61"/>
      <c r="X722" s="61"/>
      <c r="Y722" s="61"/>
      <c r="Z722" s="61"/>
      <c r="AA722" s="61"/>
    </row>
    <row r="723" spans="1:27" ht="13.9" customHeight="1">
      <c r="A723" s="427"/>
      <c r="B723" s="427"/>
      <c r="C723" s="427"/>
      <c r="D723" s="426" t="s">
        <v>89</v>
      </c>
      <c r="E723" s="426"/>
      <c r="F723" s="426"/>
      <c r="G723" s="207" t="s">
        <v>50</v>
      </c>
      <c r="H723" s="98" t="s">
        <v>92</v>
      </c>
      <c r="I723" s="98" t="s">
        <v>83</v>
      </c>
      <c r="J723" s="98" t="s">
        <v>84</v>
      </c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  <c r="AA723" s="61"/>
    </row>
    <row r="724" spans="1:27" ht="18" customHeight="1">
      <c r="A724" s="427"/>
      <c r="B724" s="427"/>
      <c r="C724" s="427"/>
      <c r="D724" s="423" t="s">
        <v>156</v>
      </c>
      <c r="E724" s="424"/>
      <c r="F724" s="424"/>
      <c r="G724" s="93" t="s">
        <v>94</v>
      </c>
      <c r="H724" s="92">
        <v>1.0342999999999999E-3</v>
      </c>
      <c r="I724" s="97">
        <v>24.88</v>
      </c>
      <c r="J724" s="94">
        <f>I724*H724</f>
        <v>2.5733383999999998E-2</v>
      </c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  <c r="AA724" s="61"/>
    </row>
    <row r="725" spans="1:27" ht="14.25" customHeight="1">
      <c r="A725" s="427"/>
      <c r="B725" s="427"/>
      <c r="C725" s="427"/>
      <c r="D725" s="427"/>
      <c r="E725" s="427"/>
      <c r="F725" s="427"/>
      <c r="G725" s="425" t="s">
        <v>97</v>
      </c>
      <c r="H725" s="425"/>
      <c r="I725" s="425"/>
      <c r="J725" s="95">
        <f>J724</f>
        <v>2.5733383999999998E-2</v>
      </c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  <c r="AA725" s="61"/>
    </row>
    <row r="726" spans="1:27" ht="14.25" customHeight="1">
      <c r="A726" s="427"/>
      <c r="B726" s="427"/>
      <c r="C726" s="427"/>
      <c r="D726" s="427"/>
      <c r="E726" s="427"/>
      <c r="F726" s="427"/>
      <c r="G726" s="425" t="s">
        <v>85</v>
      </c>
      <c r="H726" s="425"/>
      <c r="I726" s="425"/>
      <c r="J726" s="96">
        <v>0.56000000000000005</v>
      </c>
      <c r="K726" s="61"/>
      <c r="L726" s="61"/>
      <c r="M726" s="61"/>
      <c r="N726" s="61"/>
      <c r="O726" s="61"/>
      <c r="P726" s="61"/>
      <c r="Q726" s="61"/>
      <c r="R726" s="61"/>
      <c r="S726" s="61"/>
      <c r="T726" s="61"/>
      <c r="U726" s="61"/>
      <c r="V726" s="61"/>
      <c r="W726" s="61"/>
      <c r="X726" s="61"/>
      <c r="Y726" s="61"/>
      <c r="Z726" s="61"/>
      <c r="AA726" s="61"/>
    </row>
    <row r="727" spans="1:27" ht="14.25" customHeight="1">
      <c r="A727" s="422"/>
      <c r="B727" s="422"/>
      <c r="C727" s="422"/>
      <c r="D727" s="422"/>
      <c r="E727" s="422"/>
      <c r="F727" s="422"/>
      <c r="G727" s="422"/>
      <c r="H727" s="422"/>
      <c r="I727" s="422"/>
      <c r="J727" s="422"/>
      <c r="K727" s="61"/>
      <c r="L727" s="61"/>
      <c r="M727" s="61"/>
      <c r="N727" s="61"/>
      <c r="O727" s="61"/>
      <c r="P727" s="61"/>
      <c r="Q727" s="61"/>
      <c r="R727" s="61"/>
      <c r="S727" s="61"/>
      <c r="T727" s="61"/>
      <c r="U727" s="61"/>
      <c r="V727" s="61"/>
      <c r="W727" s="61"/>
      <c r="X727" s="61"/>
      <c r="Y727" s="61"/>
      <c r="Z727" s="61"/>
      <c r="AA727" s="61"/>
    </row>
    <row r="728" spans="1:27" ht="42" customHeight="1">
      <c r="A728" s="427" t="str">
        <f>'PLANILHA ORÇAMENTÁRIA'!A93</f>
        <v>1.2.14.</v>
      </c>
      <c r="B728" s="427" t="str">
        <f>'PLANILHA ORÇAMENTÁRIA'!B93</f>
        <v>SINAPI</v>
      </c>
      <c r="C728" s="427">
        <f>'PLANILHA ORÇAMENTÁRIA'!C93</f>
        <v>97914</v>
      </c>
      <c r="D728" s="428" t="str">
        <f>'PLANILHA ORÇAMENTÁRIA'!D93</f>
        <v>TRANSPORTE COM CAMINHÃO BASCULANTE DE 6 M³, EM VIA URBANA PAVIMENTADA, DMT ATÉ 30 KM (UNIDADE: M3XKM). AF_02/2026</v>
      </c>
      <c r="E728" s="428"/>
      <c r="F728" s="428"/>
      <c r="G728" s="428"/>
      <c r="H728" s="428"/>
      <c r="I728" s="429" t="str">
        <f>'PLANILHA ORÇAMENTÁRIA'!E93</f>
        <v>M3XKM</v>
      </c>
      <c r="J728" s="429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</row>
    <row r="729" spans="1:27" ht="13.9" customHeight="1">
      <c r="A729" s="427"/>
      <c r="B729" s="427"/>
      <c r="C729" s="427"/>
      <c r="D729" s="426" t="s">
        <v>91</v>
      </c>
      <c r="E729" s="426"/>
      <c r="F729" s="426"/>
      <c r="G729" s="89" t="s">
        <v>50</v>
      </c>
      <c r="H729" s="89" t="s">
        <v>92</v>
      </c>
      <c r="I729" s="98" t="s">
        <v>83</v>
      </c>
      <c r="J729" s="98" t="s">
        <v>84</v>
      </c>
      <c r="K729" s="66"/>
      <c r="L729" s="67"/>
      <c r="M729" s="67"/>
      <c r="N729" s="67"/>
      <c r="O729" s="65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</row>
    <row r="730" spans="1:27" ht="25.15" customHeight="1">
      <c r="A730" s="427"/>
      <c r="B730" s="427"/>
      <c r="C730" s="427"/>
      <c r="D730" s="423" t="s">
        <v>204</v>
      </c>
      <c r="E730" s="424"/>
      <c r="F730" s="424"/>
      <c r="G730" s="93" t="s">
        <v>93</v>
      </c>
      <c r="H730" s="92">
        <v>1.44928E-2</v>
      </c>
      <c r="I730" s="97">
        <v>201.5</v>
      </c>
      <c r="J730" s="94">
        <f>I730*H730</f>
        <v>2.9202992000000001</v>
      </c>
      <c r="K730" s="66"/>
      <c r="L730" s="67"/>
      <c r="M730" s="67"/>
      <c r="N730" s="67"/>
      <c r="O730" s="65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</row>
    <row r="731" spans="1:27" ht="25.15" customHeight="1">
      <c r="A731" s="427"/>
      <c r="B731" s="427"/>
      <c r="C731" s="427"/>
      <c r="D731" s="423" t="s">
        <v>205</v>
      </c>
      <c r="E731" s="424"/>
      <c r="F731" s="424"/>
      <c r="G731" s="93" t="s">
        <v>95</v>
      </c>
      <c r="H731" s="92">
        <v>5.4454000000000004E-3</v>
      </c>
      <c r="I731" s="97">
        <v>73.05</v>
      </c>
      <c r="J731" s="94">
        <f>I731*H731</f>
        <v>0.39778647</v>
      </c>
      <c r="K731" s="66"/>
      <c r="L731" s="67"/>
      <c r="M731" s="67"/>
      <c r="N731" s="67"/>
      <c r="O731" s="65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</row>
    <row r="732" spans="1:27" ht="13.5" customHeight="1">
      <c r="A732" s="427"/>
      <c r="B732" s="427"/>
      <c r="C732" s="427"/>
      <c r="D732" s="427"/>
      <c r="E732" s="427"/>
      <c r="F732" s="427"/>
      <c r="G732" s="425" t="s">
        <v>96</v>
      </c>
      <c r="H732" s="425"/>
      <c r="I732" s="425"/>
      <c r="J732" s="95">
        <f>SUM(J730:J731)</f>
        <v>3.3180856700000003</v>
      </c>
      <c r="K732" s="66"/>
      <c r="L732" s="67"/>
      <c r="M732" s="67"/>
      <c r="N732" s="67"/>
      <c r="O732" s="65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</row>
    <row r="733" spans="1:27" ht="13.9" customHeight="1">
      <c r="A733" s="427"/>
      <c r="B733" s="427"/>
      <c r="C733" s="427"/>
      <c r="D733" s="427"/>
      <c r="E733" s="427"/>
      <c r="F733" s="427"/>
      <c r="G733" s="425" t="s">
        <v>85</v>
      </c>
      <c r="H733" s="425"/>
      <c r="I733" s="425"/>
      <c r="J733" s="96">
        <v>3.31</v>
      </c>
      <c r="K733" s="66"/>
      <c r="L733" s="67"/>
      <c r="M733" s="67"/>
      <c r="N733" s="67"/>
      <c r="O733" s="65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</row>
    <row r="734" spans="1:27" ht="14.25" customHeight="1">
      <c r="A734" s="422"/>
      <c r="B734" s="422"/>
      <c r="C734" s="422"/>
      <c r="D734" s="422"/>
      <c r="E734" s="422"/>
      <c r="F734" s="422"/>
      <c r="G734" s="422"/>
      <c r="H734" s="422"/>
      <c r="I734" s="422"/>
      <c r="J734" s="422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  <c r="W734" s="61"/>
      <c r="X734" s="61"/>
      <c r="Y734" s="61"/>
      <c r="Z734" s="61"/>
      <c r="AA734" s="61"/>
    </row>
    <row r="735" spans="1:27" ht="42" customHeight="1">
      <c r="A735" s="427" t="str">
        <f>'PLANILHA ORÇAMENTÁRIA'!A94</f>
        <v>1.2.15.</v>
      </c>
      <c r="B735" s="427" t="str">
        <f>'PLANILHA ORÇAMENTÁRIA'!B94</f>
        <v>SINAPI</v>
      </c>
      <c r="C735" s="427">
        <f>'PLANILHA ORÇAMENTÁRIA'!C94</f>
        <v>97915</v>
      </c>
      <c r="D735" s="428" t="str">
        <f>'PLANILHA ORÇAMENTÁRIA'!D94</f>
        <v>TRANSPORTE COM CAMINHÃO BASCULANTE DE 6 M³, EM VIA URBANA PAVIMENTADA, ADICIONAL PARA DMT EXCEDENTE A 30 KM (UNIDADE: M3XKM). AF_02/2026</v>
      </c>
      <c r="E735" s="428"/>
      <c r="F735" s="428"/>
      <c r="G735" s="428"/>
      <c r="H735" s="428"/>
      <c r="I735" s="429" t="str">
        <f>'PLANILHA ORÇAMENTÁRIA'!E94</f>
        <v>M3XKM</v>
      </c>
      <c r="J735" s="429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</row>
    <row r="736" spans="1:27" ht="13.9" customHeight="1">
      <c r="A736" s="427"/>
      <c r="B736" s="427"/>
      <c r="C736" s="427"/>
      <c r="D736" s="426" t="s">
        <v>91</v>
      </c>
      <c r="E736" s="426"/>
      <c r="F736" s="426"/>
      <c r="G736" s="89" t="s">
        <v>50</v>
      </c>
      <c r="H736" s="89" t="s">
        <v>92</v>
      </c>
      <c r="I736" s="98" t="s">
        <v>83</v>
      </c>
      <c r="J736" s="98" t="s">
        <v>84</v>
      </c>
      <c r="K736" s="66"/>
      <c r="L736" s="67"/>
      <c r="M736" s="67"/>
      <c r="N736" s="67"/>
      <c r="O736" s="65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</row>
    <row r="737" spans="1:27" ht="25.15" customHeight="1">
      <c r="A737" s="427"/>
      <c r="B737" s="427"/>
      <c r="C737" s="427"/>
      <c r="D737" s="423" t="s">
        <v>204</v>
      </c>
      <c r="E737" s="424"/>
      <c r="F737" s="424"/>
      <c r="G737" s="93" t="s">
        <v>93</v>
      </c>
      <c r="H737" s="92">
        <v>5.5555999999999999E-3</v>
      </c>
      <c r="I737" s="97">
        <v>201.5</v>
      </c>
      <c r="J737" s="94">
        <f>I737*H737</f>
        <v>1.1194534</v>
      </c>
      <c r="K737" s="66"/>
      <c r="L737" s="67"/>
      <c r="M737" s="67"/>
      <c r="N737" s="67"/>
      <c r="O737" s="65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</row>
    <row r="738" spans="1:27" ht="25.15" customHeight="1">
      <c r="A738" s="427"/>
      <c r="B738" s="427"/>
      <c r="C738" s="427"/>
      <c r="D738" s="423" t="s">
        <v>205</v>
      </c>
      <c r="E738" s="424"/>
      <c r="F738" s="424"/>
      <c r="G738" s="93" t="s">
        <v>95</v>
      </c>
      <c r="H738" s="92">
        <v>2.0874000000000001E-3</v>
      </c>
      <c r="I738" s="97">
        <v>73.05</v>
      </c>
      <c r="J738" s="94">
        <f>I738*H738</f>
        <v>0.15248457000000001</v>
      </c>
      <c r="K738" s="66"/>
      <c r="L738" s="67"/>
      <c r="M738" s="67"/>
      <c r="N738" s="67"/>
      <c r="O738" s="65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</row>
    <row r="739" spans="1:27" ht="13.5" customHeight="1">
      <c r="A739" s="427"/>
      <c r="B739" s="427"/>
      <c r="C739" s="427"/>
      <c r="D739" s="427"/>
      <c r="E739" s="427"/>
      <c r="F739" s="427"/>
      <c r="G739" s="425" t="s">
        <v>96</v>
      </c>
      <c r="H739" s="425"/>
      <c r="I739" s="425"/>
      <c r="J739" s="95">
        <f>SUM(J737:J738)</f>
        <v>1.27193797</v>
      </c>
      <c r="K739" s="66"/>
      <c r="L739" s="67"/>
      <c r="M739" s="67"/>
      <c r="N739" s="67"/>
      <c r="O739" s="65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</row>
    <row r="740" spans="1:27" ht="13.9" customHeight="1">
      <c r="A740" s="427"/>
      <c r="B740" s="427"/>
      <c r="C740" s="427"/>
      <c r="D740" s="427"/>
      <c r="E740" s="427"/>
      <c r="F740" s="427"/>
      <c r="G740" s="425" t="s">
        <v>85</v>
      </c>
      <c r="H740" s="425"/>
      <c r="I740" s="425"/>
      <c r="J740" s="96">
        <v>1.26</v>
      </c>
      <c r="K740" s="66"/>
      <c r="L740" s="67"/>
      <c r="M740" s="67"/>
      <c r="N740" s="67"/>
      <c r="O740" s="65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</row>
    <row r="741" spans="1:27" ht="5.45" customHeight="1">
      <c r="A741" s="422"/>
      <c r="B741" s="422"/>
      <c r="C741" s="422"/>
      <c r="D741" s="422"/>
      <c r="E741" s="422"/>
      <c r="F741" s="422"/>
      <c r="G741" s="422"/>
      <c r="H741" s="422"/>
      <c r="I741" s="422"/>
      <c r="J741" s="422"/>
      <c r="K741" s="64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  <c r="AA741" s="61"/>
    </row>
    <row r="742" spans="1:27" ht="12.6" customHeight="1">
      <c r="A742" s="255" t="str">
        <f>'PLANILHA ORÇAMENTÁRIA'!A95</f>
        <v>1.3.</v>
      </c>
      <c r="B742" s="85"/>
      <c r="C742" s="86"/>
      <c r="D742" s="438" t="str">
        <f>'PLANILHA ORÇAMENTÁRIA'!D95</f>
        <v>SERVIÇOS DE PAVIMENTAÇÃO ASFÁLTICA</v>
      </c>
      <c r="E742" s="438"/>
      <c r="F742" s="438"/>
      <c r="G742" s="438"/>
      <c r="H742" s="438"/>
      <c r="I742" s="87"/>
      <c r="J742" s="88"/>
      <c r="K742" s="61"/>
      <c r="L742" s="61"/>
      <c r="M742" s="61"/>
      <c r="N742" s="61"/>
      <c r="O742" s="61"/>
      <c r="P742" s="61"/>
      <c r="Q742" s="61"/>
      <c r="R742" s="61"/>
      <c r="S742" s="61"/>
      <c r="T742" s="61"/>
      <c r="U742" s="61"/>
      <c r="V742" s="61"/>
      <c r="W742" s="61"/>
      <c r="X742" s="61"/>
      <c r="Y742" s="61"/>
      <c r="Z742" s="61"/>
      <c r="AA742" s="61"/>
    </row>
    <row r="743" spans="1:27" ht="42" customHeight="1">
      <c r="A743" s="427" t="str">
        <f>'PLANILHA ORÇAMENTÁRIA'!A96</f>
        <v>1.3.1.</v>
      </c>
      <c r="B743" s="427" t="str">
        <f>'PLANILHA ORÇAMENTÁRIA'!B96</f>
        <v>SICRO/DNIT</v>
      </c>
      <c r="C743" s="427">
        <f>'PLANILHA ORÇAMENTÁRIA'!C96</f>
        <v>4915664</v>
      </c>
      <c r="D743" s="428" t="str">
        <f>'PLANILHA ORÇAMENTÁRIA'!D96</f>
        <v>FRESAGEM DESCONTÍNUA DE REVESTIMENTO ASFÁLTICO - ESPESSURA DE 6 CM</v>
      </c>
      <c r="E743" s="428"/>
      <c r="F743" s="428"/>
      <c r="G743" s="428"/>
      <c r="H743" s="428"/>
      <c r="I743" s="429" t="str">
        <f>'PLANILHA ORÇAMENTÁRIA'!E96</f>
        <v>M3</v>
      </c>
      <c r="J743" s="429"/>
      <c r="K743" s="61"/>
      <c r="L743" s="61"/>
      <c r="M743" s="61"/>
      <c r="N743" s="61"/>
      <c r="O743" s="61"/>
      <c r="P743" s="61"/>
      <c r="Q743" s="61"/>
      <c r="R743" s="61"/>
      <c r="S743" s="61"/>
      <c r="T743" s="61"/>
      <c r="U743" s="61"/>
      <c r="V743" s="61"/>
      <c r="W743" s="61"/>
      <c r="X743" s="61"/>
      <c r="Y743" s="61"/>
      <c r="Z743" s="61"/>
      <c r="AA743" s="61"/>
    </row>
    <row r="744" spans="1:27" ht="13.9" customHeight="1">
      <c r="A744" s="427"/>
      <c r="B744" s="427"/>
      <c r="C744" s="427"/>
      <c r="D744" s="426" t="s">
        <v>91</v>
      </c>
      <c r="E744" s="426"/>
      <c r="F744" s="426"/>
      <c r="G744" s="89" t="s">
        <v>51</v>
      </c>
      <c r="H744" s="89" t="s">
        <v>221</v>
      </c>
      <c r="I744" s="98" t="s">
        <v>222</v>
      </c>
      <c r="J744" s="98" t="s">
        <v>223</v>
      </c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  <c r="W744" s="61"/>
      <c r="X744" s="61"/>
      <c r="Y744" s="61"/>
      <c r="Z744" s="61"/>
      <c r="AA744" s="61"/>
    </row>
    <row r="745" spans="1:27" ht="25.5" customHeight="1">
      <c r="A745" s="427"/>
      <c r="B745" s="427"/>
      <c r="C745" s="427"/>
      <c r="D745" s="423" t="s">
        <v>360</v>
      </c>
      <c r="E745" s="424"/>
      <c r="F745" s="424"/>
      <c r="G745" s="100">
        <v>1</v>
      </c>
      <c r="H745" s="92" t="s">
        <v>352</v>
      </c>
      <c r="I745" s="97" t="s">
        <v>353</v>
      </c>
      <c r="J745" s="94">
        <v>153.08459999999999</v>
      </c>
      <c r="K745" s="61"/>
      <c r="L745" s="61"/>
      <c r="M745" s="61"/>
      <c r="N745" s="61"/>
      <c r="O745" s="61"/>
      <c r="P745" s="61"/>
      <c r="Q745" s="61"/>
      <c r="R745" s="61"/>
      <c r="S745" s="61"/>
      <c r="T745" s="61"/>
      <c r="U745" s="61"/>
      <c r="V745" s="61"/>
      <c r="W745" s="61"/>
      <c r="X745" s="61"/>
      <c r="Y745" s="61"/>
      <c r="Z745" s="61"/>
      <c r="AA745" s="61"/>
    </row>
    <row r="746" spans="1:27" ht="25.5" customHeight="1">
      <c r="A746" s="427"/>
      <c r="B746" s="427"/>
      <c r="C746" s="427"/>
      <c r="D746" s="423" t="s">
        <v>361</v>
      </c>
      <c r="E746" s="424"/>
      <c r="F746" s="424"/>
      <c r="G746" s="100">
        <v>1</v>
      </c>
      <c r="H746" s="92" t="s">
        <v>225</v>
      </c>
      <c r="I746" s="97" t="s">
        <v>354</v>
      </c>
      <c r="J746" s="94">
        <v>2926.5009</v>
      </c>
      <c r="K746" s="61"/>
      <c r="L746" s="61"/>
      <c r="M746" s="61"/>
      <c r="N746" s="61"/>
      <c r="O746" s="61"/>
      <c r="P746" s="61"/>
      <c r="Q746" s="61"/>
      <c r="R746" s="61"/>
      <c r="S746" s="61"/>
      <c r="T746" s="61"/>
      <c r="U746" s="61"/>
      <c r="V746" s="61"/>
      <c r="W746" s="61"/>
      <c r="X746" s="61"/>
      <c r="Y746" s="61"/>
      <c r="Z746" s="61"/>
      <c r="AA746" s="61"/>
    </row>
    <row r="747" spans="1:27" ht="25.5" customHeight="1">
      <c r="A747" s="427"/>
      <c r="B747" s="427"/>
      <c r="C747" s="427"/>
      <c r="D747" s="423" t="s">
        <v>362</v>
      </c>
      <c r="E747" s="424"/>
      <c r="F747" s="424"/>
      <c r="G747" s="100">
        <v>1</v>
      </c>
      <c r="H747" s="92" t="s">
        <v>355</v>
      </c>
      <c r="I747" s="97" t="s">
        <v>356</v>
      </c>
      <c r="J747" s="94">
        <v>183.80779999999999</v>
      </c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  <c r="AA747" s="61"/>
    </row>
    <row r="748" spans="1:27" ht="25.5" customHeight="1">
      <c r="A748" s="427"/>
      <c r="B748" s="427"/>
      <c r="C748" s="427"/>
      <c r="D748" s="423" t="s">
        <v>363</v>
      </c>
      <c r="E748" s="424"/>
      <c r="F748" s="424"/>
      <c r="G748" s="100">
        <v>1</v>
      </c>
      <c r="H748" s="92" t="s">
        <v>225</v>
      </c>
      <c r="I748" s="97" t="s">
        <v>357</v>
      </c>
      <c r="J748" s="94">
        <v>5.9191000000000003</v>
      </c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  <c r="AA748" s="61"/>
    </row>
    <row r="749" spans="1:27" ht="14.25" customHeight="1">
      <c r="A749" s="427"/>
      <c r="B749" s="427"/>
      <c r="C749" s="427"/>
      <c r="D749" s="466"/>
      <c r="E749" s="467"/>
      <c r="F749" s="468"/>
      <c r="G749" s="460" t="s">
        <v>226</v>
      </c>
      <c r="H749" s="461"/>
      <c r="I749" s="462"/>
      <c r="J749" s="94">
        <v>3269.3123999999998</v>
      </c>
      <c r="K749" s="61"/>
      <c r="L749" s="61"/>
      <c r="M749" s="61"/>
      <c r="N749" s="61"/>
      <c r="O749" s="61"/>
      <c r="P749" s="61"/>
      <c r="Q749" s="61"/>
      <c r="R749" s="61"/>
      <c r="S749" s="61"/>
      <c r="T749" s="61"/>
      <c r="U749" s="61"/>
      <c r="V749" s="61"/>
      <c r="W749" s="61"/>
      <c r="X749" s="61"/>
      <c r="Y749" s="61"/>
      <c r="Z749" s="61"/>
      <c r="AA749" s="61"/>
    </row>
    <row r="750" spans="1:27" ht="13.9" customHeight="1">
      <c r="A750" s="427"/>
      <c r="B750" s="427"/>
      <c r="C750" s="427"/>
      <c r="D750" s="426" t="s">
        <v>227</v>
      </c>
      <c r="E750" s="426"/>
      <c r="F750" s="426"/>
      <c r="G750" s="89" t="s">
        <v>51</v>
      </c>
      <c r="H750" s="89" t="s">
        <v>50</v>
      </c>
      <c r="I750" s="98" t="s">
        <v>222</v>
      </c>
      <c r="J750" s="98" t="s">
        <v>223</v>
      </c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  <c r="W750" s="61"/>
      <c r="X750" s="61"/>
      <c r="Y750" s="61"/>
      <c r="Z750" s="61"/>
      <c r="AA750" s="61"/>
    </row>
    <row r="751" spans="1:27" ht="13.9" customHeight="1">
      <c r="A751" s="427"/>
      <c r="B751" s="427"/>
      <c r="C751" s="427"/>
      <c r="D751" s="423" t="s">
        <v>358</v>
      </c>
      <c r="E751" s="424"/>
      <c r="F751" s="424"/>
      <c r="G751" s="100">
        <v>3</v>
      </c>
      <c r="H751" s="100" t="s">
        <v>94</v>
      </c>
      <c r="I751" s="94">
        <v>22.6355</v>
      </c>
      <c r="J751" s="94">
        <f>G751*I751</f>
        <v>67.906499999999994</v>
      </c>
      <c r="K751" s="61"/>
      <c r="L751" s="61"/>
      <c r="M751" s="61"/>
      <c r="N751" s="61"/>
      <c r="O751" s="61"/>
      <c r="P751" s="61"/>
      <c r="Q751" s="61"/>
      <c r="R751" s="61"/>
      <c r="S751" s="61"/>
      <c r="T751" s="61"/>
      <c r="U751" s="61"/>
      <c r="V751" s="61"/>
      <c r="W751" s="61"/>
      <c r="X751" s="61"/>
      <c r="Y751" s="61"/>
      <c r="Z751" s="61"/>
      <c r="AA751" s="61"/>
    </row>
    <row r="752" spans="1:27" ht="14.25" customHeight="1">
      <c r="A752" s="427"/>
      <c r="B752" s="427"/>
      <c r="C752" s="427"/>
      <c r="D752" s="469"/>
      <c r="E752" s="470"/>
      <c r="F752" s="471"/>
      <c r="G752" s="460" t="s">
        <v>228</v>
      </c>
      <c r="H752" s="461"/>
      <c r="I752" s="462"/>
      <c r="J752" s="94">
        <f>J751</f>
        <v>67.906499999999994</v>
      </c>
      <c r="K752" s="61"/>
      <c r="L752" s="61"/>
      <c r="M752" s="61"/>
      <c r="N752" s="61"/>
      <c r="O752" s="61"/>
      <c r="P752" s="61"/>
      <c r="Q752" s="61"/>
      <c r="R752" s="61"/>
      <c r="S752" s="61"/>
      <c r="T752" s="61"/>
      <c r="U752" s="61"/>
      <c r="V752" s="61"/>
      <c r="W752" s="61"/>
      <c r="X752" s="61"/>
      <c r="Y752" s="61"/>
      <c r="Z752" s="61"/>
      <c r="AA752" s="61"/>
    </row>
    <row r="753" spans="1:27" ht="14.25" customHeight="1">
      <c r="A753" s="427"/>
      <c r="B753" s="427"/>
      <c r="C753" s="427"/>
      <c r="D753" s="472"/>
      <c r="E753" s="473"/>
      <c r="F753" s="474"/>
      <c r="G753" s="460" t="s">
        <v>229</v>
      </c>
      <c r="H753" s="461"/>
      <c r="I753" s="462"/>
      <c r="J753" s="94">
        <f>J749+J752</f>
        <v>3337.2188999999998</v>
      </c>
      <c r="K753" s="61"/>
      <c r="L753" s="61"/>
      <c r="M753" s="61"/>
      <c r="N753" s="61"/>
      <c r="O753" s="61"/>
      <c r="P753" s="61"/>
      <c r="Q753" s="61"/>
      <c r="R753" s="61"/>
      <c r="S753" s="61"/>
      <c r="T753" s="61"/>
      <c r="U753" s="61"/>
      <c r="V753" s="61"/>
      <c r="W753" s="61"/>
      <c r="X753" s="61"/>
      <c r="Y753" s="61"/>
      <c r="Z753" s="61"/>
      <c r="AA753" s="61"/>
    </row>
    <row r="754" spans="1:27" ht="14.25" customHeight="1">
      <c r="A754" s="427"/>
      <c r="B754" s="427"/>
      <c r="C754" s="427"/>
      <c r="D754" s="472"/>
      <c r="E754" s="473"/>
      <c r="F754" s="474"/>
      <c r="G754" s="460" t="s">
        <v>230</v>
      </c>
      <c r="H754" s="461"/>
      <c r="I754" s="462"/>
      <c r="J754" s="94">
        <v>61.572299999999998</v>
      </c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  <c r="AA754" s="61"/>
    </row>
    <row r="755" spans="1:27" ht="14.25" customHeight="1">
      <c r="A755" s="427"/>
      <c r="B755" s="427"/>
      <c r="C755" s="427"/>
      <c r="D755" s="472"/>
      <c r="E755" s="473"/>
      <c r="F755" s="474"/>
      <c r="G755" s="460" t="s">
        <v>231</v>
      </c>
      <c r="H755" s="461"/>
      <c r="I755" s="462"/>
      <c r="J755" s="94">
        <v>3.8999999999999998E-3</v>
      </c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  <c r="AA755" s="61"/>
    </row>
    <row r="756" spans="1:27" ht="13.9" customHeight="1">
      <c r="A756" s="427"/>
      <c r="B756" s="427"/>
      <c r="C756" s="427"/>
      <c r="D756" s="426" t="s">
        <v>232</v>
      </c>
      <c r="E756" s="426"/>
      <c r="F756" s="426"/>
      <c r="G756" s="89" t="s">
        <v>51</v>
      </c>
      <c r="H756" s="89" t="s">
        <v>50</v>
      </c>
      <c r="I756" s="98" t="s">
        <v>359</v>
      </c>
      <c r="J756" s="98" t="s">
        <v>83</v>
      </c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  <c r="AA756" s="61"/>
    </row>
    <row r="757" spans="1:27" ht="13.9" customHeight="1">
      <c r="A757" s="427"/>
      <c r="B757" s="427"/>
      <c r="C757" s="427"/>
      <c r="D757" s="423" t="s">
        <v>365</v>
      </c>
      <c r="E757" s="424"/>
      <c r="F757" s="424"/>
      <c r="G757" s="100">
        <v>0.54</v>
      </c>
      <c r="H757" s="100" t="s">
        <v>56</v>
      </c>
      <c r="I757" s="94">
        <v>42.361499999999999</v>
      </c>
      <c r="J757" s="94">
        <f>G757*I757</f>
        <v>22.875210000000003</v>
      </c>
      <c r="K757" s="61"/>
      <c r="L757" s="61"/>
      <c r="M757" s="61"/>
      <c r="N757" s="61"/>
      <c r="O757" s="61"/>
      <c r="P757" s="61"/>
      <c r="Q757" s="61"/>
      <c r="R757" s="61"/>
      <c r="S757" s="61"/>
      <c r="T757" s="61"/>
      <c r="U757" s="61"/>
      <c r="V757" s="61"/>
      <c r="W757" s="61"/>
      <c r="X757" s="61"/>
      <c r="Y757" s="61"/>
      <c r="Z757" s="61"/>
      <c r="AA757" s="61"/>
    </row>
    <row r="758" spans="1:27" ht="13.9" customHeight="1">
      <c r="A758" s="427"/>
      <c r="B758" s="427"/>
      <c r="C758" s="427"/>
      <c r="D758" s="423" t="s">
        <v>366</v>
      </c>
      <c r="E758" s="424"/>
      <c r="F758" s="424"/>
      <c r="G758" s="100">
        <v>1.0200000000000001E-3</v>
      </c>
      <c r="H758" s="100" t="s">
        <v>56</v>
      </c>
      <c r="I758" s="94">
        <v>547.97709999999995</v>
      </c>
      <c r="J758" s="94">
        <f>G758*I758</f>
        <v>0.55893664200000004</v>
      </c>
      <c r="K758" s="61"/>
      <c r="L758" s="61"/>
      <c r="M758" s="61"/>
      <c r="N758" s="61"/>
      <c r="O758" s="61"/>
      <c r="P758" s="61"/>
      <c r="Q758" s="61"/>
      <c r="R758" s="61"/>
      <c r="S758" s="61"/>
      <c r="T758" s="61"/>
      <c r="U758" s="61"/>
      <c r="V758" s="61"/>
      <c r="W758" s="61"/>
      <c r="X758" s="61"/>
      <c r="Y758" s="61"/>
      <c r="Z758" s="61"/>
      <c r="AA758" s="61"/>
    </row>
    <row r="759" spans="1:27" ht="13.9" customHeight="1">
      <c r="A759" s="427"/>
      <c r="B759" s="427"/>
      <c r="C759" s="427"/>
      <c r="D759" s="466"/>
      <c r="E759" s="467"/>
      <c r="F759" s="468"/>
      <c r="G759" s="460" t="s">
        <v>364</v>
      </c>
      <c r="H759" s="461"/>
      <c r="I759" s="462"/>
      <c r="J759" s="94">
        <f>SUM(J757:J758)</f>
        <v>23.434146642000002</v>
      </c>
      <c r="K759" s="61"/>
      <c r="L759" s="61"/>
      <c r="M759" s="61"/>
      <c r="N759" s="61"/>
      <c r="O759" s="61"/>
      <c r="P759" s="61"/>
      <c r="Q759" s="61"/>
      <c r="R759" s="61"/>
      <c r="S759" s="61"/>
      <c r="T759" s="61"/>
      <c r="U759" s="61"/>
      <c r="V759" s="61"/>
      <c r="W759" s="61"/>
      <c r="X759" s="61"/>
      <c r="Y759" s="61"/>
      <c r="Z759" s="61"/>
      <c r="AA759" s="61"/>
    </row>
    <row r="760" spans="1:27" ht="13.9" customHeight="1">
      <c r="A760" s="427"/>
      <c r="B760" s="427"/>
      <c r="C760" s="427"/>
      <c r="D760" s="426" t="s">
        <v>233</v>
      </c>
      <c r="E760" s="426"/>
      <c r="F760" s="426"/>
      <c r="G760" s="460" t="s">
        <v>25</v>
      </c>
      <c r="H760" s="461"/>
      <c r="I760" s="461"/>
      <c r="J760" s="462"/>
      <c r="K760" s="61"/>
      <c r="L760" s="61"/>
      <c r="M760" s="61"/>
      <c r="N760" s="61"/>
      <c r="O760" s="61"/>
      <c r="P760" s="61"/>
      <c r="Q760" s="61"/>
      <c r="R760" s="61"/>
      <c r="S760" s="61"/>
      <c r="T760" s="61"/>
      <c r="U760" s="61"/>
      <c r="V760" s="61"/>
      <c r="W760" s="61"/>
      <c r="X760" s="61"/>
      <c r="Y760" s="61"/>
      <c r="Z760" s="61"/>
      <c r="AA760" s="61"/>
    </row>
    <row r="761" spans="1:27" ht="13.9" customHeight="1">
      <c r="A761" s="427"/>
      <c r="B761" s="427"/>
      <c r="C761" s="427"/>
      <c r="D761" s="426" t="s">
        <v>234</v>
      </c>
      <c r="E761" s="426"/>
      <c r="F761" s="426"/>
      <c r="G761" s="89" t="s">
        <v>51</v>
      </c>
      <c r="H761" s="89" t="s">
        <v>50</v>
      </c>
      <c r="I761" s="98" t="s">
        <v>359</v>
      </c>
      <c r="J761" s="98" t="s">
        <v>83</v>
      </c>
      <c r="K761" s="61"/>
      <c r="L761" s="61"/>
      <c r="M761" s="61"/>
      <c r="N761" s="61"/>
      <c r="O761" s="61"/>
      <c r="P761" s="61"/>
      <c r="Q761" s="61"/>
      <c r="R761" s="61"/>
      <c r="S761" s="61"/>
      <c r="T761" s="61"/>
      <c r="U761" s="61"/>
      <c r="V761" s="61"/>
      <c r="W761" s="61"/>
      <c r="X761" s="61"/>
      <c r="Y761" s="61"/>
      <c r="Z761" s="61"/>
      <c r="AA761" s="61"/>
    </row>
    <row r="762" spans="1:27" ht="13.9" customHeight="1">
      <c r="A762" s="427"/>
      <c r="B762" s="427"/>
      <c r="C762" s="427"/>
      <c r="D762" s="423" t="s">
        <v>367</v>
      </c>
      <c r="E762" s="424"/>
      <c r="F762" s="424"/>
      <c r="G762" s="100">
        <v>2.4</v>
      </c>
      <c r="H762" s="100" t="s">
        <v>68</v>
      </c>
      <c r="I762" s="94">
        <v>4.67</v>
      </c>
      <c r="J762" s="94">
        <f>G762*I762</f>
        <v>11.208</v>
      </c>
      <c r="K762" s="61"/>
      <c r="L762" s="61"/>
      <c r="M762" s="61"/>
      <c r="N762" s="61"/>
      <c r="O762" s="61"/>
      <c r="P762" s="61"/>
      <c r="Q762" s="61"/>
      <c r="R762" s="61"/>
      <c r="S762" s="61"/>
      <c r="T762" s="61"/>
      <c r="U762" s="61"/>
      <c r="V762" s="61"/>
      <c r="W762" s="61"/>
      <c r="X762" s="61"/>
      <c r="Y762" s="61"/>
      <c r="Z762" s="61"/>
      <c r="AA762" s="61"/>
    </row>
    <row r="763" spans="1:27" ht="13.9" customHeight="1">
      <c r="A763" s="427"/>
      <c r="B763" s="427"/>
      <c r="C763" s="427"/>
      <c r="D763" s="463"/>
      <c r="E763" s="464"/>
      <c r="F763" s="465"/>
      <c r="G763" s="460" t="s">
        <v>370</v>
      </c>
      <c r="H763" s="461"/>
      <c r="I763" s="462"/>
      <c r="J763" s="94">
        <f>SUM(J761:J762)</f>
        <v>11.208</v>
      </c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  <c r="W763" s="61"/>
      <c r="X763" s="61"/>
      <c r="Y763" s="61"/>
      <c r="Z763" s="61"/>
      <c r="AA763" s="61"/>
    </row>
    <row r="764" spans="1:27" ht="13.9" customHeight="1">
      <c r="A764" s="427"/>
      <c r="B764" s="427"/>
      <c r="C764" s="427"/>
      <c r="D764" s="426" t="s">
        <v>235</v>
      </c>
      <c r="E764" s="426"/>
      <c r="F764" s="426"/>
      <c r="G764" s="89" t="s">
        <v>51</v>
      </c>
      <c r="H764" s="89" t="s">
        <v>50</v>
      </c>
      <c r="I764" s="477" t="s">
        <v>368</v>
      </c>
      <c r="J764" s="478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  <c r="AA764" s="61"/>
    </row>
    <row r="765" spans="1:27" ht="13.9" customHeight="1">
      <c r="A765" s="427"/>
      <c r="B765" s="427"/>
      <c r="C765" s="427"/>
      <c r="D765" s="423" t="s">
        <v>367</v>
      </c>
      <c r="E765" s="424"/>
      <c r="F765" s="424"/>
      <c r="G765" s="100">
        <v>2.4</v>
      </c>
      <c r="H765" s="100" t="s">
        <v>69</v>
      </c>
      <c r="I765" s="430" t="s">
        <v>369</v>
      </c>
      <c r="J765" s="432"/>
      <c r="K765" s="61"/>
      <c r="L765" s="61"/>
      <c r="M765" s="61"/>
      <c r="N765" s="61"/>
      <c r="O765" s="61"/>
      <c r="P765" s="61"/>
      <c r="Q765" s="61"/>
      <c r="R765" s="61"/>
      <c r="S765" s="61"/>
      <c r="T765" s="61"/>
      <c r="U765" s="61"/>
      <c r="V765" s="61"/>
      <c r="W765" s="61"/>
      <c r="X765" s="61"/>
      <c r="Y765" s="61"/>
      <c r="Z765" s="61"/>
      <c r="AA765" s="61"/>
    </row>
    <row r="766" spans="1:27" ht="13.9" customHeight="1">
      <c r="A766" s="427"/>
      <c r="B766" s="427"/>
      <c r="C766" s="427"/>
      <c r="D766" s="466"/>
      <c r="E766" s="467"/>
      <c r="F766" s="468"/>
      <c r="G766" s="460" t="s">
        <v>371</v>
      </c>
      <c r="H766" s="461"/>
      <c r="I766" s="462"/>
      <c r="J766" s="94" t="s">
        <v>25</v>
      </c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  <c r="W766" s="61"/>
      <c r="X766" s="61"/>
      <c r="Y766" s="61"/>
      <c r="Z766" s="61"/>
      <c r="AA766" s="61"/>
    </row>
    <row r="767" spans="1:27" ht="14.25" customHeight="1">
      <c r="A767" s="427"/>
      <c r="B767" s="427"/>
      <c r="C767" s="427"/>
      <c r="D767" s="427"/>
      <c r="E767" s="427"/>
      <c r="F767" s="427"/>
      <c r="G767" s="425" t="s">
        <v>85</v>
      </c>
      <c r="H767" s="425"/>
      <c r="I767" s="425"/>
      <c r="J767" s="96">
        <v>96.21</v>
      </c>
      <c r="K767" s="61"/>
      <c r="L767" s="61"/>
      <c r="M767" s="61"/>
      <c r="N767" s="61"/>
      <c r="O767" s="61"/>
      <c r="P767" s="61"/>
      <c r="Q767" s="61"/>
      <c r="R767" s="61"/>
      <c r="S767" s="61"/>
      <c r="T767" s="61"/>
      <c r="U767" s="61"/>
      <c r="V767" s="61"/>
      <c r="W767" s="61"/>
      <c r="X767" s="61"/>
      <c r="Y767" s="61"/>
      <c r="Z767" s="61"/>
      <c r="AA767" s="61"/>
    </row>
    <row r="768" spans="1:27" ht="14.25" customHeight="1">
      <c r="A768" s="422"/>
      <c r="B768" s="422"/>
      <c r="C768" s="422"/>
      <c r="D768" s="422"/>
      <c r="E768" s="422"/>
      <c r="F768" s="422"/>
      <c r="G768" s="422"/>
      <c r="H768" s="422"/>
      <c r="I768" s="422"/>
      <c r="J768" s="422"/>
      <c r="K768" s="61"/>
      <c r="L768" s="61"/>
      <c r="M768" s="61"/>
      <c r="N768" s="61"/>
      <c r="O768" s="61"/>
      <c r="P768" s="61"/>
      <c r="Q768" s="61"/>
      <c r="R768" s="61"/>
      <c r="S768" s="61"/>
      <c r="T768" s="61"/>
      <c r="U768" s="61"/>
      <c r="V768" s="61"/>
      <c r="W768" s="61"/>
      <c r="X768" s="61"/>
      <c r="Y768" s="61"/>
      <c r="Z768" s="61"/>
      <c r="AA768" s="61"/>
    </row>
    <row r="769" spans="1:27" ht="42" customHeight="1">
      <c r="A769" s="427" t="str">
        <f>'PLANILHA ORÇAMENTÁRIA'!A97</f>
        <v>1.3.2.</v>
      </c>
      <c r="B769" s="427" t="str">
        <f>'PLANILHA ORÇAMENTÁRIA'!B97</f>
        <v>SUDECAP</v>
      </c>
      <c r="C769" s="427" t="str">
        <f>'PLANILHA ORÇAMENTÁRIA'!C97</f>
        <v>20.11.05</v>
      </c>
      <c r="D769" s="428" t="str">
        <f>'PLANILHA ORÇAMENTÁRIA'!D97</f>
        <v>IMPRIMAÇÃO COM EMULSÃO ASFÁLTICA - EAI, LIMPEZA MANUAL</v>
      </c>
      <c r="E769" s="428"/>
      <c r="F769" s="428"/>
      <c r="G769" s="428"/>
      <c r="H769" s="428"/>
      <c r="I769" s="429" t="str">
        <f>'PLANILHA ORÇAMENTÁRIA'!E97</f>
        <v>M2</v>
      </c>
      <c r="J769" s="429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</row>
    <row r="770" spans="1:27" ht="13.9" customHeight="1">
      <c r="A770" s="427"/>
      <c r="B770" s="427"/>
      <c r="C770" s="427"/>
      <c r="D770" s="426" t="s">
        <v>91</v>
      </c>
      <c r="E770" s="426"/>
      <c r="F770" s="426"/>
      <c r="G770" s="89" t="s">
        <v>50</v>
      </c>
      <c r="H770" s="89" t="s">
        <v>92</v>
      </c>
      <c r="I770" s="98" t="s">
        <v>83</v>
      </c>
      <c r="J770" s="98" t="s">
        <v>84</v>
      </c>
      <c r="K770" s="66"/>
      <c r="L770" s="67"/>
      <c r="M770" s="67"/>
      <c r="N770" s="67"/>
      <c r="O770" s="65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</row>
    <row r="771" spans="1:27" ht="25.5" customHeight="1">
      <c r="A771" s="427"/>
      <c r="B771" s="427"/>
      <c r="C771" s="427"/>
      <c r="D771" s="423" t="s">
        <v>158</v>
      </c>
      <c r="E771" s="424"/>
      <c r="F771" s="424"/>
      <c r="G771" s="99" t="s">
        <v>94</v>
      </c>
      <c r="H771" s="92">
        <v>6.0000000000000001E-3</v>
      </c>
      <c r="I771" s="97">
        <v>291.79000000000002</v>
      </c>
      <c r="J771" s="94">
        <f>H771*I771</f>
        <v>1.7507400000000002</v>
      </c>
      <c r="K771" s="66"/>
      <c r="L771" s="67"/>
      <c r="M771" s="67"/>
      <c r="N771" s="67"/>
      <c r="O771" s="65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</row>
    <row r="772" spans="1:27" ht="13.9" customHeight="1">
      <c r="A772" s="427"/>
      <c r="B772" s="427"/>
      <c r="C772" s="427"/>
      <c r="D772" s="427"/>
      <c r="E772" s="427"/>
      <c r="F772" s="427"/>
      <c r="G772" s="425" t="s">
        <v>96</v>
      </c>
      <c r="H772" s="425"/>
      <c r="I772" s="425"/>
      <c r="J772" s="95">
        <f>SUM(J771:J771)</f>
        <v>1.7507400000000002</v>
      </c>
      <c r="K772" s="66"/>
      <c r="L772" s="67"/>
      <c r="M772" s="67"/>
      <c r="N772" s="67"/>
      <c r="O772" s="65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</row>
    <row r="773" spans="1:27" ht="13.9" customHeight="1">
      <c r="A773" s="427"/>
      <c r="B773" s="427"/>
      <c r="C773" s="427"/>
      <c r="D773" s="426" t="s">
        <v>89</v>
      </c>
      <c r="E773" s="426"/>
      <c r="F773" s="426"/>
      <c r="G773" s="89" t="s">
        <v>50</v>
      </c>
      <c r="H773" s="89" t="s">
        <v>92</v>
      </c>
      <c r="I773" s="98" t="s">
        <v>83</v>
      </c>
      <c r="J773" s="98" t="s">
        <v>84</v>
      </c>
      <c r="K773" s="66"/>
      <c r="L773" s="67"/>
      <c r="M773" s="67"/>
      <c r="N773" s="67"/>
      <c r="O773" s="65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</row>
    <row r="774" spans="1:27" ht="18" customHeight="1">
      <c r="A774" s="427"/>
      <c r="B774" s="427"/>
      <c r="C774" s="427"/>
      <c r="D774" s="423" t="s">
        <v>349</v>
      </c>
      <c r="E774" s="424"/>
      <c r="F774" s="424"/>
      <c r="G774" s="100" t="s">
        <v>94</v>
      </c>
      <c r="H774" s="92">
        <v>6.0000000000000001E-3</v>
      </c>
      <c r="I774" s="94">
        <v>22.16</v>
      </c>
      <c r="J774" s="94">
        <f>H774*I774</f>
        <v>0.13295999999999999</v>
      </c>
      <c r="K774" s="66"/>
      <c r="L774" s="67"/>
      <c r="M774" s="67"/>
      <c r="N774" s="67"/>
      <c r="O774" s="65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  <c r="AA774" s="57"/>
    </row>
    <row r="775" spans="1:27" ht="13.9" customHeight="1">
      <c r="A775" s="427"/>
      <c r="B775" s="427"/>
      <c r="C775" s="427"/>
      <c r="D775" s="427"/>
      <c r="E775" s="427"/>
      <c r="F775" s="427"/>
      <c r="G775" s="425" t="s">
        <v>97</v>
      </c>
      <c r="H775" s="425"/>
      <c r="I775" s="425"/>
      <c r="J775" s="95">
        <f>J774</f>
        <v>0.13295999999999999</v>
      </c>
      <c r="K775" s="66"/>
      <c r="L775" s="67"/>
      <c r="M775" s="67"/>
      <c r="N775" s="67"/>
      <c r="O775" s="65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</row>
    <row r="776" spans="1:27" ht="13.9" customHeight="1">
      <c r="A776" s="427"/>
      <c r="B776" s="427"/>
      <c r="C776" s="427"/>
      <c r="D776" s="426" t="s">
        <v>86</v>
      </c>
      <c r="E776" s="426"/>
      <c r="F776" s="426"/>
      <c r="G776" s="89" t="s">
        <v>50</v>
      </c>
      <c r="H776" s="89" t="s">
        <v>92</v>
      </c>
      <c r="I776" s="98" t="s">
        <v>83</v>
      </c>
      <c r="J776" s="98" t="s">
        <v>84</v>
      </c>
      <c r="K776" s="66"/>
      <c r="L776" s="67"/>
      <c r="M776" s="67"/>
      <c r="N776" s="67"/>
      <c r="O776" s="65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  <c r="AA776" s="57"/>
    </row>
    <row r="777" spans="1:27" ht="18" customHeight="1">
      <c r="A777" s="427"/>
      <c r="B777" s="427"/>
      <c r="C777" s="427"/>
      <c r="D777" s="433" t="s">
        <v>350</v>
      </c>
      <c r="E777" s="434"/>
      <c r="F777" s="434"/>
      <c r="G777" s="100" t="s">
        <v>68</v>
      </c>
      <c r="H777" s="92">
        <v>2.5999999999999999E-3</v>
      </c>
      <c r="I777" s="94">
        <v>2973.91</v>
      </c>
      <c r="J777" s="94">
        <f>H777*I777</f>
        <v>7.7321659999999994</v>
      </c>
      <c r="K777" s="66"/>
      <c r="L777" s="67"/>
      <c r="M777" s="67"/>
      <c r="N777" s="67"/>
      <c r="O777" s="65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</row>
    <row r="778" spans="1:27" ht="13.9" customHeight="1">
      <c r="A778" s="427"/>
      <c r="B778" s="427"/>
      <c r="C778" s="427"/>
      <c r="D778" s="427"/>
      <c r="E778" s="427"/>
      <c r="F778" s="427"/>
      <c r="G778" s="425" t="s">
        <v>87</v>
      </c>
      <c r="H778" s="425"/>
      <c r="I778" s="425"/>
      <c r="J778" s="95">
        <f>J777</f>
        <v>7.7321659999999994</v>
      </c>
      <c r="K778" s="66"/>
      <c r="L778" s="67"/>
      <c r="M778" s="67"/>
      <c r="N778" s="67"/>
      <c r="O778" s="65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  <c r="AA778" s="57"/>
    </row>
    <row r="779" spans="1:27" ht="13.9" customHeight="1">
      <c r="A779" s="427"/>
      <c r="B779" s="427"/>
      <c r="C779" s="427"/>
      <c r="D779" s="427"/>
      <c r="E779" s="427"/>
      <c r="F779" s="427"/>
      <c r="G779" s="425" t="s">
        <v>85</v>
      </c>
      <c r="H779" s="425"/>
      <c r="I779" s="425"/>
      <c r="J779" s="96">
        <v>9.61</v>
      </c>
      <c r="K779" s="66"/>
      <c r="L779" s="57"/>
      <c r="M779" s="67"/>
      <c r="N779" s="57"/>
      <c r="O779" s="65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</row>
    <row r="780" spans="1:27" ht="13.15" customHeight="1">
      <c r="A780" s="422"/>
      <c r="B780" s="422"/>
      <c r="C780" s="422"/>
      <c r="D780" s="422"/>
      <c r="E780" s="422"/>
      <c r="F780" s="422"/>
      <c r="G780" s="422"/>
      <c r="H780" s="422"/>
      <c r="I780" s="422"/>
      <c r="J780" s="422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  <c r="AA780" s="57"/>
    </row>
    <row r="781" spans="1:27" ht="42" customHeight="1">
      <c r="A781" s="427" t="str">
        <f>'PLANILHA ORÇAMENTÁRIA'!A98</f>
        <v>1.3.3.</v>
      </c>
      <c r="B781" s="427" t="str">
        <f>'PLANILHA ORÇAMENTÁRIA'!B98</f>
        <v>SINAPI</v>
      </c>
      <c r="C781" s="427">
        <f>'PLANILHA ORÇAMENTÁRIA'!C98</f>
        <v>102332</v>
      </c>
      <c r="D781" s="428" t="str">
        <f>'PLANILHA ORÇAMENTÁRIA'!D98</f>
        <v>TRANSPORTE COM CAMINHÃO TANQUE DE TRANSPORTE DE MATERIAL ASFÁLTICO DE 20000L, EM VIA URBANA PAVIMENTADA, DMT ATÉ 30KM (UNIDADE: TXKM). AF_07/2020</v>
      </c>
      <c r="E781" s="428"/>
      <c r="F781" s="428"/>
      <c r="G781" s="428"/>
      <c r="H781" s="428"/>
      <c r="I781" s="429" t="str">
        <f>'PLANILHA ORÇAMENTÁRIA'!E98</f>
        <v>TXKM</v>
      </c>
      <c r="J781" s="429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</row>
    <row r="782" spans="1:27" ht="13.9" customHeight="1">
      <c r="A782" s="427"/>
      <c r="B782" s="427"/>
      <c r="C782" s="427"/>
      <c r="D782" s="426" t="s">
        <v>91</v>
      </c>
      <c r="E782" s="426"/>
      <c r="F782" s="426"/>
      <c r="G782" s="89" t="s">
        <v>50</v>
      </c>
      <c r="H782" s="89" t="s">
        <v>92</v>
      </c>
      <c r="I782" s="98" t="s">
        <v>83</v>
      </c>
      <c r="J782" s="98" t="s">
        <v>84</v>
      </c>
      <c r="K782" s="66"/>
      <c r="L782" s="67"/>
      <c r="M782" s="67"/>
      <c r="N782" s="67"/>
      <c r="O782" s="65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  <c r="AA782" s="57"/>
    </row>
    <row r="783" spans="1:27" ht="39.75" customHeight="1">
      <c r="A783" s="427"/>
      <c r="B783" s="427"/>
      <c r="C783" s="427"/>
      <c r="D783" s="423" t="s">
        <v>159</v>
      </c>
      <c r="E783" s="424"/>
      <c r="F783" s="424"/>
      <c r="G783" s="93" t="s">
        <v>93</v>
      </c>
      <c r="H783" s="92">
        <v>4.3477999999999998E-3</v>
      </c>
      <c r="I783" s="97">
        <v>433.89</v>
      </c>
      <c r="J783" s="94">
        <f>I783*H783</f>
        <v>1.8864669419999998</v>
      </c>
      <c r="K783" s="66"/>
      <c r="L783" s="67"/>
      <c r="M783" s="67"/>
      <c r="N783" s="67"/>
      <c r="O783" s="65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  <c r="AA783" s="57"/>
    </row>
    <row r="784" spans="1:27" ht="39.75" customHeight="1">
      <c r="A784" s="427"/>
      <c r="B784" s="427"/>
      <c r="C784" s="427"/>
      <c r="D784" s="423" t="s">
        <v>160</v>
      </c>
      <c r="E784" s="424"/>
      <c r="F784" s="424"/>
      <c r="G784" s="93" t="s">
        <v>95</v>
      </c>
      <c r="H784" s="92">
        <v>1.6337000000000001E-3</v>
      </c>
      <c r="I784" s="97">
        <v>89.23</v>
      </c>
      <c r="J784" s="94">
        <f>I784*H784</f>
        <v>0.14577505100000002</v>
      </c>
      <c r="K784" s="66"/>
      <c r="L784" s="67"/>
      <c r="M784" s="67"/>
      <c r="N784" s="67"/>
      <c r="O784" s="65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</row>
    <row r="785" spans="1:27" ht="13.5" customHeight="1">
      <c r="A785" s="427"/>
      <c r="B785" s="427"/>
      <c r="C785" s="427"/>
      <c r="D785" s="427"/>
      <c r="E785" s="427"/>
      <c r="F785" s="427"/>
      <c r="G785" s="425" t="s">
        <v>96</v>
      </c>
      <c r="H785" s="425"/>
      <c r="I785" s="425"/>
      <c r="J785" s="95">
        <f>SUM(J783:J784)</f>
        <v>2.032241993</v>
      </c>
      <c r="K785" s="66"/>
      <c r="L785" s="67"/>
      <c r="M785" s="67"/>
      <c r="N785" s="67"/>
      <c r="O785" s="65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  <c r="AA785" s="57"/>
    </row>
    <row r="786" spans="1:27" ht="13.9" customHeight="1">
      <c r="A786" s="427"/>
      <c r="B786" s="427"/>
      <c r="C786" s="427"/>
      <c r="D786" s="427"/>
      <c r="E786" s="427"/>
      <c r="F786" s="427"/>
      <c r="G786" s="425" t="s">
        <v>85</v>
      </c>
      <c r="H786" s="425"/>
      <c r="I786" s="425"/>
      <c r="J786" s="96">
        <v>2.02</v>
      </c>
      <c r="K786" s="66"/>
      <c r="L786" s="67"/>
      <c r="M786" s="67"/>
      <c r="N786" s="67"/>
      <c r="O786" s="65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</row>
    <row r="787" spans="1:27" ht="13.15" customHeight="1">
      <c r="A787" s="422"/>
      <c r="B787" s="422"/>
      <c r="C787" s="422"/>
      <c r="D787" s="422"/>
      <c r="E787" s="422"/>
      <c r="F787" s="422"/>
      <c r="G787" s="422"/>
      <c r="H787" s="422"/>
      <c r="I787" s="422"/>
      <c r="J787" s="422"/>
      <c r="K787" s="66"/>
      <c r="L787" s="67"/>
      <c r="M787" s="67"/>
      <c r="N787" s="67"/>
      <c r="O787" s="65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</row>
    <row r="788" spans="1:27" ht="42" customHeight="1">
      <c r="A788" s="427" t="str">
        <f>'PLANILHA ORÇAMENTÁRIA'!A99</f>
        <v>1.3.4.</v>
      </c>
      <c r="B788" s="427" t="str">
        <f>'PLANILHA ORÇAMENTÁRIA'!B99</f>
        <v>SINAPI</v>
      </c>
      <c r="C788" s="427">
        <f>'PLANILHA ORÇAMENTÁRIA'!C99</f>
        <v>102333</v>
      </c>
      <c r="D788" s="428" t="str">
        <f>'PLANILHA ORÇAMENTÁRIA'!D99</f>
        <v>TRANSPORTE COM CAMINHÃO TANQUE DE TRANSPORTE DE MATERIAL ASFÁLTICO DE 20000L, EM VIA URBANA PAVIMENTADA, ADICIONAL PARA DMT EXCEDENTE A 30 KM (UNIDADE: TXKM). AF_07/2020</v>
      </c>
      <c r="E788" s="428"/>
      <c r="F788" s="428"/>
      <c r="G788" s="428"/>
      <c r="H788" s="428"/>
      <c r="I788" s="429" t="str">
        <f>'PLANILHA ORÇAMENTÁRIA'!E99</f>
        <v>TXKM</v>
      </c>
      <c r="J788" s="429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  <c r="AA788" s="57"/>
    </row>
    <row r="789" spans="1:27" ht="13.9" customHeight="1">
      <c r="A789" s="427"/>
      <c r="B789" s="427"/>
      <c r="C789" s="427"/>
      <c r="D789" s="426" t="s">
        <v>91</v>
      </c>
      <c r="E789" s="426"/>
      <c r="F789" s="426"/>
      <c r="G789" s="89" t="s">
        <v>50</v>
      </c>
      <c r="H789" s="89" t="s">
        <v>92</v>
      </c>
      <c r="I789" s="98" t="s">
        <v>83</v>
      </c>
      <c r="J789" s="98" t="s">
        <v>84</v>
      </c>
      <c r="K789" s="66"/>
      <c r="L789" s="67"/>
      <c r="M789" s="67"/>
      <c r="N789" s="67"/>
      <c r="O789" s="65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  <c r="AA789" s="57"/>
    </row>
    <row r="790" spans="1:27" ht="39.75" customHeight="1">
      <c r="A790" s="427"/>
      <c r="B790" s="427"/>
      <c r="C790" s="427"/>
      <c r="D790" s="423" t="s">
        <v>159</v>
      </c>
      <c r="E790" s="424"/>
      <c r="F790" s="424"/>
      <c r="G790" s="93" t="s">
        <v>93</v>
      </c>
      <c r="H790" s="92">
        <v>1.6666999999999999E-3</v>
      </c>
      <c r="I790" s="97">
        <v>433.89</v>
      </c>
      <c r="J790" s="94">
        <f>I790*H790</f>
        <v>0.72316446299999992</v>
      </c>
      <c r="K790" s="66"/>
      <c r="L790" s="67"/>
      <c r="M790" s="67"/>
      <c r="N790" s="67"/>
      <c r="O790" s="65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</row>
    <row r="791" spans="1:27" ht="39.75" customHeight="1">
      <c r="A791" s="427"/>
      <c r="B791" s="427"/>
      <c r="C791" s="427"/>
      <c r="D791" s="423" t="s">
        <v>160</v>
      </c>
      <c r="E791" s="424"/>
      <c r="F791" s="424"/>
      <c r="G791" s="93" t="s">
        <v>95</v>
      </c>
      <c r="H791" s="92">
        <v>6.2620000000000004E-4</v>
      </c>
      <c r="I791" s="97">
        <v>89.23</v>
      </c>
      <c r="J791" s="94">
        <f>I791*H791</f>
        <v>5.5875826000000003E-2</v>
      </c>
      <c r="K791" s="66"/>
      <c r="L791" s="67"/>
      <c r="M791" s="67"/>
      <c r="N791" s="67"/>
      <c r="O791" s="65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  <c r="AA791" s="57"/>
    </row>
    <row r="792" spans="1:27" ht="13.5" customHeight="1">
      <c r="A792" s="427"/>
      <c r="B792" s="427"/>
      <c r="C792" s="427"/>
      <c r="D792" s="427"/>
      <c r="E792" s="427"/>
      <c r="F792" s="427"/>
      <c r="G792" s="425" t="s">
        <v>96</v>
      </c>
      <c r="H792" s="425"/>
      <c r="I792" s="425"/>
      <c r="J792" s="95">
        <f>SUM(J790:J791)</f>
        <v>0.77904028899999989</v>
      </c>
      <c r="K792" s="66"/>
      <c r="L792" s="67"/>
      <c r="M792" s="67"/>
      <c r="N792" s="67"/>
      <c r="O792" s="65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  <c r="AA792" s="57"/>
    </row>
    <row r="793" spans="1:27" ht="13.9" customHeight="1">
      <c r="A793" s="427"/>
      <c r="B793" s="427"/>
      <c r="C793" s="427"/>
      <c r="D793" s="427"/>
      <c r="E793" s="427"/>
      <c r="F793" s="427"/>
      <c r="G793" s="425" t="s">
        <v>85</v>
      </c>
      <c r="H793" s="425"/>
      <c r="I793" s="425"/>
      <c r="J793" s="96">
        <v>0.77</v>
      </c>
      <c r="K793" s="66"/>
      <c r="L793" s="67"/>
      <c r="M793" s="67"/>
      <c r="N793" s="67"/>
      <c r="O793" s="65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  <c r="AA793" s="57"/>
    </row>
    <row r="794" spans="1:27" ht="13.15" customHeight="1">
      <c r="A794" s="422"/>
      <c r="B794" s="422"/>
      <c r="C794" s="422"/>
      <c r="D794" s="422"/>
      <c r="E794" s="422"/>
      <c r="F794" s="422"/>
      <c r="G794" s="422"/>
      <c r="H794" s="422"/>
      <c r="I794" s="422"/>
      <c r="J794" s="422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  <c r="AA794" s="57"/>
    </row>
    <row r="795" spans="1:27" ht="42" customHeight="1">
      <c r="A795" s="427" t="str">
        <f>'PLANILHA ORÇAMENTÁRIA'!A100</f>
        <v>1.3.5.</v>
      </c>
      <c r="B795" s="427" t="str">
        <f>'PLANILHA ORÇAMENTÁRIA'!B100</f>
        <v>SUDECAP</v>
      </c>
      <c r="C795" s="427" t="str">
        <f>'PLANILHA ORÇAMENTÁRIA'!C100</f>
        <v>20.12.01</v>
      </c>
      <c r="D795" s="428" t="str">
        <f>'PLANILHA ORÇAMENTÁRIA'!D100</f>
        <v>PINTURA DE LIGAÇÃO COM RR-1C</v>
      </c>
      <c r="E795" s="428"/>
      <c r="F795" s="428"/>
      <c r="G795" s="428"/>
      <c r="H795" s="428"/>
      <c r="I795" s="429" t="str">
        <f>'PLANILHA ORÇAMENTÁRIA'!E100</f>
        <v>M2</v>
      </c>
      <c r="J795" s="429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  <c r="AA795" s="57"/>
    </row>
    <row r="796" spans="1:27" ht="13.9" customHeight="1">
      <c r="A796" s="427"/>
      <c r="B796" s="427"/>
      <c r="C796" s="427"/>
      <c r="D796" s="426" t="s">
        <v>91</v>
      </c>
      <c r="E796" s="426"/>
      <c r="F796" s="426"/>
      <c r="G796" s="89" t="s">
        <v>50</v>
      </c>
      <c r="H796" s="89" t="s">
        <v>92</v>
      </c>
      <c r="I796" s="98" t="s">
        <v>83</v>
      </c>
      <c r="J796" s="98" t="s">
        <v>84</v>
      </c>
      <c r="K796" s="66"/>
      <c r="L796" s="67"/>
      <c r="M796" s="67"/>
      <c r="N796" s="67"/>
      <c r="O796" s="65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  <c r="AA796" s="57"/>
    </row>
    <row r="797" spans="1:27" ht="25.5" customHeight="1">
      <c r="A797" s="427"/>
      <c r="B797" s="427"/>
      <c r="C797" s="427"/>
      <c r="D797" s="423" t="s">
        <v>161</v>
      </c>
      <c r="E797" s="424"/>
      <c r="F797" s="424"/>
      <c r="G797" s="99" t="s">
        <v>94</v>
      </c>
      <c r="H797" s="92">
        <v>3.6000000000000002E-4</v>
      </c>
      <c r="I797" s="97">
        <v>11.03</v>
      </c>
      <c r="J797" s="94">
        <f>H797*I797</f>
        <v>3.9708E-3</v>
      </c>
      <c r="K797" s="66"/>
      <c r="L797" s="67"/>
      <c r="M797" s="67"/>
      <c r="N797" s="67"/>
      <c r="O797" s="65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  <c r="AA797" s="57"/>
    </row>
    <row r="798" spans="1:27" ht="25.5" customHeight="1">
      <c r="A798" s="427"/>
      <c r="B798" s="427"/>
      <c r="C798" s="427"/>
      <c r="D798" s="423" t="s">
        <v>162</v>
      </c>
      <c r="E798" s="424"/>
      <c r="F798" s="424"/>
      <c r="G798" s="99" t="s">
        <v>94</v>
      </c>
      <c r="H798" s="92">
        <v>1.4499999999999999E-3</v>
      </c>
      <c r="I798" s="97">
        <v>6.53</v>
      </c>
      <c r="J798" s="94">
        <f>H798*I798</f>
        <v>9.4684999999999995E-3</v>
      </c>
      <c r="K798" s="66"/>
      <c r="L798" s="67"/>
      <c r="M798" s="67"/>
      <c r="N798" s="67"/>
      <c r="O798" s="65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  <c r="AA798" s="57"/>
    </row>
    <row r="799" spans="1:27" ht="25.5" customHeight="1">
      <c r="A799" s="427"/>
      <c r="B799" s="427"/>
      <c r="C799" s="427"/>
      <c r="D799" s="423" t="s">
        <v>158</v>
      </c>
      <c r="E799" s="424"/>
      <c r="F799" s="424"/>
      <c r="G799" s="99" t="s">
        <v>94</v>
      </c>
      <c r="H799" s="92">
        <v>1.82E-3</v>
      </c>
      <c r="I799" s="97">
        <v>291.79000000000002</v>
      </c>
      <c r="J799" s="94">
        <f>H799*I799</f>
        <v>0.53105780000000002</v>
      </c>
      <c r="K799" s="66"/>
      <c r="L799" s="67"/>
      <c r="M799" s="67"/>
      <c r="N799" s="67"/>
      <c r="O799" s="65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  <c r="AA799" s="57"/>
    </row>
    <row r="800" spans="1:27" ht="25.5" customHeight="1">
      <c r="A800" s="427"/>
      <c r="B800" s="427"/>
      <c r="C800" s="427"/>
      <c r="D800" s="423" t="s">
        <v>163</v>
      </c>
      <c r="E800" s="424"/>
      <c r="F800" s="424"/>
      <c r="G800" s="99" t="s">
        <v>94</v>
      </c>
      <c r="H800" s="92">
        <v>3.6000000000000002E-4</v>
      </c>
      <c r="I800" s="97">
        <v>167.2</v>
      </c>
      <c r="J800" s="94">
        <f>H800*I800</f>
        <v>6.0192000000000002E-2</v>
      </c>
      <c r="K800" s="66"/>
      <c r="L800" s="67"/>
      <c r="M800" s="67"/>
      <c r="N800" s="67"/>
      <c r="O800" s="65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  <c r="AA800" s="57"/>
    </row>
    <row r="801" spans="1:27" ht="25.5" customHeight="1">
      <c r="A801" s="427"/>
      <c r="B801" s="427"/>
      <c r="C801" s="427"/>
      <c r="D801" s="423" t="s">
        <v>164</v>
      </c>
      <c r="E801" s="424"/>
      <c r="F801" s="424"/>
      <c r="G801" s="99" t="s">
        <v>94</v>
      </c>
      <c r="H801" s="92">
        <v>1.4499999999999999E-3</v>
      </c>
      <c r="I801" s="97">
        <v>61.65</v>
      </c>
      <c r="J801" s="94">
        <f>H801*I801</f>
        <v>8.9392499999999986E-2</v>
      </c>
      <c r="K801" s="66"/>
      <c r="L801" s="67"/>
      <c r="M801" s="67"/>
      <c r="N801" s="67"/>
      <c r="O801" s="65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  <c r="AA801" s="57"/>
    </row>
    <row r="802" spans="1:27" ht="13.9" customHeight="1">
      <c r="A802" s="427"/>
      <c r="B802" s="427"/>
      <c r="C802" s="427"/>
      <c r="D802" s="427"/>
      <c r="E802" s="427"/>
      <c r="F802" s="427"/>
      <c r="G802" s="425" t="s">
        <v>96</v>
      </c>
      <c r="H802" s="425"/>
      <c r="I802" s="425"/>
      <c r="J802" s="95">
        <f>SUM(J797:J801)</f>
        <v>0.69408160000000008</v>
      </c>
      <c r="K802" s="66"/>
      <c r="L802" s="67"/>
      <c r="M802" s="67"/>
      <c r="N802" s="67"/>
      <c r="O802" s="65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</row>
    <row r="803" spans="1:27" ht="13.9" customHeight="1">
      <c r="A803" s="427"/>
      <c r="B803" s="427"/>
      <c r="C803" s="427"/>
      <c r="D803" s="426" t="s">
        <v>89</v>
      </c>
      <c r="E803" s="426"/>
      <c r="F803" s="426"/>
      <c r="G803" s="89" t="s">
        <v>50</v>
      </c>
      <c r="H803" s="89" t="s">
        <v>92</v>
      </c>
      <c r="I803" s="98" t="s">
        <v>83</v>
      </c>
      <c r="J803" s="98" t="s">
        <v>84</v>
      </c>
      <c r="K803" s="66"/>
      <c r="L803" s="67"/>
      <c r="M803" s="67"/>
      <c r="N803" s="67"/>
      <c r="O803" s="65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</row>
    <row r="804" spans="1:27" ht="18" customHeight="1">
      <c r="A804" s="427"/>
      <c r="B804" s="427"/>
      <c r="C804" s="427"/>
      <c r="D804" s="423" t="s">
        <v>165</v>
      </c>
      <c r="E804" s="424"/>
      <c r="F804" s="424"/>
      <c r="G804" s="100" t="s">
        <v>94</v>
      </c>
      <c r="H804" s="92">
        <v>1.091E-2</v>
      </c>
      <c r="I804" s="94">
        <v>21.1</v>
      </c>
      <c r="J804" s="94">
        <f>H804*I804</f>
        <v>0.23020100000000002</v>
      </c>
      <c r="K804" s="66"/>
      <c r="L804" s="67"/>
      <c r="M804" s="67"/>
      <c r="N804" s="67"/>
      <c r="O804" s="65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</row>
    <row r="805" spans="1:27" ht="13.9" customHeight="1">
      <c r="A805" s="427"/>
      <c r="B805" s="427"/>
      <c r="C805" s="427"/>
      <c r="D805" s="427"/>
      <c r="E805" s="427"/>
      <c r="F805" s="427"/>
      <c r="G805" s="425" t="s">
        <v>97</v>
      </c>
      <c r="H805" s="425"/>
      <c r="I805" s="425"/>
      <c r="J805" s="95">
        <f>J804</f>
        <v>0.23020100000000002</v>
      </c>
      <c r="K805" s="66"/>
      <c r="L805" s="67"/>
      <c r="M805" s="67"/>
      <c r="N805" s="67"/>
      <c r="O805" s="65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</row>
    <row r="806" spans="1:27" ht="13.9" customHeight="1">
      <c r="A806" s="427"/>
      <c r="B806" s="427"/>
      <c r="C806" s="427"/>
      <c r="D806" s="426" t="s">
        <v>86</v>
      </c>
      <c r="E806" s="426"/>
      <c r="F806" s="426"/>
      <c r="G806" s="89" t="s">
        <v>50</v>
      </c>
      <c r="H806" s="89" t="s">
        <v>92</v>
      </c>
      <c r="I806" s="98" t="s">
        <v>83</v>
      </c>
      <c r="J806" s="98" t="s">
        <v>84</v>
      </c>
      <c r="K806" s="66"/>
      <c r="L806" s="67"/>
      <c r="M806" s="67"/>
      <c r="N806" s="67"/>
      <c r="O806" s="65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</row>
    <row r="807" spans="1:27" ht="25.5" customHeight="1">
      <c r="A807" s="427"/>
      <c r="B807" s="427"/>
      <c r="C807" s="427"/>
      <c r="D807" s="433" t="s">
        <v>166</v>
      </c>
      <c r="E807" s="434"/>
      <c r="F807" s="434"/>
      <c r="G807" s="100" t="s">
        <v>68</v>
      </c>
      <c r="H807" s="92">
        <v>5.0000000000000001E-4</v>
      </c>
      <c r="I807" s="94">
        <v>3473.15</v>
      </c>
      <c r="J807" s="94">
        <f>H807*I807</f>
        <v>1.736575</v>
      </c>
      <c r="K807" s="66"/>
      <c r="L807" s="67"/>
      <c r="M807" s="67"/>
      <c r="N807" s="67"/>
      <c r="O807" s="65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</row>
    <row r="808" spans="1:27" ht="13.9" customHeight="1">
      <c r="A808" s="427"/>
      <c r="B808" s="427"/>
      <c r="C808" s="427"/>
      <c r="D808" s="427"/>
      <c r="E808" s="427"/>
      <c r="F808" s="427"/>
      <c r="G808" s="425" t="s">
        <v>87</v>
      </c>
      <c r="H808" s="425"/>
      <c r="I808" s="425"/>
      <c r="J808" s="95">
        <f>J807</f>
        <v>1.736575</v>
      </c>
      <c r="K808" s="66"/>
      <c r="L808" s="67"/>
      <c r="M808" s="67"/>
      <c r="N808" s="67"/>
      <c r="O808" s="65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</row>
    <row r="809" spans="1:27" ht="13.9" customHeight="1">
      <c r="A809" s="427"/>
      <c r="B809" s="427"/>
      <c r="C809" s="427"/>
      <c r="D809" s="427"/>
      <c r="E809" s="427"/>
      <c r="F809" s="427"/>
      <c r="G809" s="425" t="s">
        <v>85</v>
      </c>
      <c r="H809" s="425"/>
      <c r="I809" s="425"/>
      <c r="J809" s="96">
        <f>SUM(J802,J805,J808)</f>
        <v>2.6608575999999999</v>
      </c>
      <c r="K809" s="66"/>
      <c r="L809" s="57"/>
      <c r="M809" s="67"/>
      <c r="N809" s="57"/>
      <c r="O809" s="65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</row>
    <row r="810" spans="1:27" ht="13.15" customHeight="1">
      <c r="A810" s="422"/>
      <c r="B810" s="422"/>
      <c r="C810" s="422"/>
      <c r="D810" s="422"/>
      <c r="E810" s="422"/>
      <c r="F810" s="422"/>
      <c r="G810" s="422"/>
      <c r="H810" s="422"/>
      <c r="I810" s="422"/>
      <c r="J810" s="422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</row>
    <row r="811" spans="1:27" ht="42" customHeight="1">
      <c r="A811" s="427" t="str">
        <f>'PLANILHA ORÇAMENTÁRIA'!A101</f>
        <v>1.3.6.</v>
      </c>
      <c r="B811" s="427" t="str">
        <f>'PLANILHA ORÇAMENTÁRIA'!B101</f>
        <v>SINAPI</v>
      </c>
      <c r="C811" s="427">
        <f>'PLANILHA ORÇAMENTÁRIA'!C101</f>
        <v>102332</v>
      </c>
      <c r="D811" s="428" t="str">
        <f>'PLANILHA ORÇAMENTÁRIA'!D101</f>
        <v>TRANSPORTE COM CAMINHÃO TANQUE DE TRANSPORTE DE MATERIAL ASFÁLTICO DE 20000L, EM VIA URBANA PAVIMENTADA, DMT ATÉ 30KM (UNIDADE: TXKM). AF_07/2020</v>
      </c>
      <c r="E811" s="428"/>
      <c r="F811" s="428"/>
      <c r="G811" s="428"/>
      <c r="H811" s="428"/>
      <c r="I811" s="429" t="str">
        <f>'PLANILHA ORÇAMENTÁRIA'!E101</f>
        <v>TXKM</v>
      </c>
      <c r="J811" s="429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</row>
    <row r="812" spans="1:27" ht="13.9" customHeight="1">
      <c r="A812" s="427"/>
      <c r="B812" s="427"/>
      <c r="C812" s="427"/>
      <c r="D812" s="426" t="s">
        <v>91</v>
      </c>
      <c r="E812" s="426"/>
      <c r="F812" s="426"/>
      <c r="G812" s="89" t="s">
        <v>50</v>
      </c>
      <c r="H812" s="89" t="s">
        <v>92</v>
      </c>
      <c r="I812" s="98" t="s">
        <v>83</v>
      </c>
      <c r="J812" s="98" t="s">
        <v>84</v>
      </c>
      <c r="K812" s="66"/>
      <c r="L812" s="67"/>
      <c r="M812" s="67"/>
      <c r="N812" s="67"/>
      <c r="O812" s="65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  <c r="AA812" s="57"/>
    </row>
    <row r="813" spans="1:27" ht="39.75" customHeight="1">
      <c r="A813" s="427"/>
      <c r="B813" s="427"/>
      <c r="C813" s="427"/>
      <c r="D813" s="423" t="s">
        <v>159</v>
      </c>
      <c r="E813" s="424"/>
      <c r="F813" s="424"/>
      <c r="G813" s="93" t="s">
        <v>93</v>
      </c>
      <c r="H813" s="92">
        <v>4.3477999999999998E-3</v>
      </c>
      <c r="I813" s="97">
        <v>433.89</v>
      </c>
      <c r="J813" s="94">
        <f>I813*H813</f>
        <v>1.8864669419999998</v>
      </c>
      <c r="K813" s="66"/>
      <c r="L813" s="67"/>
      <c r="M813" s="67"/>
      <c r="N813" s="67"/>
      <c r="O813" s="65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  <c r="AA813" s="57"/>
    </row>
    <row r="814" spans="1:27" ht="39.75" customHeight="1">
      <c r="A814" s="427"/>
      <c r="B814" s="427"/>
      <c r="C814" s="427"/>
      <c r="D814" s="423" t="s">
        <v>160</v>
      </c>
      <c r="E814" s="424"/>
      <c r="F814" s="424"/>
      <c r="G814" s="93" t="s">
        <v>95</v>
      </c>
      <c r="H814" s="92">
        <v>1.6337000000000001E-3</v>
      </c>
      <c r="I814" s="97">
        <v>89.23</v>
      </c>
      <c r="J814" s="94">
        <f>I814*H814</f>
        <v>0.14577505100000002</v>
      </c>
      <c r="K814" s="66"/>
      <c r="L814" s="67"/>
      <c r="M814" s="67"/>
      <c r="N814" s="67"/>
      <c r="O814" s="65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  <c r="AA814" s="57"/>
    </row>
    <row r="815" spans="1:27" ht="13.5" customHeight="1">
      <c r="A815" s="427"/>
      <c r="B815" s="427"/>
      <c r="C815" s="427"/>
      <c r="D815" s="427"/>
      <c r="E815" s="427"/>
      <c r="F815" s="427"/>
      <c r="G815" s="425" t="s">
        <v>96</v>
      </c>
      <c r="H815" s="425"/>
      <c r="I815" s="425"/>
      <c r="J815" s="95">
        <f>SUM(J813:J814)</f>
        <v>2.032241993</v>
      </c>
      <c r="K815" s="66"/>
      <c r="L815" s="67"/>
      <c r="M815" s="67"/>
      <c r="N815" s="67"/>
      <c r="O815" s="65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  <c r="AA815" s="57"/>
    </row>
    <row r="816" spans="1:27" ht="13.9" customHeight="1">
      <c r="A816" s="427"/>
      <c r="B816" s="427"/>
      <c r="C816" s="427"/>
      <c r="D816" s="427"/>
      <c r="E816" s="427"/>
      <c r="F816" s="427"/>
      <c r="G816" s="425" t="s">
        <v>85</v>
      </c>
      <c r="H816" s="425"/>
      <c r="I816" s="425"/>
      <c r="J816" s="96">
        <v>2.02</v>
      </c>
      <c r="K816" s="66"/>
      <c r="L816" s="67"/>
      <c r="M816" s="67"/>
      <c r="N816" s="67"/>
      <c r="O816" s="65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  <c r="AA816" s="57"/>
    </row>
    <row r="817" spans="1:27" ht="13.15" customHeight="1">
      <c r="A817" s="422"/>
      <c r="B817" s="422"/>
      <c r="C817" s="422"/>
      <c r="D817" s="422"/>
      <c r="E817" s="422"/>
      <c r="F817" s="422"/>
      <c r="G817" s="422"/>
      <c r="H817" s="422"/>
      <c r="I817" s="422"/>
      <c r="J817" s="422"/>
      <c r="K817" s="66"/>
      <c r="L817" s="67"/>
      <c r="M817" s="67"/>
      <c r="N817" s="67"/>
      <c r="O817" s="65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  <c r="AA817" s="57"/>
    </row>
    <row r="818" spans="1:27" ht="42" customHeight="1">
      <c r="A818" s="427" t="str">
        <f>'PLANILHA ORÇAMENTÁRIA'!A102</f>
        <v>1.3.7.</v>
      </c>
      <c r="B818" s="427" t="str">
        <f>'PLANILHA ORÇAMENTÁRIA'!B102</f>
        <v>SINAPI</v>
      </c>
      <c r="C818" s="427">
        <f>'PLANILHA ORÇAMENTÁRIA'!C102</f>
        <v>102333</v>
      </c>
      <c r="D818" s="428" t="str">
        <f>'PLANILHA ORÇAMENTÁRIA'!D102</f>
        <v>TRANSPORTE COM CAMINHÃO TANQUE DE TRANSPORTE DE MATERIAL ASFÁLTICO DE 20000L, EM VIA URBANA PAVIMENTADA, ADICIONAL PARA DMT EXCEDENTE A 30 KM (UNIDADE: TXKM). AF_07/2020</v>
      </c>
      <c r="E818" s="428"/>
      <c r="F818" s="428"/>
      <c r="G818" s="428"/>
      <c r="H818" s="428"/>
      <c r="I818" s="429" t="str">
        <f>'PLANILHA ORÇAMENTÁRIA'!E102</f>
        <v>TXKM</v>
      </c>
      <c r="J818" s="429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</row>
    <row r="819" spans="1:27" ht="13.9" customHeight="1">
      <c r="A819" s="427"/>
      <c r="B819" s="427"/>
      <c r="C819" s="427"/>
      <c r="D819" s="426" t="s">
        <v>91</v>
      </c>
      <c r="E819" s="426"/>
      <c r="F819" s="426"/>
      <c r="G819" s="89" t="s">
        <v>50</v>
      </c>
      <c r="H819" s="89" t="s">
        <v>92</v>
      </c>
      <c r="I819" s="98" t="s">
        <v>83</v>
      </c>
      <c r="J819" s="98" t="s">
        <v>84</v>
      </c>
      <c r="K819" s="66"/>
      <c r="L819" s="67"/>
      <c r="M819" s="67"/>
      <c r="N819" s="67"/>
      <c r="O819" s="65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</row>
    <row r="820" spans="1:27" ht="39.75" customHeight="1">
      <c r="A820" s="427"/>
      <c r="B820" s="427"/>
      <c r="C820" s="427"/>
      <c r="D820" s="423" t="s">
        <v>159</v>
      </c>
      <c r="E820" s="424"/>
      <c r="F820" s="424"/>
      <c r="G820" s="93" t="s">
        <v>93</v>
      </c>
      <c r="H820" s="92">
        <v>1.6666999999999999E-3</v>
      </c>
      <c r="I820" s="97">
        <v>433.89</v>
      </c>
      <c r="J820" s="94">
        <f>I820*H820</f>
        <v>0.72316446299999992</v>
      </c>
      <c r="K820" s="66"/>
      <c r="L820" s="67"/>
      <c r="M820" s="67"/>
      <c r="N820" s="67"/>
      <c r="O820" s="65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</row>
    <row r="821" spans="1:27" ht="39.75" customHeight="1">
      <c r="A821" s="427"/>
      <c r="B821" s="427"/>
      <c r="C821" s="427"/>
      <c r="D821" s="423" t="s">
        <v>160</v>
      </c>
      <c r="E821" s="424"/>
      <c r="F821" s="424"/>
      <c r="G821" s="93" t="s">
        <v>95</v>
      </c>
      <c r="H821" s="92">
        <v>6.2620000000000004E-4</v>
      </c>
      <c r="I821" s="97">
        <v>89.23</v>
      </c>
      <c r="J821" s="94">
        <f>I821*H821</f>
        <v>5.5875826000000003E-2</v>
      </c>
      <c r="K821" s="66"/>
      <c r="L821" s="67"/>
      <c r="M821" s="67"/>
      <c r="N821" s="67"/>
      <c r="O821" s="65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  <c r="AA821" s="57"/>
    </row>
    <row r="822" spans="1:27" ht="13.5" customHeight="1">
      <c r="A822" s="427"/>
      <c r="B822" s="427"/>
      <c r="C822" s="427"/>
      <c r="D822" s="427"/>
      <c r="E822" s="427"/>
      <c r="F822" s="427"/>
      <c r="G822" s="425" t="s">
        <v>96</v>
      </c>
      <c r="H822" s="425"/>
      <c r="I822" s="425"/>
      <c r="J822" s="95">
        <f>SUM(J820:J821)</f>
        <v>0.77904028899999989</v>
      </c>
      <c r="K822" s="66"/>
      <c r="L822" s="67"/>
      <c r="M822" s="67"/>
      <c r="N822" s="67"/>
      <c r="O822" s="65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</row>
    <row r="823" spans="1:27" ht="13.9" customHeight="1">
      <c r="A823" s="427"/>
      <c r="B823" s="427"/>
      <c r="C823" s="427"/>
      <c r="D823" s="427"/>
      <c r="E823" s="427"/>
      <c r="F823" s="427"/>
      <c r="G823" s="425" t="s">
        <v>85</v>
      </c>
      <c r="H823" s="425"/>
      <c r="I823" s="425"/>
      <c r="J823" s="96">
        <v>0.77</v>
      </c>
      <c r="K823" s="66"/>
      <c r="L823" s="67"/>
      <c r="M823" s="67"/>
      <c r="N823" s="67"/>
      <c r="O823" s="65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</row>
    <row r="824" spans="1:27" ht="13.15" customHeight="1">
      <c r="A824" s="422"/>
      <c r="B824" s="422"/>
      <c r="C824" s="422"/>
      <c r="D824" s="422"/>
      <c r="E824" s="422"/>
      <c r="F824" s="422"/>
      <c r="G824" s="422"/>
      <c r="H824" s="422"/>
      <c r="I824" s="422"/>
      <c r="J824" s="422"/>
      <c r="K824" s="66"/>
      <c r="L824" s="67"/>
      <c r="M824" s="67"/>
      <c r="N824" s="67"/>
      <c r="O824" s="65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  <c r="AA824" s="57"/>
    </row>
    <row r="825" spans="1:27" ht="42" customHeight="1">
      <c r="A825" s="427" t="str">
        <f>'PLANILHA ORÇAMENTÁRIA'!A103</f>
        <v>1.3.8.</v>
      </c>
      <c r="B825" s="427" t="str">
        <f>'PLANILHA ORÇAMENTÁRIA'!B103</f>
        <v>SINAPI</v>
      </c>
      <c r="C825" s="427">
        <f>'PLANILHA ORÇAMENTÁRIA'!C103</f>
        <v>95995</v>
      </c>
      <c r="D825" s="428" t="str">
        <f>'PLANILHA ORÇAMENTÁRIA'!D103</f>
        <v>EXECUÇÃO DE PAVIMENTO COM APLICAÇÃO DE CONCRETO ASFÁLTICO, CAMADA DE ROLAMENTO - EXCLUSIVE CARGA E TRANSPORTE. AF_10/2025</v>
      </c>
      <c r="E825" s="428"/>
      <c r="F825" s="428"/>
      <c r="G825" s="428"/>
      <c r="H825" s="428"/>
      <c r="I825" s="429" t="str">
        <f>'PLANILHA ORÇAMENTÁRIA'!E103</f>
        <v>M3</v>
      </c>
      <c r="J825" s="429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</row>
    <row r="826" spans="1:27" ht="13.9" customHeight="1">
      <c r="A826" s="427"/>
      <c r="B826" s="427"/>
      <c r="C826" s="427"/>
      <c r="D826" s="426" t="s">
        <v>86</v>
      </c>
      <c r="E826" s="426"/>
      <c r="F826" s="426"/>
      <c r="G826" s="89" t="s">
        <v>50</v>
      </c>
      <c r="H826" s="89" t="s">
        <v>92</v>
      </c>
      <c r="I826" s="98" t="s">
        <v>83</v>
      </c>
      <c r="J826" s="98" t="s">
        <v>84</v>
      </c>
      <c r="K826" s="66"/>
      <c r="L826" s="67"/>
      <c r="M826" s="67"/>
      <c r="N826" s="67"/>
      <c r="O826" s="65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</row>
    <row r="827" spans="1:27" ht="25.5" customHeight="1">
      <c r="A827" s="427"/>
      <c r="B827" s="427"/>
      <c r="C827" s="427"/>
      <c r="D827" s="423" t="s">
        <v>178</v>
      </c>
      <c r="E827" s="424"/>
      <c r="F827" s="424"/>
      <c r="G827" s="93" t="s">
        <v>68</v>
      </c>
      <c r="H827" s="92">
        <v>2.5663714</v>
      </c>
      <c r="I827" s="97">
        <v>784</v>
      </c>
      <c r="J827" s="94">
        <f>I827*H827</f>
        <v>2012.0351776</v>
      </c>
      <c r="K827" s="66"/>
      <c r="L827" s="67"/>
      <c r="M827" s="67"/>
      <c r="N827" s="67"/>
      <c r="O827" s="65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  <c r="AA827" s="57"/>
    </row>
    <row r="828" spans="1:27" ht="13.5" customHeight="1">
      <c r="A828" s="427"/>
      <c r="B828" s="427"/>
      <c r="C828" s="427"/>
      <c r="D828" s="430"/>
      <c r="E828" s="431"/>
      <c r="F828" s="432"/>
      <c r="G828" s="425" t="s">
        <v>87</v>
      </c>
      <c r="H828" s="425"/>
      <c r="I828" s="425"/>
      <c r="J828" s="96">
        <v>2012.03</v>
      </c>
      <c r="K828" s="66"/>
      <c r="L828" s="67"/>
      <c r="M828" s="67"/>
      <c r="N828" s="67"/>
      <c r="O828" s="65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</row>
    <row r="829" spans="1:27" ht="13.5" customHeight="1">
      <c r="A829" s="427"/>
      <c r="B829" s="427"/>
      <c r="C829" s="427"/>
      <c r="D829" s="426" t="s">
        <v>89</v>
      </c>
      <c r="E829" s="426"/>
      <c r="F829" s="426"/>
      <c r="G829" s="89" t="s">
        <v>50</v>
      </c>
      <c r="H829" s="89" t="s">
        <v>92</v>
      </c>
      <c r="I829" s="98" t="s">
        <v>83</v>
      </c>
      <c r="J829" s="98" t="s">
        <v>84</v>
      </c>
      <c r="K829" s="66"/>
      <c r="L829" s="67"/>
      <c r="M829" s="67"/>
      <c r="N829" s="67"/>
      <c r="O829" s="65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</row>
    <row r="830" spans="1:27" ht="18" customHeight="1">
      <c r="A830" s="427"/>
      <c r="B830" s="427"/>
      <c r="C830" s="427"/>
      <c r="D830" s="423" t="s">
        <v>169</v>
      </c>
      <c r="E830" s="424"/>
      <c r="F830" s="424"/>
      <c r="G830" s="100" t="s">
        <v>94</v>
      </c>
      <c r="H830" s="92">
        <v>0.96897409999999995</v>
      </c>
      <c r="I830" s="94">
        <v>24.47</v>
      </c>
      <c r="J830" s="94">
        <f>H830*I830</f>
        <v>23.710796226999996</v>
      </c>
      <c r="K830" s="66"/>
      <c r="L830" s="67"/>
      <c r="M830" s="67"/>
      <c r="N830" s="67"/>
      <c r="O830" s="65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</row>
    <row r="831" spans="1:27" ht="13.5" customHeight="1">
      <c r="A831" s="427"/>
      <c r="B831" s="427"/>
      <c r="C831" s="427"/>
      <c r="D831" s="430"/>
      <c r="E831" s="431"/>
      <c r="F831" s="432"/>
      <c r="G831" s="425" t="s">
        <v>97</v>
      </c>
      <c r="H831" s="425"/>
      <c r="I831" s="425"/>
      <c r="J831" s="96">
        <f>J830</f>
        <v>23.710796226999996</v>
      </c>
      <c r="K831" s="66"/>
      <c r="L831" s="67"/>
      <c r="M831" s="67"/>
      <c r="N831" s="67"/>
      <c r="O831" s="65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</row>
    <row r="832" spans="1:27" ht="13.9" customHeight="1">
      <c r="A832" s="427"/>
      <c r="B832" s="427"/>
      <c r="C832" s="427"/>
      <c r="D832" s="426" t="s">
        <v>91</v>
      </c>
      <c r="E832" s="426"/>
      <c r="F832" s="426"/>
      <c r="G832" s="207" t="s">
        <v>50</v>
      </c>
      <c r="H832" s="98" t="s">
        <v>92</v>
      </c>
      <c r="I832" s="98" t="s">
        <v>83</v>
      </c>
      <c r="J832" s="98" t="s">
        <v>84</v>
      </c>
      <c r="K832" s="66"/>
      <c r="L832" s="67"/>
      <c r="M832" s="67"/>
      <c r="N832" s="67"/>
      <c r="O832" s="65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</row>
    <row r="833" spans="1:27" ht="25.5" customHeight="1">
      <c r="A833" s="427"/>
      <c r="B833" s="427"/>
      <c r="C833" s="427"/>
      <c r="D833" s="423" t="s">
        <v>167</v>
      </c>
      <c r="E833" s="424"/>
      <c r="F833" s="424"/>
      <c r="G833" s="93" t="s">
        <v>93</v>
      </c>
      <c r="H833" s="92">
        <v>4.9371499999999999E-2</v>
      </c>
      <c r="I833" s="97">
        <v>394.97</v>
      </c>
      <c r="J833" s="94">
        <f t="shared" ref="J833:J842" si="8">I833*H833</f>
        <v>19.500261354999999</v>
      </c>
      <c r="K833" s="66"/>
      <c r="L833" s="67"/>
      <c r="M833" s="67"/>
      <c r="N833" s="67"/>
      <c r="O833" s="65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  <c r="AA833" s="57"/>
    </row>
    <row r="834" spans="1:27" ht="25.5" customHeight="1">
      <c r="A834" s="427"/>
      <c r="B834" s="427"/>
      <c r="C834" s="427"/>
      <c r="D834" s="423" t="s">
        <v>168</v>
      </c>
      <c r="E834" s="424"/>
      <c r="F834" s="424"/>
      <c r="G834" s="93" t="s">
        <v>95</v>
      </c>
      <c r="H834" s="92">
        <v>8.9053300000000002E-2</v>
      </c>
      <c r="I834" s="97">
        <v>156.80000000000001</v>
      </c>
      <c r="J834" s="94">
        <f t="shared" si="8"/>
        <v>13.963557440000001</v>
      </c>
      <c r="K834" s="66"/>
      <c r="L834" s="67"/>
      <c r="M834" s="67"/>
      <c r="N834" s="67"/>
      <c r="O834" s="65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</row>
    <row r="835" spans="1:27" ht="39.75" customHeight="1">
      <c r="A835" s="427"/>
      <c r="B835" s="427"/>
      <c r="C835" s="427"/>
      <c r="D835" s="423" t="s">
        <v>170</v>
      </c>
      <c r="E835" s="424"/>
      <c r="F835" s="424"/>
      <c r="G835" s="93" t="s">
        <v>93</v>
      </c>
      <c r="H835" s="92">
        <v>4.9371499999999999E-2</v>
      </c>
      <c r="I835" s="97">
        <v>286.54000000000002</v>
      </c>
      <c r="J835" s="94">
        <f t="shared" si="8"/>
        <v>14.14690961</v>
      </c>
      <c r="K835" s="66"/>
      <c r="L835" s="67"/>
      <c r="M835" s="67"/>
      <c r="N835" s="67"/>
      <c r="O835" s="65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</row>
    <row r="836" spans="1:27" ht="39.75" customHeight="1">
      <c r="A836" s="427"/>
      <c r="B836" s="427"/>
      <c r="C836" s="427"/>
      <c r="D836" s="423" t="s">
        <v>171</v>
      </c>
      <c r="E836" s="424"/>
      <c r="F836" s="424"/>
      <c r="G836" s="93" t="s">
        <v>95</v>
      </c>
      <c r="H836" s="92">
        <v>8.9053300000000002E-2</v>
      </c>
      <c r="I836" s="97">
        <v>82.92</v>
      </c>
      <c r="J836" s="94">
        <f t="shared" si="8"/>
        <v>7.3842996360000006</v>
      </c>
      <c r="K836" s="66"/>
      <c r="L836" s="67"/>
      <c r="M836" s="67"/>
      <c r="N836" s="67"/>
      <c r="O836" s="65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</row>
    <row r="837" spans="1:27" ht="25.5" customHeight="1">
      <c r="A837" s="427"/>
      <c r="B837" s="427"/>
      <c r="C837" s="427"/>
      <c r="D837" s="423" t="s">
        <v>172</v>
      </c>
      <c r="E837" s="424"/>
      <c r="F837" s="424"/>
      <c r="G837" s="93" t="s">
        <v>93</v>
      </c>
      <c r="H837" s="92">
        <v>8.2051299999999994E-2</v>
      </c>
      <c r="I837" s="97">
        <v>222.73</v>
      </c>
      <c r="J837" s="94">
        <f t="shared" si="8"/>
        <v>18.275286048999998</v>
      </c>
      <c r="K837" s="66"/>
      <c r="L837" s="67"/>
      <c r="M837" s="67"/>
      <c r="N837" s="67"/>
      <c r="O837" s="65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  <c r="AA837" s="57"/>
    </row>
    <row r="838" spans="1:27" ht="25.5" customHeight="1">
      <c r="A838" s="427"/>
      <c r="B838" s="427"/>
      <c r="C838" s="427"/>
      <c r="D838" s="423" t="s">
        <v>173</v>
      </c>
      <c r="E838" s="424"/>
      <c r="F838" s="424"/>
      <c r="G838" s="93" t="s">
        <v>95</v>
      </c>
      <c r="H838" s="92">
        <v>5.6373600000000003E-2</v>
      </c>
      <c r="I838" s="97">
        <v>78.650000000000006</v>
      </c>
      <c r="J838" s="94">
        <f t="shared" si="8"/>
        <v>4.4337836400000006</v>
      </c>
      <c r="K838" s="66"/>
      <c r="L838" s="67"/>
      <c r="M838" s="67"/>
      <c r="N838" s="67"/>
      <c r="O838" s="65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</row>
    <row r="839" spans="1:27" ht="25.5" customHeight="1">
      <c r="A839" s="427"/>
      <c r="B839" s="427"/>
      <c r="C839" s="427"/>
      <c r="D839" s="423" t="s">
        <v>174</v>
      </c>
      <c r="E839" s="424"/>
      <c r="F839" s="424"/>
      <c r="G839" s="93" t="s">
        <v>95</v>
      </c>
      <c r="H839" s="92">
        <v>0.1087291</v>
      </c>
      <c r="I839" s="97">
        <v>66.7</v>
      </c>
      <c r="J839" s="94">
        <f t="shared" si="8"/>
        <v>7.2522309700000003</v>
      </c>
      <c r="K839" s="66"/>
      <c r="L839" s="67"/>
      <c r="M839" s="67"/>
      <c r="N839" s="67"/>
      <c r="O839" s="65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  <c r="AA839" s="57"/>
    </row>
    <row r="840" spans="1:27" ht="25.5" customHeight="1">
      <c r="A840" s="427"/>
      <c r="B840" s="427"/>
      <c r="C840" s="427"/>
      <c r="D840" s="423" t="s">
        <v>175</v>
      </c>
      <c r="E840" s="424"/>
      <c r="F840" s="424"/>
      <c r="G840" s="93" t="s">
        <v>93</v>
      </c>
      <c r="H840" s="92">
        <v>2.9695800000000001E-2</v>
      </c>
      <c r="I840" s="97">
        <v>160.6</v>
      </c>
      <c r="J840" s="94">
        <f t="shared" si="8"/>
        <v>4.7691454799999997</v>
      </c>
      <c r="K840" s="66"/>
      <c r="L840" s="67"/>
      <c r="M840" s="67"/>
      <c r="N840" s="67"/>
      <c r="O840" s="65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</row>
    <row r="841" spans="1:27" ht="25.5" customHeight="1">
      <c r="A841" s="427"/>
      <c r="B841" s="427"/>
      <c r="C841" s="427"/>
      <c r="D841" s="423" t="s">
        <v>176</v>
      </c>
      <c r="E841" s="424"/>
      <c r="F841" s="424"/>
      <c r="G841" s="93" t="s">
        <v>93</v>
      </c>
      <c r="H841" s="92">
        <v>3.4461499999999999E-2</v>
      </c>
      <c r="I841" s="97">
        <v>206.81</v>
      </c>
      <c r="J841" s="94">
        <f t="shared" si="8"/>
        <v>7.1269828149999999</v>
      </c>
      <c r="K841" s="66"/>
      <c r="L841" s="67"/>
      <c r="M841" s="67"/>
      <c r="N841" s="67"/>
      <c r="O841" s="65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</row>
    <row r="842" spans="1:27" ht="25.5" customHeight="1">
      <c r="A842" s="427"/>
      <c r="B842" s="427"/>
      <c r="C842" s="427"/>
      <c r="D842" s="423" t="s">
        <v>177</v>
      </c>
      <c r="E842" s="424"/>
      <c r="F842" s="424"/>
      <c r="G842" s="93" t="s">
        <v>95</v>
      </c>
      <c r="H842" s="92">
        <v>0.2423882</v>
      </c>
      <c r="I842" s="97">
        <v>84.16</v>
      </c>
      <c r="J842" s="94">
        <f t="shared" si="8"/>
        <v>20.399390911999998</v>
      </c>
      <c r="K842" s="66"/>
      <c r="L842" s="67"/>
      <c r="M842" s="67"/>
      <c r="N842" s="67"/>
      <c r="O842" s="65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  <c r="AA842" s="57"/>
    </row>
    <row r="843" spans="1:27" ht="13.9" customHeight="1">
      <c r="A843" s="427"/>
      <c r="B843" s="427"/>
      <c r="C843" s="427"/>
      <c r="D843" s="427"/>
      <c r="E843" s="427"/>
      <c r="F843" s="427"/>
      <c r="G843" s="425" t="s">
        <v>96</v>
      </c>
      <c r="H843" s="425"/>
      <c r="I843" s="425"/>
      <c r="J843" s="95">
        <f>SUM(J833:J842)</f>
        <v>117.25184790700001</v>
      </c>
      <c r="K843" s="66"/>
      <c r="L843" s="67"/>
      <c r="M843" s="67"/>
      <c r="N843" s="67"/>
      <c r="O843" s="65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  <c r="AA843" s="57"/>
    </row>
    <row r="844" spans="1:27" ht="13.9" customHeight="1">
      <c r="A844" s="427"/>
      <c r="B844" s="427"/>
      <c r="C844" s="427"/>
      <c r="D844" s="427"/>
      <c r="E844" s="427"/>
      <c r="F844" s="427"/>
      <c r="G844" s="425" t="s">
        <v>85</v>
      </c>
      <c r="H844" s="425"/>
      <c r="I844" s="425"/>
      <c r="J844" s="96">
        <v>2152.94</v>
      </c>
      <c r="K844" s="66"/>
      <c r="L844" s="67"/>
      <c r="M844" s="67"/>
      <c r="N844" s="67"/>
      <c r="O844" s="65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</row>
    <row r="845" spans="1:27" ht="13.15" customHeight="1">
      <c r="A845" s="422"/>
      <c r="B845" s="422"/>
      <c r="C845" s="422"/>
      <c r="D845" s="422"/>
      <c r="E845" s="422"/>
      <c r="F845" s="422"/>
      <c r="G845" s="422"/>
      <c r="H845" s="422"/>
      <c r="I845" s="422"/>
      <c r="J845" s="422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  <c r="AA845" s="57"/>
    </row>
    <row r="846" spans="1:27" ht="42" customHeight="1">
      <c r="A846" s="427" t="str">
        <f>'PLANILHA ORÇAMENTÁRIA'!A104</f>
        <v>1.3.9.</v>
      </c>
      <c r="B846" s="427" t="str">
        <f>'PLANILHA ORÇAMENTÁRIA'!B104</f>
        <v>SICRO/DNIT</v>
      </c>
      <c r="C846" s="427">
        <f>'PLANILHA ORÇAMENTÁRIA'!C104</f>
        <v>5914612</v>
      </c>
      <c r="D846" s="428" t="str">
        <f>'PLANILHA ORÇAMENTÁRIA'!D104</f>
        <v>TRANSPORTE DE MISTURA BETUMINOSA A QUENTE COM CAMINHÃO COM CAÇAMBA TÉRMICA DE 6 M³ - RODOVIA PAVIMENTADA</v>
      </c>
      <c r="E846" s="428"/>
      <c r="F846" s="428"/>
      <c r="G846" s="428"/>
      <c r="H846" s="428"/>
      <c r="I846" s="429" t="str">
        <f>'PLANILHA ORÇAMENTÁRIA'!E104</f>
        <v>TXKM</v>
      </c>
      <c r="J846" s="429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</row>
    <row r="847" spans="1:27" ht="13.9" customHeight="1">
      <c r="A847" s="427"/>
      <c r="B847" s="427"/>
      <c r="C847" s="427"/>
      <c r="D847" s="426" t="s">
        <v>91</v>
      </c>
      <c r="E847" s="426"/>
      <c r="F847" s="426"/>
      <c r="G847" s="89" t="s">
        <v>51</v>
      </c>
      <c r="H847" s="89" t="s">
        <v>221</v>
      </c>
      <c r="I847" s="98" t="s">
        <v>222</v>
      </c>
      <c r="J847" s="98" t="s">
        <v>223</v>
      </c>
      <c r="K847" s="66"/>
      <c r="L847" s="67"/>
      <c r="M847" s="67"/>
      <c r="N847" s="67"/>
      <c r="O847" s="65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  <c r="AA847" s="57"/>
    </row>
    <row r="848" spans="1:27" ht="29.45" customHeight="1">
      <c r="A848" s="427"/>
      <c r="B848" s="427"/>
      <c r="C848" s="427"/>
      <c r="D848" s="423" t="s">
        <v>224</v>
      </c>
      <c r="E848" s="424"/>
      <c r="F848" s="424"/>
      <c r="G848" s="100">
        <v>1</v>
      </c>
      <c r="H848" s="92" t="s">
        <v>225</v>
      </c>
      <c r="I848" s="97" t="s">
        <v>319</v>
      </c>
      <c r="J848" s="94">
        <v>221.13939999999999</v>
      </c>
      <c r="K848" s="66"/>
      <c r="L848" s="67"/>
      <c r="M848" s="67"/>
      <c r="N848" s="67"/>
      <c r="O848" s="65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  <c r="AA848" s="57"/>
    </row>
    <row r="849" spans="1:27" ht="15.6" customHeight="1">
      <c r="A849" s="427"/>
      <c r="B849" s="427"/>
      <c r="C849" s="427"/>
      <c r="D849" s="466"/>
      <c r="E849" s="467"/>
      <c r="F849" s="468"/>
      <c r="G849" s="460" t="s">
        <v>226</v>
      </c>
      <c r="H849" s="461"/>
      <c r="I849" s="462"/>
      <c r="J849" s="94">
        <f>J848</f>
        <v>221.13939999999999</v>
      </c>
      <c r="K849" s="66"/>
      <c r="L849" s="67"/>
      <c r="M849" s="67"/>
      <c r="N849" s="67"/>
      <c r="O849" s="65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  <c r="AA849" s="57"/>
    </row>
    <row r="850" spans="1:27" ht="15.6" customHeight="1">
      <c r="A850" s="427"/>
      <c r="B850" s="427"/>
      <c r="C850" s="427"/>
      <c r="D850" s="426" t="s">
        <v>227</v>
      </c>
      <c r="E850" s="426"/>
      <c r="F850" s="426"/>
      <c r="G850" s="460" t="s">
        <v>25</v>
      </c>
      <c r="H850" s="461"/>
      <c r="I850" s="461"/>
      <c r="J850" s="462"/>
      <c r="K850" s="66"/>
      <c r="L850" s="67"/>
      <c r="M850" s="67"/>
      <c r="N850" s="67"/>
      <c r="O850" s="65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  <c r="AA850" s="57"/>
    </row>
    <row r="851" spans="1:27" ht="15.6" customHeight="1">
      <c r="A851" s="427"/>
      <c r="B851" s="427"/>
      <c r="C851" s="427"/>
      <c r="D851" s="469"/>
      <c r="E851" s="470"/>
      <c r="F851" s="471"/>
      <c r="G851" s="460" t="s">
        <v>228</v>
      </c>
      <c r="H851" s="461"/>
      <c r="I851" s="462"/>
      <c r="J851" s="206" t="s">
        <v>25</v>
      </c>
      <c r="K851" s="66"/>
      <c r="L851" s="67"/>
      <c r="M851" s="67"/>
      <c r="N851" s="67"/>
      <c r="O851" s="65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</row>
    <row r="852" spans="1:27" ht="15.6" customHeight="1">
      <c r="A852" s="427"/>
      <c r="B852" s="427"/>
      <c r="C852" s="427"/>
      <c r="D852" s="472"/>
      <c r="E852" s="473"/>
      <c r="F852" s="474"/>
      <c r="G852" s="460" t="s">
        <v>229</v>
      </c>
      <c r="H852" s="461"/>
      <c r="I852" s="462"/>
      <c r="J852" s="94">
        <v>221.13939999999999</v>
      </c>
      <c r="K852" s="66"/>
      <c r="L852" s="67"/>
      <c r="M852" s="67"/>
      <c r="N852" s="67"/>
      <c r="O852" s="65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  <c r="AA852" s="57"/>
    </row>
    <row r="853" spans="1:27" ht="15.6" customHeight="1">
      <c r="A853" s="427"/>
      <c r="B853" s="427"/>
      <c r="C853" s="427"/>
      <c r="D853" s="472"/>
      <c r="E853" s="473"/>
      <c r="F853" s="474"/>
      <c r="G853" s="460" t="s">
        <v>230</v>
      </c>
      <c r="H853" s="461"/>
      <c r="I853" s="462"/>
      <c r="J853" s="94">
        <v>0.98680000000000001</v>
      </c>
      <c r="K853" s="66"/>
      <c r="L853" s="67"/>
      <c r="M853" s="67"/>
      <c r="N853" s="67"/>
      <c r="O853" s="65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  <c r="AA853" s="57"/>
    </row>
    <row r="854" spans="1:27" ht="15.6" customHeight="1">
      <c r="A854" s="427"/>
      <c r="B854" s="427"/>
      <c r="C854" s="427"/>
      <c r="D854" s="472"/>
      <c r="E854" s="473"/>
      <c r="F854" s="474"/>
      <c r="G854" s="460" t="s">
        <v>231</v>
      </c>
      <c r="H854" s="461"/>
      <c r="I854" s="462"/>
      <c r="J854" s="206" t="s">
        <v>25</v>
      </c>
      <c r="K854" s="66"/>
      <c r="L854" s="67"/>
      <c r="M854" s="67"/>
      <c r="N854" s="67"/>
      <c r="O854" s="65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  <c r="AA854" s="57"/>
    </row>
    <row r="855" spans="1:27" ht="15.6" customHeight="1">
      <c r="A855" s="427"/>
      <c r="B855" s="427"/>
      <c r="C855" s="427"/>
      <c r="D855" s="426" t="s">
        <v>232</v>
      </c>
      <c r="E855" s="426"/>
      <c r="F855" s="426"/>
      <c r="G855" s="460" t="s">
        <v>25</v>
      </c>
      <c r="H855" s="461"/>
      <c r="I855" s="461"/>
      <c r="J855" s="462"/>
      <c r="K855" s="66"/>
      <c r="L855" s="67"/>
      <c r="M855" s="67"/>
      <c r="N855" s="67"/>
      <c r="O855" s="65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  <c r="AA855" s="57"/>
    </row>
    <row r="856" spans="1:27" ht="15.6" customHeight="1">
      <c r="A856" s="427"/>
      <c r="B856" s="427"/>
      <c r="C856" s="427"/>
      <c r="D856" s="426" t="s">
        <v>233</v>
      </c>
      <c r="E856" s="426"/>
      <c r="F856" s="426"/>
      <c r="G856" s="460" t="s">
        <v>25</v>
      </c>
      <c r="H856" s="461"/>
      <c r="I856" s="461"/>
      <c r="J856" s="462"/>
      <c r="K856" s="66"/>
      <c r="L856" s="67"/>
      <c r="M856" s="67"/>
      <c r="N856" s="67"/>
      <c r="O856" s="65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</row>
    <row r="857" spans="1:27" ht="15.6" customHeight="1">
      <c r="A857" s="427"/>
      <c r="B857" s="427"/>
      <c r="C857" s="427"/>
      <c r="D857" s="426" t="s">
        <v>234</v>
      </c>
      <c r="E857" s="426"/>
      <c r="F857" s="426"/>
      <c r="G857" s="460" t="s">
        <v>25</v>
      </c>
      <c r="H857" s="461"/>
      <c r="I857" s="461"/>
      <c r="J857" s="462"/>
      <c r="K857" s="66"/>
      <c r="L857" s="67"/>
      <c r="M857" s="67"/>
      <c r="N857" s="67"/>
      <c r="O857" s="65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</row>
    <row r="858" spans="1:27" ht="15.6" customHeight="1">
      <c r="A858" s="427"/>
      <c r="B858" s="427"/>
      <c r="C858" s="427"/>
      <c r="D858" s="426" t="s">
        <v>235</v>
      </c>
      <c r="E858" s="426"/>
      <c r="F858" s="426"/>
      <c r="G858" s="460" t="s">
        <v>25</v>
      </c>
      <c r="H858" s="461"/>
      <c r="I858" s="461"/>
      <c r="J858" s="462"/>
      <c r="K858" s="66"/>
      <c r="L858" s="67"/>
      <c r="M858" s="67"/>
      <c r="N858" s="67"/>
      <c r="O858" s="65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  <c r="AA858" s="57"/>
    </row>
    <row r="859" spans="1:27" ht="13.9" customHeight="1">
      <c r="A859" s="427"/>
      <c r="B859" s="427"/>
      <c r="C859" s="427"/>
      <c r="D859" s="427"/>
      <c r="E859" s="427"/>
      <c r="F859" s="427"/>
      <c r="G859" s="425" t="s">
        <v>85</v>
      </c>
      <c r="H859" s="425"/>
      <c r="I859" s="425"/>
      <c r="J859" s="96">
        <f>J853</f>
        <v>0.98680000000000001</v>
      </c>
      <c r="K859" s="66"/>
      <c r="L859" s="67"/>
      <c r="M859" s="67"/>
      <c r="N859" s="67"/>
      <c r="O859" s="65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  <c r="AA859" s="57"/>
    </row>
    <row r="860" spans="1:27" ht="12.6" customHeight="1">
      <c r="A860" s="240"/>
      <c r="B860" s="241"/>
      <c r="C860" s="241"/>
      <c r="D860" s="241"/>
      <c r="E860" s="241"/>
      <c r="F860" s="241"/>
      <c r="G860" s="241"/>
      <c r="H860" s="241"/>
      <c r="I860" s="241"/>
      <c r="J860" s="242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  <c r="W860" s="61"/>
      <c r="X860" s="61"/>
      <c r="Y860" s="61"/>
      <c r="Z860" s="61"/>
      <c r="AA860" s="61"/>
    </row>
    <row r="861" spans="1:27" ht="42" customHeight="1">
      <c r="A861" s="427" t="str">
        <f>'PLANILHA ORÇAMENTÁRIA'!A105</f>
        <v>1.3.10.</v>
      </c>
      <c r="B861" s="427" t="str">
        <f>'PLANILHA ORÇAMENTÁRIA'!B105</f>
        <v>SINAPI</v>
      </c>
      <c r="C861" s="427">
        <f>'PLANILHA ORÇAMENTÁRIA'!C105</f>
        <v>5678</v>
      </c>
      <c r="D861" s="428" t="str">
        <f>'PLANILHA ORÇAMENTÁRIA'!D105</f>
        <v>RETROESCAVADEIRA SOBRE RODAS COM CARREGADEIRA, TRAÇÃO 4X4, POTÊNCIA LÍQ. 88 HP, CAÇAMBA CARREG. CAP. MÍN. 1 M3, CAÇAMBA RETRO CAP. 0,26 M3, PESO OPERACIONAL MÍN. 6.674 KG, PROFUNDIDADE ESCAVAÇÃO MÁX. 4,37 M - CHP DIURNO. AF_06/2014</v>
      </c>
      <c r="E861" s="428"/>
      <c r="F861" s="428"/>
      <c r="G861" s="428"/>
      <c r="H861" s="428"/>
      <c r="I861" s="429" t="str">
        <f>'PLANILHA ORÇAMENTÁRIA'!E105</f>
        <v>CHP</v>
      </c>
      <c r="J861" s="429"/>
      <c r="K861" s="61"/>
      <c r="L861" s="61"/>
      <c r="M861" s="61"/>
      <c r="N861" s="61"/>
      <c r="O861" s="61"/>
      <c r="P861" s="61"/>
      <c r="Q861" s="61"/>
      <c r="R861" s="61"/>
      <c r="S861" s="61"/>
      <c r="T861" s="61"/>
      <c r="U861" s="61"/>
      <c r="V861" s="61"/>
      <c r="W861" s="61"/>
      <c r="X861" s="61"/>
      <c r="Y861" s="61"/>
      <c r="Z861" s="61"/>
      <c r="AA861" s="61"/>
    </row>
    <row r="862" spans="1:27" ht="13.9" customHeight="1">
      <c r="A862" s="427"/>
      <c r="B862" s="427"/>
      <c r="C862" s="427"/>
      <c r="D862" s="426" t="s">
        <v>91</v>
      </c>
      <c r="E862" s="426"/>
      <c r="F862" s="426"/>
      <c r="G862" s="89" t="s">
        <v>50</v>
      </c>
      <c r="H862" s="89" t="s">
        <v>92</v>
      </c>
      <c r="I862" s="98" t="s">
        <v>83</v>
      </c>
      <c r="J862" s="98" t="s">
        <v>84</v>
      </c>
      <c r="K862" s="61"/>
      <c r="L862" s="61"/>
      <c r="M862" s="61"/>
      <c r="N862" s="61"/>
      <c r="O862" s="61"/>
      <c r="P862" s="61"/>
      <c r="Q862" s="61"/>
      <c r="R862" s="61"/>
      <c r="S862" s="61"/>
      <c r="T862" s="61"/>
      <c r="U862" s="61"/>
      <c r="V862" s="61"/>
      <c r="W862" s="61"/>
      <c r="X862" s="61"/>
      <c r="Y862" s="61"/>
      <c r="Z862" s="61"/>
      <c r="AA862" s="61"/>
    </row>
    <row r="863" spans="1:27" ht="37.15" customHeight="1">
      <c r="A863" s="427"/>
      <c r="B863" s="427"/>
      <c r="C863" s="427"/>
      <c r="D863" s="475" t="s">
        <v>372</v>
      </c>
      <c r="E863" s="476"/>
      <c r="F863" s="476"/>
      <c r="G863" s="93" t="s">
        <v>94</v>
      </c>
      <c r="H863" s="92">
        <v>1</v>
      </c>
      <c r="I863" s="97">
        <v>53.9</v>
      </c>
      <c r="J863" s="94">
        <f>I863*H863</f>
        <v>53.9</v>
      </c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  <c r="W863" s="61"/>
      <c r="X863" s="61"/>
      <c r="Y863" s="61"/>
      <c r="Z863" s="61"/>
      <c r="AA863" s="61"/>
    </row>
    <row r="864" spans="1:27" ht="37.15" customHeight="1">
      <c r="A864" s="427"/>
      <c r="B864" s="427"/>
      <c r="C864" s="427"/>
      <c r="D864" s="475" t="s">
        <v>373</v>
      </c>
      <c r="E864" s="476"/>
      <c r="F864" s="476"/>
      <c r="G864" s="93" t="s">
        <v>94</v>
      </c>
      <c r="H864" s="92">
        <v>1</v>
      </c>
      <c r="I864" s="97">
        <v>30.47</v>
      </c>
      <c r="J864" s="94">
        <f>I864*H864</f>
        <v>30.47</v>
      </c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  <c r="AA864" s="61"/>
    </row>
    <row r="865" spans="1:27" ht="37.15" customHeight="1">
      <c r="A865" s="427"/>
      <c r="B865" s="427"/>
      <c r="C865" s="427"/>
      <c r="D865" s="475" t="s">
        <v>374</v>
      </c>
      <c r="E865" s="476"/>
      <c r="F865" s="476"/>
      <c r="G865" s="93" t="s">
        <v>94</v>
      </c>
      <c r="H865" s="92">
        <v>1</v>
      </c>
      <c r="I865" s="97">
        <v>24.38</v>
      </c>
      <c r="J865" s="94">
        <f>I865*H865</f>
        <v>24.38</v>
      </c>
      <c r="K865" s="61"/>
      <c r="L865" s="61"/>
      <c r="M865" s="61"/>
      <c r="N865" s="61"/>
      <c r="O865" s="61"/>
      <c r="P865" s="61"/>
      <c r="Q865" s="61"/>
      <c r="R865" s="61"/>
      <c r="S865" s="61"/>
      <c r="T865" s="61"/>
      <c r="U865" s="61"/>
      <c r="V865" s="61"/>
      <c r="W865" s="61"/>
      <c r="X865" s="61"/>
      <c r="Y865" s="61"/>
      <c r="Z865" s="61"/>
      <c r="AA865" s="61"/>
    </row>
    <row r="866" spans="1:27" ht="37.15" customHeight="1">
      <c r="A866" s="427"/>
      <c r="B866" s="427"/>
      <c r="C866" s="427"/>
      <c r="D866" s="475" t="s">
        <v>375</v>
      </c>
      <c r="E866" s="476"/>
      <c r="F866" s="476"/>
      <c r="G866" s="93" t="s">
        <v>94</v>
      </c>
      <c r="H866" s="92">
        <v>1</v>
      </c>
      <c r="I866" s="97">
        <v>6.44</v>
      </c>
      <c r="J866" s="94">
        <f>I866*H866</f>
        <v>6.44</v>
      </c>
      <c r="K866" s="61"/>
      <c r="L866" s="61"/>
      <c r="M866" s="61"/>
      <c r="N866" s="61"/>
      <c r="O866" s="61"/>
      <c r="P866" s="61"/>
      <c r="Q866" s="61"/>
      <c r="R866" s="61"/>
      <c r="S866" s="61"/>
      <c r="T866" s="61"/>
      <c r="U866" s="61"/>
      <c r="V866" s="61"/>
      <c r="W866" s="61"/>
      <c r="X866" s="61"/>
      <c r="Y866" s="61"/>
      <c r="Z866" s="61"/>
      <c r="AA866" s="61"/>
    </row>
    <row r="867" spans="1:27" ht="14.25" customHeight="1">
      <c r="A867" s="427"/>
      <c r="B867" s="427"/>
      <c r="C867" s="427"/>
      <c r="D867" s="430"/>
      <c r="E867" s="431"/>
      <c r="F867" s="432"/>
      <c r="G867" s="425" t="s">
        <v>96</v>
      </c>
      <c r="H867" s="425"/>
      <c r="I867" s="425"/>
      <c r="J867" s="95">
        <f>SUM(J863:J866)</f>
        <v>115.19</v>
      </c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  <c r="W867" s="61"/>
      <c r="X867" s="61"/>
      <c r="Y867" s="61"/>
      <c r="Z867" s="61"/>
      <c r="AA867" s="61"/>
    </row>
    <row r="868" spans="1:27" ht="13.9" customHeight="1">
      <c r="A868" s="427"/>
      <c r="B868" s="427"/>
      <c r="C868" s="427"/>
      <c r="D868" s="426" t="s">
        <v>89</v>
      </c>
      <c r="E868" s="426"/>
      <c r="F868" s="426"/>
      <c r="G868" s="207" t="s">
        <v>50</v>
      </c>
      <c r="H868" s="98" t="s">
        <v>92</v>
      </c>
      <c r="I868" s="98" t="s">
        <v>83</v>
      </c>
      <c r="J868" s="98" t="s">
        <v>84</v>
      </c>
      <c r="K868" s="61"/>
      <c r="L868" s="61"/>
      <c r="M868" s="61"/>
      <c r="N868" s="61"/>
      <c r="O868" s="61"/>
      <c r="P868" s="61"/>
      <c r="Q868" s="61"/>
      <c r="R868" s="61"/>
      <c r="S868" s="61"/>
      <c r="T868" s="61"/>
      <c r="U868" s="61"/>
      <c r="V868" s="61"/>
      <c r="W868" s="61"/>
      <c r="X868" s="61"/>
      <c r="Y868" s="61"/>
      <c r="Z868" s="61"/>
      <c r="AA868" s="61"/>
    </row>
    <row r="869" spans="1:27" ht="18" customHeight="1">
      <c r="A869" s="427"/>
      <c r="B869" s="427"/>
      <c r="C869" s="427"/>
      <c r="D869" s="423" t="s">
        <v>376</v>
      </c>
      <c r="E869" s="424"/>
      <c r="F869" s="424"/>
      <c r="G869" s="93" t="s">
        <v>94</v>
      </c>
      <c r="H869" s="92">
        <v>1</v>
      </c>
      <c r="I869" s="97">
        <v>43.5</v>
      </c>
      <c r="J869" s="94">
        <f>I869*H869</f>
        <v>43.5</v>
      </c>
      <c r="K869" s="61"/>
      <c r="L869" s="61"/>
      <c r="M869" s="61"/>
      <c r="N869" s="61"/>
      <c r="O869" s="61"/>
      <c r="P869" s="61"/>
      <c r="Q869" s="61"/>
      <c r="R869" s="61"/>
      <c r="S869" s="61"/>
      <c r="T869" s="61"/>
      <c r="U869" s="61"/>
      <c r="V869" s="61"/>
      <c r="W869" s="61"/>
      <c r="X869" s="61"/>
      <c r="Y869" s="61"/>
      <c r="Z869" s="61"/>
      <c r="AA869" s="61"/>
    </row>
    <row r="870" spans="1:27" ht="14.25" customHeight="1">
      <c r="A870" s="427"/>
      <c r="B870" s="427"/>
      <c r="C870" s="427"/>
      <c r="D870" s="427"/>
      <c r="E870" s="427"/>
      <c r="F870" s="427"/>
      <c r="G870" s="425" t="s">
        <v>97</v>
      </c>
      <c r="H870" s="425"/>
      <c r="I870" s="425"/>
      <c r="J870" s="95">
        <f>J869</f>
        <v>43.5</v>
      </c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  <c r="W870" s="61"/>
      <c r="X870" s="61"/>
      <c r="Y870" s="61"/>
      <c r="Z870" s="61"/>
      <c r="AA870" s="61"/>
    </row>
    <row r="871" spans="1:27" ht="14.25" customHeight="1">
      <c r="A871" s="427"/>
      <c r="B871" s="427"/>
      <c r="C871" s="427"/>
      <c r="D871" s="427"/>
      <c r="E871" s="427"/>
      <c r="F871" s="427"/>
      <c r="G871" s="425" t="s">
        <v>85</v>
      </c>
      <c r="H871" s="425"/>
      <c r="I871" s="425"/>
      <c r="J871" s="96">
        <v>158.69</v>
      </c>
      <c r="K871" s="61"/>
      <c r="L871" s="61"/>
      <c r="M871" s="61"/>
      <c r="N871" s="61"/>
      <c r="O871" s="61"/>
      <c r="P871" s="61"/>
      <c r="Q871" s="61"/>
      <c r="R871" s="61"/>
      <c r="S871" s="61"/>
      <c r="T871" s="61"/>
      <c r="U871" s="61"/>
      <c r="V871" s="61"/>
      <c r="W871" s="61"/>
      <c r="X871" s="61"/>
      <c r="Y871" s="61"/>
      <c r="Z871" s="61"/>
      <c r="AA871" s="61"/>
    </row>
    <row r="872" spans="1:27" ht="14.25" customHeight="1">
      <c r="A872" s="422"/>
      <c r="B872" s="422"/>
      <c r="C872" s="422"/>
      <c r="D872" s="422"/>
      <c r="E872" s="422"/>
      <c r="F872" s="422"/>
      <c r="G872" s="422"/>
      <c r="H872" s="422"/>
      <c r="I872" s="422"/>
      <c r="J872" s="422"/>
      <c r="K872" s="61"/>
      <c r="L872" s="61"/>
      <c r="M872" s="61"/>
      <c r="N872" s="61"/>
      <c r="O872" s="61"/>
      <c r="P872" s="61"/>
      <c r="Q872" s="61"/>
      <c r="R872" s="61"/>
      <c r="S872" s="61"/>
      <c r="T872" s="61"/>
      <c r="U872" s="61"/>
      <c r="V872" s="61"/>
      <c r="W872" s="61"/>
      <c r="X872" s="61"/>
      <c r="Y872" s="61"/>
      <c r="Z872" s="61"/>
      <c r="AA872" s="61"/>
    </row>
    <row r="873" spans="1:27" ht="42" customHeight="1">
      <c r="A873" s="427" t="str">
        <f>'PLANILHA ORÇAMENTÁRIA'!A106</f>
        <v>1.3.11.</v>
      </c>
      <c r="B873" s="427" t="str">
        <f>'PLANILHA ORÇAMENTÁRIA'!B106</f>
        <v>SINAPI</v>
      </c>
      <c r="C873" s="427">
        <f>'PLANILHA ORÇAMENTÁRIA'!C106</f>
        <v>5679</v>
      </c>
      <c r="D873" s="428" t="str">
        <f>'PLANILHA ORÇAMENTÁRIA'!D106</f>
        <v>RETROESCAVADEIRA SOBRE RODAS COM CARREGADEIRA, TRAÇÃO 4X4, POTÊNCIA LÍQ. 88 HP, CAÇAMBA CARREG. CAP. MÍN. 1 M3, CAÇAMBA RETRO CAP. 0,26 M3, PESO OPERACIONAL MÍN. 6.674 KG, PROFUNDIDADE ESCAVAÇÃO MÁX. 4,37 M - CHI DIURNO. AF_06/2014</v>
      </c>
      <c r="E873" s="428"/>
      <c r="F873" s="428"/>
      <c r="G873" s="428"/>
      <c r="H873" s="428"/>
      <c r="I873" s="429" t="str">
        <f>'PLANILHA ORÇAMENTÁRIA'!E106</f>
        <v>CHI</v>
      </c>
      <c r="J873" s="429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  <c r="W873" s="61"/>
      <c r="X873" s="61"/>
      <c r="Y873" s="61"/>
      <c r="Z873" s="61"/>
      <c r="AA873" s="61"/>
    </row>
    <row r="874" spans="1:27" ht="13.9" customHeight="1">
      <c r="A874" s="427"/>
      <c r="B874" s="427"/>
      <c r="C874" s="427"/>
      <c r="D874" s="426" t="s">
        <v>91</v>
      </c>
      <c r="E874" s="426"/>
      <c r="F874" s="426"/>
      <c r="G874" s="89" t="s">
        <v>50</v>
      </c>
      <c r="H874" s="89" t="s">
        <v>92</v>
      </c>
      <c r="I874" s="98" t="s">
        <v>83</v>
      </c>
      <c r="J874" s="98" t="s">
        <v>84</v>
      </c>
      <c r="K874" s="61"/>
      <c r="L874" s="61"/>
      <c r="M874" s="61"/>
      <c r="N874" s="61"/>
      <c r="O874" s="61"/>
      <c r="P874" s="61"/>
      <c r="Q874" s="61"/>
      <c r="R874" s="61"/>
      <c r="S874" s="61"/>
      <c r="T874" s="61"/>
      <c r="U874" s="61"/>
      <c r="V874" s="61"/>
      <c r="W874" s="61"/>
      <c r="X874" s="61"/>
      <c r="Y874" s="61"/>
      <c r="Z874" s="61"/>
      <c r="AA874" s="61"/>
    </row>
    <row r="875" spans="1:27" ht="37.15" customHeight="1">
      <c r="A875" s="427"/>
      <c r="B875" s="427"/>
      <c r="C875" s="427"/>
      <c r="D875" s="475" t="s">
        <v>374</v>
      </c>
      <c r="E875" s="476"/>
      <c r="F875" s="476"/>
      <c r="G875" s="93" t="s">
        <v>94</v>
      </c>
      <c r="H875" s="92">
        <v>1</v>
      </c>
      <c r="I875" s="97">
        <v>24.38</v>
      </c>
      <c r="J875" s="94">
        <f>I875*H875</f>
        <v>24.38</v>
      </c>
      <c r="K875" s="61"/>
      <c r="L875" s="61"/>
      <c r="M875" s="61"/>
      <c r="N875" s="61"/>
      <c r="O875" s="61"/>
      <c r="P875" s="61"/>
      <c r="Q875" s="61"/>
      <c r="R875" s="61"/>
      <c r="S875" s="61"/>
      <c r="T875" s="61"/>
      <c r="U875" s="61"/>
      <c r="V875" s="61"/>
      <c r="W875" s="61"/>
      <c r="X875" s="61"/>
      <c r="Y875" s="61"/>
      <c r="Z875" s="61"/>
      <c r="AA875" s="61"/>
    </row>
    <row r="876" spans="1:27" ht="37.15" customHeight="1">
      <c r="A876" s="427"/>
      <c r="B876" s="427"/>
      <c r="C876" s="427"/>
      <c r="D876" s="475" t="s">
        <v>375</v>
      </c>
      <c r="E876" s="476"/>
      <c r="F876" s="476"/>
      <c r="G876" s="93" t="s">
        <v>94</v>
      </c>
      <c r="H876" s="92">
        <v>1</v>
      </c>
      <c r="I876" s="97">
        <v>6.44</v>
      </c>
      <c r="J876" s="94">
        <f>I876*H876</f>
        <v>6.44</v>
      </c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  <c r="W876" s="61"/>
      <c r="X876" s="61"/>
      <c r="Y876" s="61"/>
      <c r="Z876" s="61"/>
      <c r="AA876" s="61"/>
    </row>
    <row r="877" spans="1:27" ht="14.25" customHeight="1">
      <c r="A877" s="427"/>
      <c r="B877" s="427"/>
      <c r="C877" s="427"/>
      <c r="D877" s="430"/>
      <c r="E877" s="431"/>
      <c r="F877" s="432"/>
      <c r="G877" s="425" t="s">
        <v>96</v>
      </c>
      <c r="H877" s="425"/>
      <c r="I877" s="425"/>
      <c r="J877" s="95">
        <f>SUM(J875:J876)</f>
        <v>30.82</v>
      </c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  <c r="AA877" s="61"/>
    </row>
    <row r="878" spans="1:27" ht="13.9" customHeight="1">
      <c r="A878" s="427"/>
      <c r="B878" s="427"/>
      <c r="C878" s="427"/>
      <c r="D878" s="426" t="s">
        <v>89</v>
      </c>
      <c r="E878" s="426"/>
      <c r="F878" s="426"/>
      <c r="G878" s="207" t="s">
        <v>50</v>
      </c>
      <c r="H878" s="98" t="s">
        <v>92</v>
      </c>
      <c r="I878" s="98" t="s">
        <v>83</v>
      </c>
      <c r="J878" s="98" t="s">
        <v>84</v>
      </c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  <c r="W878" s="61"/>
      <c r="X878" s="61"/>
      <c r="Y878" s="61"/>
      <c r="Z878" s="61"/>
      <c r="AA878" s="61"/>
    </row>
    <row r="879" spans="1:27" ht="18" customHeight="1">
      <c r="A879" s="427"/>
      <c r="B879" s="427"/>
      <c r="C879" s="427"/>
      <c r="D879" s="423" t="s">
        <v>376</v>
      </c>
      <c r="E879" s="424"/>
      <c r="F879" s="424"/>
      <c r="G879" s="93" t="s">
        <v>94</v>
      </c>
      <c r="H879" s="92">
        <v>1</v>
      </c>
      <c r="I879" s="97">
        <v>43.5</v>
      </c>
      <c r="J879" s="94">
        <f>I879*H879</f>
        <v>43.5</v>
      </c>
      <c r="K879" s="61"/>
      <c r="L879" s="61"/>
      <c r="M879" s="61"/>
      <c r="N879" s="61"/>
      <c r="O879" s="61"/>
      <c r="P879" s="61"/>
      <c r="Q879" s="61"/>
      <c r="R879" s="61"/>
      <c r="S879" s="61"/>
      <c r="T879" s="61"/>
      <c r="U879" s="61"/>
      <c r="V879" s="61"/>
      <c r="W879" s="61"/>
      <c r="X879" s="61"/>
      <c r="Y879" s="61"/>
      <c r="Z879" s="61"/>
      <c r="AA879" s="61"/>
    </row>
    <row r="880" spans="1:27" ht="14.25" customHeight="1">
      <c r="A880" s="427"/>
      <c r="B880" s="427"/>
      <c r="C880" s="427"/>
      <c r="D880" s="427"/>
      <c r="E880" s="427"/>
      <c r="F880" s="427"/>
      <c r="G880" s="425" t="s">
        <v>97</v>
      </c>
      <c r="H880" s="425"/>
      <c r="I880" s="425"/>
      <c r="J880" s="95">
        <f>J879</f>
        <v>43.5</v>
      </c>
      <c r="K880" s="61"/>
      <c r="L880" s="61"/>
      <c r="M880" s="61"/>
      <c r="N880" s="61"/>
      <c r="O880" s="61"/>
      <c r="P880" s="61"/>
      <c r="Q880" s="61"/>
      <c r="R880" s="61"/>
      <c r="S880" s="61"/>
      <c r="T880" s="61"/>
      <c r="U880" s="61"/>
      <c r="V880" s="61"/>
      <c r="W880" s="61"/>
      <c r="X880" s="61"/>
      <c r="Y880" s="61"/>
      <c r="Z880" s="61"/>
      <c r="AA880" s="61"/>
    </row>
    <row r="881" spans="1:27" ht="14.25" customHeight="1">
      <c r="A881" s="427"/>
      <c r="B881" s="427"/>
      <c r="C881" s="427"/>
      <c r="D881" s="427"/>
      <c r="E881" s="427"/>
      <c r="F881" s="427"/>
      <c r="G881" s="425" t="s">
        <v>85</v>
      </c>
      <c r="H881" s="425"/>
      <c r="I881" s="425"/>
      <c r="J881" s="96">
        <v>74.319999999999993</v>
      </c>
      <c r="K881" s="61"/>
      <c r="L881" s="61"/>
      <c r="M881" s="61"/>
      <c r="N881" s="61"/>
      <c r="O881" s="61"/>
      <c r="P881" s="61"/>
      <c r="Q881" s="61"/>
      <c r="R881" s="61"/>
      <c r="S881" s="61"/>
      <c r="T881" s="61"/>
      <c r="U881" s="61"/>
      <c r="V881" s="61"/>
      <c r="W881" s="61"/>
      <c r="X881" s="61"/>
      <c r="Y881" s="61"/>
      <c r="Z881" s="61"/>
      <c r="AA881" s="61"/>
    </row>
    <row r="882" spans="1:27" ht="5.45" customHeight="1">
      <c r="A882" s="422"/>
      <c r="B882" s="422"/>
      <c r="C882" s="422"/>
      <c r="D882" s="422"/>
      <c r="E882" s="422"/>
      <c r="F882" s="422"/>
      <c r="G882" s="422"/>
      <c r="H882" s="422"/>
      <c r="I882" s="422"/>
      <c r="J882" s="422"/>
      <c r="K882" s="64"/>
      <c r="L882" s="61"/>
      <c r="M882" s="61"/>
      <c r="N882" s="61"/>
      <c r="O882" s="61"/>
      <c r="P882" s="61"/>
      <c r="Q882" s="61"/>
      <c r="R882" s="61"/>
      <c r="S882" s="61"/>
      <c r="T882" s="61"/>
      <c r="U882" s="61"/>
      <c r="V882" s="61"/>
      <c r="W882" s="61"/>
      <c r="X882" s="61"/>
      <c r="Y882" s="61"/>
      <c r="Z882" s="61"/>
      <c r="AA882" s="61"/>
    </row>
    <row r="883" spans="1:27" ht="12.6" customHeight="1">
      <c r="A883" s="255" t="str">
        <f>'PLANILHA ORÇAMENTÁRIA'!A107</f>
        <v>1.4.</v>
      </c>
      <c r="B883" s="85"/>
      <c r="C883" s="86"/>
      <c r="D883" s="438" t="str">
        <f>'PLANILHA ORÇAMENTÁRIA'!D107</f>
        <v>SERVIÇOS DE DRENAGEM SUPERFICIAL</v>
      </c>
      <c r="E883" s="438"/>
      <c r="F883" s="438"/>
      <c r="G883" s="438"/>
      <c r="H883" s="438"/>
      <c r="I883" s="87"/>
      <c r="J883" s="88"/>
      <c r="K883" s="61"/>
      <c r="L883" s="61"/>
      <c r="M883" s="61"/>
      <c r="N883" s="61"/>
      <c r="O883" s="61"/>
      <c r="P883" s="61"/>
      <c r="Q883" s="61"/>
      <c r="R883" s="61"/>
      <c r="S883" s="61"/>
      <c r="T883" s="61"/>
      <c r="U883" s="61"/>
      <c r="V883" s="61"/>
      <c r="W883" s="61"/>
      <c r="X883" s="61"/>
      <c r="Y883" s="61"/>
      <c r="Z883" s="61"/>
      <c r="AA883" s="61"/>
    </row>
    <row r="884" spans="1:27" ht="42" customHeight="1">
      <c r="A884" s="427" t="str">
        <f>'PLANILHA ORÇAMENTÁRIA'!A108</f>
        <v>1.4.1.</v>
      </c>
      <c r="B884" s="427" t="str">
        <f>'PLANILHA ORÇAMENTÁRIA'!B108</f>
        <v>SICOR/
SEINFRA</v>
      </c>
      <c r="C884" s="427" t="str">
        <f>'PLANILHA ORÇAMENTÁRIA'!C108</f>
        <v>ED-51141</v>
      </c>
      <c r="D884" s="428" t="str">
        <f>'PLANILHA ORÇAMENTÁRIA'!D108</f>
        <v>GUIA DE MEIO-FIO, EM CONCRETO COM FCK 15MPA, MOLDADA INLOCO, SEÇÃO 15X45CM, FORMA EM MADEIRA, EXCLUSIVE SARJETA, INCLUSIVE ESCAVAÇÃO, APILOAMENTO E TRANSPORTE COM RETIRADA DO MATERIAL ESCAVADO (EM CAÇAMBA)</v>
      </c>
      <c r="E884" s="428"/>
      <c r="F884" s="428"/>
      <c r="G884" s="428"/>
      <c r="H884" s="428"/>
      <c r="I884" s="429" t="str">
        <f>'PLANILHA ORÇAMENTÁRIA'!E108</f>
        <v>M</v>
      </c>
      <c r="J884" s="429"/>
      <c r="K884" s="66"/>
      <c r="L884" s="67"/>
      <c r="M884" s="67"/>
      <c r="N884" s="67"/>
      <c r="O884" s="65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</row>
    <row r="885" spans="1:27" ht="13.9" customHeight="1">
      <c r="A885" s="427"/>
      <c r="B885" s="427"/>
      <c r="C885" s="427"/>
      <c r="D885" s="426" t="s">
        <v>89</v>
      </c>
      <c r="E885" s="426"/>
      <c r="F885" s="426"/>
      <c r="G885" s="207" t="s">
        <v>50</v>
      </c>
      <c r="H885" s="98" t="s">
        <v>92</v>
      </c>
      <c r="I885" s="98" t="s">
        <v>83</v>
      </c>
      <c r="J885" s="98" t="s">
        <v>84</v>
      </c>
      <c r="K885" s="66"/>
      <c r="L885" s="67"/>
      <c r="M885" s="67"/>
      <c r="N885" s="67"/>
      <c r="O885" s="65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  <c r="AA885" s="57"/>
    </row>
    <row r="886" spans="1:27" ht="25.15" customHeight="1">
      <c r="A886" s="427"/>
      <c r="B886" s="427"/>
      <c r="C886" s="427"/>
      <c r="D886" s="424" t="s">
        <v>189</v>
      </c>
      <c r="E886" s="424"/>
      <c r="F886" s="424"/>
      <c r="G886" s="93" t="s">
        <v>65</v>
      </c>
      <c r="H886" s="92">
        <v>7.7962500000000004E-2</v>
      </c>
      <c r="I886" s="94">
        <v>637.19000000000005</v>
      </c>
      <c r="J886" s="94">
        <f t="shared" ref="J886:J892" si="9">I886*H886</f>
        <v>49.676925375000003</v>
      </c>
      <c r="K886" s="66"/>
      <c r="L886" s="67"/>
      <c r="M886" s="67"/>
      <c r="N886" s="67"/>
      <c r="O886" s="65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  <c r="AA886" s="57"/>
    </row>
    <row r="887" spans="1:27" ht="25.15" customHeight="1">
      <c r="A887" s="427"/>
      <c r="B887" s="427"/>
      <c r="C887" s="427"/>
      <c r="D887" s="424" t="s">
        <v>190</v>
      </c>
      <c r="E887" s="424"/>
      <c r="F887" s="424"/>
      <c r="G887" s="93" t="s">
        <v>65</v>
      </c>
      <c r="H887" s="92">
        <v>7.7962500000000004E-2</v>
      </c>
      <c r="I887" s="94">
        <v>131.22</v>
      </c>
      <c r="J887" s="94">
        <f t="shared" si="9"/>
        <v>10.23023925</v>
      </c>
      <c r="K887" s="66"/>
      <c r="L887" s="67"/>
      <c r="M887" s="67"/>
      <c r="N887" s="67"/>
      <c r="O887" s="65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</row>
    <row r="888" spans="1:27" ht="18" customHeight="1">
      <c r="A888" s="427"/>
      <c r="B888" s="427"/>
      <c r="C888" s="427"/>
      <c r="D888" s="424" t="s">
        <v>191</v>
      </c>
      <c r="E888" s="424"/>
      <c r="F888" s="424"/>
      <c r="G888" s="93" t="s">
        <v>67</v>
      </c>
      <c r="H888" s="92">
        <v>0.9</v>
      </c>
      <c r="I888" s="94">
        <v>80.86</v>
      </c>
      <c r="J888" s="94">
        <f t="shared" si="9"/>
        <v>72.774000000000001</v>
      </c>
      <c r="K888" s="66"/>
      <c r="L888" s="67"/>
      <c r="M888" s="67"/>
      <c r="N888" s="67"/>
      <c r="O888" s="65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</row>
    <row r="889" spans="1:27" ht="18" customHeight="1">
      <c r="A889" s="427"/>
      <c r="B889" s="427"/>
      <c r="C889" s="427"/>
      <c r="D889" s="424" t="s">
        <v>99</v>
      </c>
      <c r="E889" s="424"/>
      <c r="F889" s="424"/>
      <c r="G889" s="93" t="s">
        <v>67</v>
      </c>
      <c r="H889" s="92">
        <v>0.18</v>
      </c>
      <c r="I889" s="94">
        <v>28.62</v>
      </c>
      <c r="J889" s="94">
        <f t="shared" si="9"/>
        <v>5.1516000000000002</v>
      </c>
      <c r="K889" s="66"/>
      <c r="L889" s="67"/>
      <c r="M889" s="67"/>
      <c r="N889" s="67"/>
      <c r="O889" s="65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</row>
    <row r="890" spans="1:27" ht="25.15" customHeight="1">
      <c r="A890" s="427"/>
      <c r="B890" s="427"/>
      <c r="C890" s="427"/>
      <c r="D890" s="424" t="s">
        <v>100</v>
      </c>
      <c r="E890" s="424"/>
      <c r="F890" s="424"/>
      <c r="G890" s="93" t="s">
        <v>65</v>
      </c>
      <c r="H890" s="92">
        <v>4.8599999999999997E-2</v>
      </c>
      <c r="I890" s="94">
        <v>84.9</v>
      </c>
      <c r="J890" s="94">
        <f t="shared" si="9"/>
        <v>4.1261400000000004</v>
      </c>
      <c r="K890" s="66"/>
      <c r="L890" s="67"/>
      <c r="M890" s="67"/>
      <c r="N890" s="67"/>
      <c r="O890" s="65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</row>
    <row r="891" spans="1:27" ht="18" customHeight="1">
      <c r="A891" s="427"/>
      <c r="B891" s="427"/>
      <c r="C891" s="427"/>
      <c r="D891" s="424" t="s">
        <v>101</v>
      </c>
      <c r="E891" s="424"/>
      <c r="F891" s="424"/>
      <c r="G891" s="93" t="s">
        <v>65</v>
      </c>
      <c r="H891" s="92">
        <v>6.318E-2</v>
      </c>
      <c r="I891" s="94">
        <v>60</v>
      </c>
      <c r="J891" s="94">
        <f t="shared" si="9"/>
        <v>3.7907999999999999</v>
      </c>
      <c r="K891" s="66"/>
      <c r="L891" s="67"/>
      <c r="M891" s="67"/>
      <c r="N891" s="67"/>
      <c r="O891" s="65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</row>
    <row r="892" spans="1:27" ht="25.15" customHeight="1">
      <c r="A892" s="427"/>
      <c r="B892" s="427"/>
      <c r="C892" s="427"/>
      <c r="D892" s="424" t="s">
        <v>102</v>
      </c>
      <c r="E892" s="424"/>
      <c r="F892" s="424"/>
      <c r="G892" s="93" t="s">
        <v>65</v>
      </c>
      <c r="H892" s="92">
        <v>6.318E-2</v>
      </c>
      <c r="I892" s="94">
        <v>29.44</v>
      </c>
      <c r="J892" s="94">
        <f t="shared" si="9"/>
        <v>1.8600192</v>
      </c>
      <c r="K892" s="66"/>
      <c r="L892" s="67"/>
      <c r="M892" s="67"/>
      <c r="N892" s="67"/>
      <c r="O892" s="65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  <c r="AA892" s="57"/>
    </row>
    <row r="893" spans="1:27" ht="13.9" customHeight="1">
      <c r="A893" s="427"/>
      <c r="B893" s="427"/>
      <c r="C893" s="427"/>
      <c r="D893" s="427"/>
      <c r="E893" s="427"/>
      <c r="F893" s="427"/>
      <c r="G893" s="425" t="s">
        <v>97</v>
      </c>
      <c r="H893" s="425"/>
      <c r="I893" s="425"/>
      <c r="J893" s="95">
        <v>147.6096</v>
      </c>
      <c r="K893" s="66"/>
      <c r="L893" s="67"/>
      <c r="M893" s="67"/>
      <c r="N893" s="67"/>
      <c r="O893" s="65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</row>
    <row r="894" spans="1:27" ht="13.9" customHeight="1">
      <c r="A894" s="427"/>
      <c r="B894" s="427"/>
      <c r="C894" s="427"/>
      <c r="D894" s="427"/>
      <c r="E894" s="427"/>
      <c r="F894" s="427"/>
      <c r="G894" s="425" t="s">
        <v>85</v>
      </c>
      <c r="H894" s="425"/>
      <c r="I894" s="425"/>
      <c r="J894" s="96">
        <f>J893</f>
        <v>147.6096</v>
      </c>
      <c r="K894" s="66"/>
      <c r="L894" s="67"/>
      <c r="M894" s="67"/>
      <c r="N894" s="67"/>
      <c r="O894" s="65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</row>
    <row r="895" spans="1:27" ht="14.25" customHeight="1">
      <c r="A895" s="422"/>
      <c r="B895" s="422"/>
      <c r="C895" s="422"/>
      <c r="D895" s="422"/>
      <c r="E895" s="422"/>
      <c r="F895" s="422"/>
      <c r="G895" s="422"/>
      <c r="H895" s="422"/>
      <c r="I895" s="422"/>
      <c r="J895" s="422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  <c r="W895" s="61"/>
      <c r="X895" s="61"/>
      <c r="Y895" s="61"/>
      <c r="Z895" s="61"/>
      <c r="AA895" s="61"/>
    </row>
    <row r="896" spans="1:27" ht="42" customHeight="1">
      <c r="A896" s="427" t="str">
        <f>'PLANILHA ORÇAMENTÁRIA'!A109</f>
        <v>1.4.2.</v>
      </c>
      <c r="B896" s="427" t="str">
        <f>'PLANILHA ORÇAMENTÁRIA'!B109</f>
        <v>SUDECAP</v>
      </c>
      <c r="C896" s="427" t="str">
        <f>'PLANILHA ORÇAMENTÁRIA'!C109</f>
        <v>19.22.04</v>
      </c>
      <c r="D896" s="428" t="str">
        <f>'PLANILHA ORÇAMENTÁRIA'!D109</f>
        <v>ALTEAMENTO DE TAMPÃO DE POÇO DE VISITA EM ATÉ 20CM</v>
      </c>
      <c r="E896" s="428"/>
      <c r="F896" s="428"/>
      <c r="G896" s="428"/>
      <c r="H896" s="428"/>
      <c r="I896" s="429" t="str">
        <f>'PLANILHA ORÇAMENTÁRIA'!E109</f>
        <v>U</v>
      </c>
      <c r="J896" s="429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</row>
    <row r="897" spans="1:27" ht="13.9" customHeight="1">
      <c r="A897" s="427"/>
      <c r="B897" s="427"/>
      <c r="C897" s="427"/>
      <c r="D897" s="426" t="s">
        <v>89</v>
      </c>
      <c r="E897" s="426"/>
      <c r="F897" s="426"/>
      <c r="G897" s="89" t="s">
        <v>50</v>
      </c>
      <c r="H897" s="89" t="s">
        <v>92</v>
      </c>
      <c r="I897" s="98" t="s">
        <v>83</v>
      </c>
      <c r="J897" s="98" t="s">
        <v>84</v>
      </c>
      <c r="K897" s="66"/>
      <c r="L897" s="67"/>
      <c r="M897" s="67"/>
      <c r="N897" s="67"/>
      <c r="O897" s="65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  <c r="AA897" s="57"/>
    </row>
    <row r="898" spans="1:27" ht="18" customHeight="1">
      <c r="A898" s="427"/>
      <c r="B898" s="427"/>
      <c r="C898" s="427"/>
      <c r="D898" s="423" t="s">
        <v>320</v>
      </c>
      <c r="E898" s="424"/>
      <c r="F898" s="424"/>
      <c r="G898" s="100" t="s">
        <v>65</v>
      </c>
      <c r="H898" s="92">
        <v>2.7E-2</v>
      </c>
      <c r="I898" s="94">
        <v>771.74</v>
      </c>
      <c r="J898" s="94">
        <f>H898*I898</f>
        <v>20.836980000000001</v>
      </c>
      <c r="K898" s="66"/>
      <c r="L898" s="67"/>
      <c r="M898" s="67"/>
      <c r="N898" s="67"/>
      <c r="O898" s="65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</row>
    <row r="899" spans="1:27" ht="18" customHeight="1">
      <c r="A899" s="427"/>
      <c r="B899" s="427"/>
      <c r="C899" s="427"/>
      <c r="D899" s="423" t="s">
        <v>321</v>
      </c>
      <c r="E899" s="424"/>
      <c r="F899" s="424"/>
      <c r="G899" s="100" t="s">
        <v>65</v>
      </c>
      <c r="H899" s="92">
        <v>0.01</v>
      </c>
      <c r="I899" s="94">
        <v>689.67</v>
      </c>
      <c r="J899" s="94">
        <f>H899*I899</f>
        <v>6.8967000000000001</v>
      </c>
      <c r="K899" s="66"/>
      <c r="L899" s="67"/>
      <c r="M899" s="67"/>
      <c r="N899" s="67"/>
      <c r="O899" s="65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</row>
    <row r="900" spans="1:27" ht="18" customHeight="1">
      <c r="A900" s="427"/>
      <c r="B900" s="427"/>
      <c r="C900" s="427"/>
      <c r="D900" s="423" t="s">
        <v>322</v>
      </c>
      <c r="E900" s="424"/>
      <c r="F900" s="424"/>
      <c r="G900" s="100" t="s">
        <v>67</v>
      </c>
      <c r="H900" s="92">
        <v>0.65</v>
      </c>
      <c r="I900" s="94">
        <v>429.77</v>
      </c>
      <c r="J900" s="94">
        <f>H900*I900</f>
        <v>279.35050000000001</v>
      </c>
      <c r="K900" s="66"/>
      <c r="L900" s="67"/>
      <c r="M900" s="67"/>
      <c r="N900" s="67"/>
      <c r="O900" s="65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</row>
    <row r="901" spans="1:27" ht="18" customHeight="1">
      <c r="A901" s="427"/>
      <c r="B901" s="427"/>
      <c r="C901" s="427"/>
      <c r="D901" s="423" t="s">
        <v>323</v>
      </c>
      <c r="E901" s="424"/>
      <c r="F901" s="424"/>
      <c r="G901" s="100" t="s">
        <v>94</v>
      </c>
      <c r="H901" s="92">
        <v>2.6</v>
      </c>
      <c r="I901" s="94">
        <v>29.41</v>
      </c>
      <c r="J901" s="94">
        <f>H901*I901</f>
        <v>76.466000000000008</v>
      </c>
      <c r="K901" s="66"/>
      <c r="L901" s="67"/>
      <c r="M901" s="67"/>
      <c r="N901" s="67"/>
      <c r="O901" s="65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  <c r="AA901" s="57"/>
    </row>
    <row r="902" spans="1:27" ht="18" customHeight="1">
      <c r="A902" s="427"/>
      <c r="B902" s="427"/>
      <c r="C902" s="427"/>
      <c r="D902" s="423" t="s">
        <v>165</v>
      </c>
      <c r="E902" s="424"/>
      <c r="F902" s="424"/>
      <c r="G902" s="100" t="s">
        <v>94</v>
      </c>
      <c r="H902" s="92">
        <v>2.6</v>
      </c>
      <c r="I902" s="94">
        <v>21.1</v>
      </c>
      <c r="J902" s="94">
        <f>H902*I902</f>
        <v>54.860000000000007</v>
      </c>
      <c r="K902" s="66"/>
      <c r="L902" s="67"/>
      <c r="M902" s="67"/>
      <c r="N902" s="67"/>
      <c r="O902" s="65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  <c r="AA902" s="57"/>
    </row>
    <row r="903" spans="1:27" ht="13.9" customHeight="1">
      <c r="A903" s="427"/>
      <c r="B903" s="427"/>
      <c r="C903" s="427"/>
      <c r="D903" s="427"/>
      <c r="E903" s="427"/>
      <c r="F903" s="427"/>
      <c r="G903" s="425" t="s">
        <v>97</v>
      </c>
      <c r="H903" s="425"/>
      <c r="I903" s="425"/>
      <c r="J903" s="95">
        <f>SUM(J898:J902)</f>
        <v>438.41018000000003</v>
      </c>
      <c r="K903" s="66"/>
      <c r="L903" s="67"/>
      <c r="M903" s="67"/>
      <c r="N903" s="67"/>
      <c r="O903" s="65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  <c r="AA903" s="57"/>
    </row>
    <row r="904" spans="1:27" ht="13.9" customHeight="1">
      <c r="A904" s="427"/>
      <c r="B904" s="427"/>
      <c r="C904" s="427"/>
      <c r="D904" s="426" t="s">
        <v>86</v>
      </c>
      <c r="E904" s="426"/>
      <c r="F904" s="426"/>
      <c r="G904" s="89" t="s">
        <v>50</v>
      </c>
      <c r="H904" s="89" t="s">
        <v>92</v>
      </c>
      <c r="I904" s="98" t="s">
        <v>83</v>
      </c>
      <c r="J904" s="98" t="s">
        <v>84</v>
      </c>
      <c r="K904" s="66"/>
      <c r="L904" s="67"/>
      <c r="M904" s="67"/>
      <c r="N904" s="67"/>
      <c r="O904" s="65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  <c r="AA904" s="57"/>
    </row>
    <row r="905" spans="1:27" ht="18" customHeight="1">
      <c r="A905" s="427"/>
      <c r="B905" s="427"/>
      <c r="C905" s="427"/>
      <c r="D905" s="433" t="s">
        <v>324</v>
      </c>
      <c r="E905" s="434"/>
      <c r="F905" s="434"/>
      <c r="G905" s="100" t="s">
        <v>98</v>
      </c>
      <c r="H905" s="92">
        <v>1.75</v>
      </c>
      <c r="I905" s="94">
        <v>0.7</v>
      </c>
      <c r="J905" s="94">
        <f>H905*I905</f>
        <v>1.2249999999999999</v>
      </c>
      <c r="K905" s="66"/>
      <c r="L905" s="67"/>
      <c r="M905" s="67"/>
      <c r="N905" s="67"/>
      <c r="O905" s="65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  <c r="AA905" s="57"/>
    </row>
    <row r="906" spans="1:27" ht="18" customHeight="1">
      <c r="A906" s="427"/>
      <c r="B906" s="427"/>
      <c r="C906" s="427"/>
      <c r="D906" s="433" t="s">
        <v>325</v>
      </c>
      <c r="E906" s="434"/>
      <c r="F906" s="434"/>
      <c r="G906" s="100" t="s">
        <v>65</v>
      </c>
      <c r="H906" s="92">
        <v>6.0000000000000001E-3</v>
      </c>
      <c r="I906" s="94">
        <v>249.98</v>
      </c>
      <c r="J906" s="94">
        <f>H906*I906</f>
        <v>1.4998799999999999</v>
      </c>
      <c r="K906" s="66"/>
      <c r="L906" s="67"/>
      <c r="M906" s="67"/>
      <c r="N906" s="67"/>
      <c r="O906" s="65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  <c r="AA906" s="57"/>
    </row>
    <row r="907" spans="1:27" ht="13.9" customHeight="1">
      <c r="A907" s="427"/>
      <c r="B907" s="427"/>
      <c r="C907" s="427"/>
      <c r="D907" s="427"/>
      <c r="E907" s="427"/>
      <c r="F907" s="427"/>
      <c r="G907" s="425" t="s">
        <v>87</v>
      </c>
      <c r="H907" s="425"/>
      <c r="I907" s="425"/>
      <c r="J907" s="95">
        <f>SUM(J905:J906)</f>
        <v>2.7248799999999997</v>
      </c>
      <c r="K907" s="66"/>
      <c r="L907" s="67"/>
      <c r="M907" s="67"/>
      <c r="N907" s="67"/>
      <c r="O907" s="65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  <c r="AA907" s="57"/>
    </row>
    <row r="908" spans="1:27" ht="13.9" customHeight="1">
      <c r="A908" s="427"/>
      <c r="B908" s="427"/>
      <c r="C908" s="427"/>
      <c r="D908" s="427"/>
      <c r="E908" s="427"/>
      <c r="F908" s="427"/>
      <c r="G908" s="425" t="s">
        <v>85</v>
      </c>
      <c r="H908" s="425"/>
      <c r="I908" s="425"/>
      <c r="J908" s="96">
        <v>441.06</v>
      </c>
      <c r="K908" s="66"/>
      <c r="L908" s="57"/>
      <c r="M908" s="67"/>
      <c r="N908" s="57"/>
      <c r="O908" s="65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</row>
    <row r="909" spans="1:27" ht="14.25" customHeight="1">
      <c r="A909" s="422"/>
      <c r="B909" s="422"/>
      <c r="C909" s="422"/>
      <c r="D909" s="422"/>
      <c r="E909" s="422"/>
      <c r="F909" s="422"/>
      <c r="G909" s="422"/>
      <c r="H909" s="422"/>
      <c r="I909" s="422"/>
      <c r="J909" s="422"/>
      <c r="K909" s="61"/>
      <c r="L909" s="61"/>
      <c r="M909" s="61"/>
      <c r="N909" s="61"/>
      <c r="O909" s="61"/>
      <c r="P909" s="61"/>
      <c r="Q909" s="61"/>
      <c r="R909" s="61"/>
      <c r="S909" s="61"/>
      <c r="T909" s="61"/>
      <c r="U909" s="61"/>
      <c r="V909" s="61"/>
      <c r="W909" s="61"/>
      <c r="X909" s="61"/>
      <c r="Y909" s="61"/>
      <c r="Z909" s="61"/>
      <c r="AA909" s="61"/>
    </row>
    <row r="910" spans="1:27" ht="42" customHeight="1">
      <c r="A910" s="427" t="str">
        <f>'PLANILHA ORÇAMENTÁRIA'!A110</f>
        <v>1.4.3.</v>
      </c>
      <c r="B910" s="427" t="str">
        <f>'PLANILHA ORÇAMENTÁRIA'!B110</f>
        <v>SINAPI</v>
      </c>
      <c r="C910" s="427">
        <f>'PLANILHA ORÇAMENTÁRIA'!C110</f>
        <v>94289</v>
      </c>
      <c r="D910" s="428" t="str">
        <f>'PLANILHA ORÇAMENTÁRIA'!D110</f>
        <v>EXECUÇÃO DE SARJETA DE CONCRETO USINADO, MOLDADA IN LOCO EM TRECHO RETO, 45 CM BASE X 10 CM ALTURA. AF_01/2024</v>
      </c>
      <c r="E910" s="428"/>
      <c r="F910" s="428"/>
      <c r="G910" s="428"/>
      <c r="H910" s="428"/>
      <c r="I910" s="429" t="str">
        <f>'PLANILHA ORÇAMENTÁRIA'!E110</f>
        <v>M</v>
      </c>
      <c r="J910" s="429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</row>
    <row r="911" spans="1:27" ht="13.9" customHeight="1">
      <c r="A911" s="427"/>
      <c r="B911" s="427"/>
      <c r="C911" s="427"/>
      <c r="D911" s="426" t="s">
        <v>86</v>
      </c>
      <c r="E911" s="426"/>
      <c r="F911" s="426"/>
      <c r="G911" s="89" t="s">
        <v>50</v>
      </c>
      <c r="H911" s="89" t="s">
        <v>92</v>
      </c>
      <c r="I911" s="98" t="s">
        <v>83</v>
      </c>
      <c r="J911" s="98" t="s">
        <v>84</v>
      </c>
      <c r="K911" s="66"/>
      <c r="L911" s="67"/>
      <c r="M911" s="67"/>
      <c r="N911" s="67"/>
      <c r="O911" s="65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  <c r="AA911" s="57"/>
    </row>
    <row r="912" spans="1:27" ht="18" customHeight="1">
      <c r="A912" s="427"/>
      <c r="B912" s="427"/>
      <c r="C912" s="427"/>
      <c r="D912" s="423" t="s">
        <v>179</v>
      </c>
      <c r="E912" s="424"/>
      <c r="F912" s="424"/>
      <c r="G912" s="93" t="s">
        <v>65</v>
      </c>
      <c r="H912" s="92">
        <v>1.49E-2</v>
      </c>
      <c r="I912" s="97">
        <v>165</v>
      </c>
      <c r="J912" s="94">
        <f>I912*H912</f>
        <v>2.4584999999999999</v>
      </c>
      <c r="K912" s="66"/>
      <c r="L912" s="67"/>
      <c r="M912" s="67"/>
      <c r="N912" s="67"/>
      <c r="O912" s="65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</row>
    <row r="913" spans="1:27" ht="18" customHeight="1">
      <c r="A913" s="427"/>
      <c r="B913" s="427"/>
      <c r="C913" s="427"/>
      <c r="D913" s="423" t="s">
        <v>180</v>
      </c>
      <c r="E913" s="424"/>
      <c r="F913" s="424"/>
      <c r="G913" s="93" t="s">
        <v>64</v>
      </c>
      <c r="H913" s="92">
        <v>0.2</v>
      </c>
      <c r="I913" s="97">
        <v>2.66</v>
      </c>
      <c r="J913" s="94">
        <f>I913*H913</f>
        <v>0.53200000000000003</v>
      </c>
      <c r="K913" s="66"/>
      <c r="L913" s="67"/>
      <c r="M913" s="67"/>
      <c r="N913" s="67"/>
      <c r="O913" s="65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  <c r="AA913" s="57"/>
    </row>
    <row r="914" spans="1:27" ht="18" customHeight="1">
      <c r="A914" s="427"/>
      <c r="B914" s="427"/>
      <c r="C914" s="427"/>
      <c r="D914" s="423" t="s">
        <v>181</v>
      </c>
      <c r="E914" s="424"/>
      <c r="F914" s="424"/>
      <c r="G914" s="93" t="s">
        <v>64</v>
      </c>
      <c r="H914" s="92">
        <v>8.3299999999999999E-2</v>
      </c>
      <c r="I914" s="97">
        <v>12.64</v>
      </c>
      <c r="J914" s="94">
        <f>I914*H914</f>
        <v>1.0529120000000001</v>
      </c>
      <c r="K914" s="66"/>
      <c r="L914" s="67"/>
      <c r="M914" s="67"/>
      <c r="N914" s="67"/>
      <c r="O914" s="65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</row>
    <row r="915" spans="1:27" ht="25.5" customHeight="1">
      <c r="A915" s="427"/>
      <c r="B915" s="427"/>
      <c r="C915" s="427"/>
      <c r="D915" s="423" t="s">
        <v>182</v>
      </c>
      <c r="E915" s="424"/>
      <c r="F915" s="424"/>
      <c r="G915" s="93" t="s">
        <v>65</v>
      </c>
      <c r="H915" s="92">
        <v>5.6300000000000003E-2</v>
      </c>
      <c r="I915" s="97">
        <v>520</v>
      </c>
      <c r="J915" s="94">
        <f>I915*H915</f>
        <v>29.276</v>
      </c>
      <c r="K915" s="66"/>
      <c r="L915" s="67"/>
      <c r="M915" s="67"/>
      <c r="N915" s="67"/>
      <c r="O915" s="65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</row>
    <row r="916" spans="1:27" ht="13.5" customHeight="1">
      <c r="A916" s="427"/>
      <c r="B916" s="427"/>
      <c r="C916" s="427"/>
      <c r="D916" s="466"/>
      <c r="E916" s="467"/>
      <c r="F916" s="468"/>
      <c r="G916" s="425" t="s">
        <v>87</v>
      </c>
      <c r="H916" s="425"/>
      <c r="I916" s="425"/>
      <c r="J916" s="95">
        <f>SUM(J912:J915)</f>
        <v>33.319412</v>
      </c>
      <c r="K916" s="66"/>
      <c r="L916" s="67"/>
      <c r="M916" s="67"/>
      <c r="N916" s="67"/>
      <c r="O916" s="65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</row>
    <row r="917" spans="1:27" ht="13.9" customHeight="1">
      <c r="A917" s="427"/>
      <c r="B917" s="427"/>
      <c r="C917" s="427"/>
      <c r="D917" s="426" t="s">
        <v>89</v>
      </c>
      <c r="E917" s="426"/>
      <c r="F917" s="426"/>
      <c r="G917" s="89" t="s">
        <v>50</v>
      </c>
      <c r="H917" s="89" t="s">
        <v>92</v>
      </c>
      <c r="I917" s="98" t="s">
        <v>83</v>
      </c>
      <c r="J917" s="98" t="s">
        <v>84</v>
      </c>
      <c r="K917" s="66"/>
      <c r="L917" s="67"/>
      <c r="M917" s="67"/>
      <c r="N917" s="67"/>
      <c r="O917" s="65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</row>
    <row r="918" spans="1:27" ht="18" customHeight="1">
      <c r="A918" s="427"/>
      <c r="B918" s="427"/>
      <c r="C918" s="427"/>
      <c r="D918" s="423" t="s">
        <v>183</v>
      </c>
      <c r="E918" s="424"/>
      <c r="F918" s="424"/>
      <c r="G918" s="93" t="s">
        <v>94</v>
      </c>
      <c r="H918" s="92">
        <v>0.23799999999999999</v>
      </c>
      <c r="I918" s="97">
        <v>33.619999999999997</v>
      </c>
      <c r="J918" s="94">
        <f>I918*H918</f>
        <v>8.0015599999999996</v>
      </c>
      <c r="K918" s="66"/>
      <c r="L918" s="67"/>
      <c r="M918" s="67"/>
      <c r="N918" s="67"/>
      <c r="O918" s="65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</row>
    <row r="919" spans="1:27" ht="18" customHeight="1">
      <c r="A919" s="427"/>
      <c r="B919" s="427"/>
      <c r="C919" s="427"/>
      <c r="D919" s="423" t="s">
        <v>156</v>
      </c>
      <c r="E919" s="424"/>
      <c r="F919" s="424"/>
      <c r="G919" s="93" t="s">
        <v>94</v>
      </c>
      <c r="H919" s="92">
        <v>0.23799999999999999</v>
      </c>
      <c r="I919" s="97">
        <v>24.88</v>
      </c>
      <c r="J919" s="94">
        <f>I919*H919</f>
        <v>5.9214399999999996</v>
      </c>
      <c r="K919" s="66"/>
      <c r="L919" s="67"/>
      <c r="M919" s="67"/>
      <c r="N919" s="67"/>
      <c r="O919" s="65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</row>
    <row r="920" spans="1:27" ht="13.5" customHeight="1">
      <c r="A920" s="427"/>
      <c r="B920" s="427"/>
      <c r="C920" s="427"/>
      <c r="D920" s="427"/>
      <c r="E920" s="427"/>
      <c r="F920" s="427"/>
      <c r="G920" s="425" t="s">
        <v>97</v>
      </c>
      <c r="H920" s="425"/>
      <c r="I920" s="425"/>
      <c r="J920" s="95">
        <f>SUM(J918:J919)</f>
        <v>13.922999999999998</v>
      </c>
      <c r="K920" s="66"/>
      <c r="L920" s="67"/>
      <c r="M920" s="67"/>
      <c r="N920" s="67"/>
      <c r="O920" s="65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</row>
    <row r="921" spans="1:27" ht="13.9" customHeight="1">
      <c r="A921" s="427"/>
      <c r="B921" s="427"/>
      <c r="C921" s="427"/>
      <c r="D921" s="427"/>
      <c r="E921" s="427"/>
      <c r="F921" s="427"/>
      <c r="G921" s="425" t="s">
        <v>85</v>
      </c>
      <c r="H921" s="425"/>
      <c r="I921" s="425"/>
      <c r="J921" s="96">
        <v>47.22</v>
      </c>
      <c r="K921" s="66"/>
      <c r="L921" s="67"/>
      <c r="M921" s="67"/>
      <c r="N921" s="67"/>
      <c r="O921" s="65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  <c r="AA921" s="57"/>
    </row>
    <row r="922" spans="1:27" ht="13.15" customHeight="1">
      <c r="A922" s="422"/>
      <c r="B922" s="422"/>
      <c r="C922" s="422"/>
      <c r="D922" s="422"/>
      <c r="E922" s="422"/>
      <c r="F922" s="422"/>
      <c r="G922" s="422"/>
      <c r="H922" s="422"/>
      <c r="I922" s="422"/>
      <c r="J922" s="422"/>
      <c r="K922" s="66"/>
      <c r="L922" s="67"/>
      <c r="M922" s="67"/>
      <c r="N922" s="67"/>
      <c r="O922" s="65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</row>
    <row r="923" spans="1:27" ht="12.75" customHeight="1">
      <c r="A923" s="156"/>
      <c r="B923" s="157"/>
      <c r="C923" s="157"/>
      <c r="D923" s="157"/>
      <c r="E923" s="157"/>
      <c r="F923" s="157"/>
      <c r="G923" s="158"/>
      <c r="H923" s="159"/>
      <c r="I923" s="157"/>
      <c r="J923" s="160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</row>
    <row r="924" spans="1:27" ht="12.75" customHeight="1">
      <c r="A924" s="102"/>
      <c r="B924" s="68"/>
      <c r="C924" s="68"/>
      <c r="D924" s="68"/>
      <c r="E924" s="68"/>
      <c r="F924" s="68"/>
      <c r="G924" s="71"/>
      <c r="H924" s="72"/>
      <c r="I924" s="68"/>
      <c r="J924" s="103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</row>
    <row r="925" spans="1:27" ht="12.75" customHeight="1">
      <c r="A925" s="102"/>
      <c r="B925" s="68"/>
      <c r="C925" s="68"/>
      <c r="D925" s="68"/>
      <c r="E925" s="68"/>
      <c r="F925" s="68"/>
      <c r="G925" s="71"/>
      <c r="H925" s="72"/>
      <c r="I925" s="68"/>
      <c r="J925" s="103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</row>
    <row r="926" spans="1:27" ht="12.75" customHeight="1">
      <c r="A926" s="102"/>
      <c r="B926" s="68"/>
      <c r="C926" s="68"/>
      <c r="D926" s="68"/>
      <c r="E926" s="68"/>
      <c r="F926" s="68"/>
      <c r="G926" s="71"/>
      <c r="H926" s="72"/>
      <c r="I926" s="68"/>
      <c r="J926" s="103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</row>
    <row r="927" spans="1:27" ht="12.75" customHeight="1">
      <c r="A927" s="102"/>
      <c r="B927" s="68"/>
      <c r="C927" s="68"/>
      <c r="D927" s="68"/>
      <c r="E927" s="68"/>
      <c r="F927" s="68"/>
      <c r="G927" s="71"/>
      <c r="H927" s="72"/>
      <c r="I927" s="68"/>
      <c r="J927" s="103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</row>
    <row r="928" spans="1:27" ht="12.75" customHeight="1">
      <c r="A928" s="102"/>
      <c r="B928" s="68"/>
      <c r="C928" s="68"/>
      <c r="D928" s="68"/>
      <c r="E928" s="68"/>
      <c r="F928" s="68"/>
      <c r="G928" s="71"/>
      <c r="H928" s="72"/>
      <c r="I928" s="68"/>
      <c r="J928" s="103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</row>
    <row r="929" spans="1:27" ht="12.75" customHeight="1">
      <c r="A929" s="102"/>
      <c r="B929" s="68"/>
      <c r="C929" s="68"/>
      <c r="D929" s="68"/>
      <c r="E929" s="68"/>
      <c r="F929" s="68"/>
      <c r="G929" s="71"/>
      <c r="H929" s="72"/>
      <c r="I929" s="68"/>
      <c r="J929" s="103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</row>
    <row r="930" spans="1:27" ht="12.75" customHeight="1">
      <c r="A930" s="102"/>
      <c r="B930" s="68"/>
      <c r="C930" s="68"/>
      <c r="D930" s="68"/>
      <c r="E930" s="68"/>
      <c r="F930" s="68"/>
      <c r="G930" s="71"/>
      <c r="H930" s="72"/>
      <c r="I930" s="68"/>
      <c r="J930" s="103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</row>
    <row r="931" spans="1:27" ht="12.75" customHeight="1">
      <c r="A931" s="102"/>
      <c r="B931" s="68"/>
      <c r="C931" s="68"/>
      <c r="D931" s="68"/>
      <c r="E931" s="68"/>
      <c r="F931" s="68"/>
      <c r="G931" s="71"/>
      <c r="H931" s="72"/>
      <c r="I931" s="68"/>
      <c r="J931" s="103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</row>
    <row r="932" spans="1:27" ht="12.75" customHeight="1">
      <c r="A932" s="102"/>
      <c r="B932" s="68"/>
      <c r="C932" s="68"/>
      <c r="D932" s="68"/>
      <c r="E932" s="68"/>
      <c r="F932" s="68"/>
      <c r="G932" s="71"/>
      <c r="H932" s="72"/>
      <c r="I932" s="68"/>
      <c r="J932" s="103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</row>
    <row r="933" spans="1:27" ht="12.75" customHeight="1">
      <c r="A933" s="104"/>
      <c r="B933" s="105"/>
      <c r="C933" s="105"/>
      <c r="D933" s="105"/>
      <c r="E933" s="105"/>
      <c r="F933" s="105"/>
      <c r="G933" s="106"/>
      <c r="H933" s="107"/>
      <c r="I933" s="105"/>
      <c r="J933" s="108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</row>
    <row r="934" spans="1:27" ht="12.75" customHeight="1">
      <c r="A934" s="102"/>
      <c r="B934" s="68"/>
      <c r="C934" s="68"/>
      <c r="D934" s="68"/>
      <c r="E934" s="68"/>
      <c r="F934" s="68"/>
      <c r="G934" s="71"/>
      <c r="H934" s="72"/>
      <c r="I934" s="68"/>
      <c r="J934" s="157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</row>
    <row r="935" spans="1:27" ht="12.75" customHeight="1">
      <c r="A935" s="68"/>
      <c r="B935" s="68"/>
      <c r="C935" s="68"/>
      <c r="D935" s="68"/>
      <c r="E935" s="68"/>
      <c r="F935" s="68"/>
      <c r="G935" s="71"/>
      <c r="H935" s="72"/>
      <c r="I935" s="68"/>
      <c r="J935" s="68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</row>
    <row r="936" spans="1:27" ht="12.75" customHeight="1">
      <c r="A936" s="68"/>
      <c r="B936" s="68"/>
      <c r="C936" s="68"/>
      <c r="D936" s="68"/>
      <c r="E936" s="68"/>
      <c r="F936" s="68"/>
      <c r="G936" s="71"/>
      <c r="H936" s="72"/>
      <c r="I936" s="68"/>
      <c r="J936" s="68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</row>
    <row r="937" spans="1:27" ht="12.75" customHeight="1">
      <c r="A937" s="68"/>
      <c r="B937" s="68"/>
      <c r="C937" s="68"/>
      <c r="D937" s="68"/>
      <c r="E937" s="68"/>
      <c r="F937" s="68"/>
      <c r="G937" s="71"/>
      <c r="H937" s="72"/>
      <c r="I937" s="68"/>
      <c r="J937" s="68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</row>
    <row r="938" spans="1:27" ht="12.75" customHeight="1">
      <c r="A938" s="68"/>
      <c r="B938" s="68"/>
      <c r="C938" s="68"/>
      <c r="D938" s="68"/>
      <c r="E938" s="68"/>
      <c r="F938" s="68"/>
      <c r="G938" s="71"/>
      <c r="H938" s="72"/>
      <c r="I938" s="68"/>
      <c r="J938" s="68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</row>
    <row r="939" spans="1:27" ht="12.75" customHeight="1">
      <c r="A939" s="68"/>
      <c r="B939" s="68"/>
      <c r="C939" s="68"/>
      <c r="D939" s="68"/>
      <c r="E939" s="68"/>
      <c r="F939" s="68"/>
      <c r="G939" s="71"/>
      <c r="H939" s="72"/>
      <c r="I939" s="68"/>
      <c r="J939" s="68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</row>
    <row r="940" spans="1:27" ht="12.75" customHeight="1">
      <c r="A940" s="68"/>
      <c r="B940" s="68"/>
      <c r="C940" s="68"/>
      <c r="D940" s="68"/>
      <c r="E940" s="68"/>
      <c r="F940" s="68"/>
      <c r="G940" s="71"/>
      <c r="H940" s="72"/>
      <c r="I940" s="68"/>
      <c r="J940" s="68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</row>
    <row r="941" spans="1:27" ht="12.75" customHeight="1">
      <c r="A941" s="68"/>
      <c r="B941" s="68"/>
      <c r="C941" s="68"/>
      <c r="D941" s="68"/>
      <c r="E941" s="68"/>
      <c r="F941" s="68"/>
      <c r="G941" s="71"/>
      <c r="H941" s="72"/>
      <c r="I941" s="68"/>
      <c r="J941" s="68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</row>
    <row r="942" spans="1:27" ht="12.75" customHeight="1">
      <c r="A942" s="68"/>
      <c r="B942" s="68"/>
      <c r="C942" s="68"/>
      <c r="D942" s="68"/>
      <c r="E942" s="68"/>
      <c r="F942" s="68"/>
      <c r="G942" s="71"/>
      <c r="H942" s="72"/>
      <c r="I942" s="68"/>
      <c r="J942" s="68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</row>
    <row r="943" spans="1:27" ht="12.75" customHeight="1">
      <c r="A943" s="68"/>
      <c r="B943" s="68"/>
      <c r="C943" s="68"/>
      <c r="D943" s="68"/>
      <c r="E943" s="68"/>
      <c r="F943" s="68"/>
      <c r="G943" s="71"/>
      <c r="H943" s="72"/>
      <c r="I943" s="68"/>
      <c r="J943" s="68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</row>
    <row r="944" spans="1:27" ht="12.75" customHeight="1">
      <c r="A944" s="68"/>
      <c r="B944" s="68"/>
      <c r="C944" s="68"/>
      <c r="D944" s="68"/>
      <c r="E944" s="68"/>
      <c r="F944" s="68"/>
      <c r="G944" s="71"/>
      <c r="H944" s="72"/>
      <c r="I944" s="68"/>
      <c r="J944" s="68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</row>
    <row r="945" spans="1:27" ht="12.75" customHeight="1">
      <c r="A945" s="68"/>
      <c r="B945" s="68"/>
      <c r="C945" s="68"/>
      <c r="D945" s="68"/>
      <c r="E945" s="68"/>
      <c r="F945" s="68"/>
      <c r="G945" s="71"/>
      <c r="H945" s="72"/>
      <c r="I945" s="68"/>
      <c r="J945" s="68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</row>
    <row r="946" spans="1:27" ht="12.75" customHeight="1">
      <c r="A946" s="68"/>
      <c r="B946" s="68"/>
      <c r="C946" s="68"/>
      <c r="D946" s="68"/>
      <c r="E946" s="68"/>
      <c r="F946" s="68"/>
      <c r="G946" s="71"/>
      <c r="H946" s="72"/>
      <c r="I946" s="68"/>
      <c r="J946" s="68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</row>
    <row r="947" spans="1:27" ht="12.75" customHeight="1">
      <c r="A947" s="68"/>
      <c r="B947" s="68"/>
      <c r="C947" s="68"/>
      <c r="D947" s="68"/>
      <c r="E947" s="68"/>
      <c r="F947" s="68"/>
      <c r="G947" s="71"/>
      <c r="H947" s="72"/>
      <c r="I947" s="68"/>
      <c r="J947" s="68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</row>
    <row r="948" spans="1:27" ht="12.75" customHeight="1">
      <c r="A948" s="68"/>
      <c r="B948" s="68"/>
      <c r="C948" s="68"/>
      <c r="D948" s="68"/>
      <c r="E948" s="68"/>
      <c r="F948" s="68"/>
      <c r="G948" s="71"/>
      <c r="H948" s="72"/>
      <c r="I948" s="68"/>
      <c r="J948" s="68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</row>
    <row r="949" spans="1:27" ht="12.75" customHeight="1">
      <c r="A949" s="68"/>
      <c r="B949" s="68"/>
      <c r="C949" s="68"/>
      <c r="D949" s="68"/>
      <c r="E949" s="68"/>
      <c r="F949" s="68"/>
      <c r="G949" s="71"/>
      <c r="H949" s="72"/>
      <c r="I949" s="68"/>
      <c r="J949" s="68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</row>
    <row r="950" spans="1:27" ht="12.75" customHeight="1">
      <c r="A950" s="68"/>
      <c r="B950" s="68"/>
      <c r="C950" s="68"/>
      <c r="D950" s="68"/>
      <c r="E950" s="68"/>
      <c r="F950" s="68"/>
      <c r="G950" s="71"/>
      <c r="H950" s="72"/>
      <c r="I950" s="68"/>
      <c r="J950" s="68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</row>
    <row r="951" spans="1:27" ht="12.75" customHeight="1">
      <c r="A951" s="68"/>
      <c r="B951" s="68"/>
      <c r="C951" s="68"/>
      <c r="D951" s="68"/>
      <c r="E951" s="68"/>
      <c r="F951" s="68"/>
      <c r="G951" s="71"/>
      <c r="H951" s="72"/>
      <c r="I951" s="68"/>
      <c r="J951" s="68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</row>
    <row r="952" spans="1:27" ht="12.75" customHeight="1">
      <c r="A952" s="68"/>
      <c r="B952" s="68"/>
      <c r="C952" s="68"/>
      <c r="D952" s="68"/>
      <c r="E952" s="68"/>
      <c r="F952" s="68"/>
      <c r="G952" s="71"/>
      <c r="H952" s="72"/>
      <c r="I952" s="68"/>
      <c r="J952" s="68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</row>
    <row r="953" spans="1:27" ht="12.75" customHeight="1">
      <c r="A953" s="68"/>
      <c r="B953" s="68"/>
      <c r="C953" s="68"/>
      <c r="D953" s="68"/>
      <c r="E953" s="68"/>
      <c r="F953" s="68"/>
      <c r="G953" s="71"/>
      <c r="H953" s="72"/>
      <c r="I953" s="68"/>
      <c r="J953" s="68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</row>
    <row r="954" spans="1:27" ht="12.75" customHeight="1">
      <c r="A954" s="68"/>
      <c r="B954" s="68"/>
      <c r="C954" s="68"/>
      <c r="D954" s="68"/>
      <c r="E954" s="68"/>
      <c r="F954" s="68"/>
      <c r="G954" s="71"/>
      <c r="H954" s="72"/>
      <c r="I954" s="68"/>
      <c r="J954" s="68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</row>
    <row r="955" spans="1:27" ht="12.75" customHeight="1">
      <c r="A955" s="68"/>
      <c r="B955" s="68"/>
      <c r="C955" s="68"/>
      <c r="D955" s="68"/>
      <c r="E955" s="68"/>
      <c r="F955" s="68"/>
      <c r="G955" s="71"/>
      <c r="H955" s="72"/>
      <c r="I955" s="68"/>
      <c r="J955" s="68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</row>
    <row r="956" spans="1:27" ht="12.75" customHeight="1">
      <c r="A956" s="68"/>
      <c r="B956" s="68"/>
      <c r="C956" s="68"/>
      <c r="D956" s="68"/>
      <c r="E956" s="68"/>
      <c r="F956" s="68"/>
      <c r="G956" s="71"/>
      <c r="H956" s="72"/>
      <c r="I956" s="68"/>
      <c r="J956" s="68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</row>
    <row r="957" spans="1:27" ht="12.75" customHeight="1">
      <c r="A957" s="68"/>
      <c r="B957" s="68"/>
      <c r="C957" s="68"/>
      <c r="D957" s="68"/>
      <c r="E957" s="68"/>
      <c r="F957" s="68"/>
      <c r="G957" s="71"/>
      <c r="H957" s="72"/>
      <c r="I957" s="68"/>
      <c r="J957" s="68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</row>
    <row r="958" spans="1:27" ht="12.75" customHeight="1">
      <c r="A958" s="68"/>
      <c r="B958" s="68"/>
      <c r="C958" s="68"/>
      <c r="D958" s="68"/>
      <c r="E958" s="68"/>
      <c r="F958" s="68"/>
      <c r="G958" s="71"/>
      <c r="H958" s="72"/>
      <c r="I958" s="68"/>
      <c r="J958" s="68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</row>
    <row r="959" spans="1:27" ht="12.75" customHeight="1">
      <c r="A959" s="68"/>
      <c r="B959" s="68"/>
      <c r="C959" s="68"/>
      <c r="D959" s="68"/>
      <c r="E959" s="68"/>
      <c r="F959" s="68"/>
      <c r="G959" s="71"/>
      <c r="H959" s="72"/>
      <c r="I959" s="68"/>
      <c r="J959" s="68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</row>
    <row r="960" spans="1:27" ht="12.75" customHeight="1">
      <c r="A960" s="68"/>
      <c r="B960" s="68"/>
      <c r="C960" s="68"/>
      <c r="D960" s="68"/>
      <c r="E960" s="68"/>
      <c r="F960" s="68"/>
      <c r="G960" s="71"/>
      <c r="H960" s="72"/>
      <c r="I960" s="68"/>
      <c r="J960" s="68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</row>
    <row r="961" spans="1:27" ht="12.75" customHeight="1">
      <c r="A961" s="68"/>
      <c r="B961" s="68"/>
      <c r="C961" s="68"/>
      <c r="D961" s="68"/>
      <c r="E961" s="68"/>
      <c r="F961" s="68"/>
      <c r="G961" s="71"/>
      <c r="H961" s="72"/>
      <c r="I961" s="68"/>
      <c r="J961" s="68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</row>
    <row r="962" spans="1:27" ht="12.75" customHeight="1">
      <c r="A962" s="68"/>
      <c r="B962" s="68"/>
      <c r="C962" s="68"/>
      <c r="D962" s="68"/>
      <c r="E962" s="68"/>
      <c r="F962" s="68"/>
      <c r="G962" s="71"/>
      <c r="H962" s="72"/>
      <c r="I962" s="68"/>
      <c r="J962" s="68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</row>
    <row r="963" spans="1:27" ht="12.75" customHeight="1">
      <c r="A963" s="68"/>
      <c r="B963" s="68"/>
      <c r="C963" s="68"/>
      <c r="D963" s="68"/>
      <c r="E963" s="68"/>
      <c r="F963" s="68"/>
      <c r="G963" s="71"/>
      <c r="H963" s="72"/>
      <c r="I963" s="68"/>
      <c r="J963" s="68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</row>
    <row r="964" spans="1:27" ht="12.75" customHeight="1">
      <c r="A964" s="68"/>
      <c r="B964" s="68"/>
      <c r="C964" s="68"/>
      <c r="D964" s="68"/>
      <c r="E964" s="68"/>
      <c r="F964" s="68"/>
      <c r="G964" s="71"/>
      <c r="H964" s="72"/>
      <c r="I964" s="68"/>
      <c r="J964" s="68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</row>
    <row r="965" spans="1:27" ht="12.75" customHeight="1">
      <c r="A965" s="68"/>
      <c r="B965" s="68"/>
      <c r="C965" s="68"/>
      <c r="D965" s="68"/>
      <c r="E965" s="68"/>
      <c r="F965" s="68"/>
      <c r="G965" s="71"/>
      <c r="H965" s="72"/>
      <c r="I965" s="68"/>
      <c r="J965" s="68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</row>
    <row r="966" spans="1:27" ht="12.75" customHeight="1">
      <c r="A966" s="68"/>
      <c r="B966" s="68"/>
      <c r="C966" s="68"/>
      <c r="D966" s="68"/>
      <c r="E966" s="68"/>
      <c r="F966" s="68"/>
      <c r="G966" s="71"/>
      <c r="H966" s="72"/>
      <c r="I966" s="68"/>
      <c r="J966" s="68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</row>
    <row r="967" spans="1:27" ht="12.75" customHeight="1">
      <c r="A967" s="68"/>
      <c r="B967" s="68"/>
      <c r="C967" s="68"/>
      <c r="D967" s="68"/>
      <c r="E967" s="68"/>
      <c r="F967" s="68"/>
      <c r="G967" s="71"/>
      <c r="H967" s="72"/>
      <c r="I967" s="68"/>
      <c r="J967" s="68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</row>
    <row r="968" spans="1:27" ht="12.75" customHeight="1">
      <c r="A968" s="68"/>
      <c r="B968" s="68"/>
      <c r="C968" s="68"/>
      <c r="D968" s="68"/>
      <c r="E968" s="68"/>
      <c r="F968" s="68"/>
      <c r="G968" s="71"/>
      <c r="H968" s="72"/>
      <c r="I968" s="68"/>
      <c r="J968" s="68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</row>
    <row r="969" spans="1:27" ht="12.75" customHeight="1">
      <c r="A969" s="68"/>
      <c r="B969" s="68"/>
      <c r="C969" s="68"/>
      <c r="D969" s="68"/>
      <c r="E969" s="68"/>
      <c r="F969" s="68"/>
      <c r="G969" s="71"/>
      <c r="H969" s="72"/>
      <c r="I969" s="68"/>
      <c r="J969" s="68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</row>
    <row r="970" spans="1:27" ht="12.75" customHeight="1">
      <c r="A970" s="68"/>
      <c r="B970" s="68"/>
      <c r="C970" s="68"/>
      <c r="D970" s="68"/>
      <c r="E970" s="68"/>
      <c r="F970" s="68"/>
      <c r="G970" s="71"/>
      <c r="H970" s="72"/>
      <c r="I970" s="68"/>
      <c r="J970" s="68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</row>
    <row r="971" spans="1:27" ht="12.75" customHeight="1">
      <c r="A971" s="68"/>
      <c r="B971" s="68"/>
      <c r="C971" s="68"/>
      <c r="D971" s="68"/>
      <c r="E971" s="68"/>
      <c r="F971" s="68"/>
      <c r="G971" s="71"/>
      <c r="H971" s="72"/>
      <c r="I971" s="68"/>
      <c r="J971" s="68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</row>
    <row r="972" spans="1:27" ht="12.75" customHeight="1">
      <c r="A972" s="68"/>
      <c r="B972" s="68"/>
      <c r="C972" s="68"/>
      <c r="D972" s="68"/>
      <c r="E972" s="68"/>
      <c r="F972" s="68"/>
      <c r="G972" s="71"/>
      <c r="H972" s="72"/>
      <c r="I972" s="68"/>
      <c r="J972" s="68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</row>
    <row r="973" spans="1:27" ht="12.75" customHeight="1">
      <c r="A973" s="68"/>
      <c r="B973" s="68"/>
      <c r="C973" s="68"/>
      <c r="D973" s="68"/>
      <c r="E973" s="68"/>
      <c r="F973" s="68"/>
      <c r="G973" s="71"/>
      <c r="H973" s="72"/>
      <c r="I973" s="68"/>
      <c r="J973" s="68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</row>
    <row r="974" spans="1:27" ht="12.75" customHeight="1">
      <c r="A974" s="68"/>
      <c r="B974" s="68"/>
      <c r="C974" s="68"/>
      <c r="D974" s="68"/>
      <c r="E974" s="68"/>
      <c r="F974" s="68"/>
      <c r="G974" s="71"/>
      <c r="H974" s="72"/>
      <c r="I974" s="68"/>
      <c r="J974" s="68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</row>
    <row r="975" spans="1:27" ht="12.75" customHeight="1">
      <c r="A975" s="68"/>
      <c r="B975" s="68"/>
      <c r="C975" s="68"/>
      <c r="D975" s="68"/>
      <c r="E975" s="68"/>
      <c r="F975" s="68"/>
      <c r="G975" s="71"/>
      <c r="H975" s="72"/>
      <c r="I975" s="68"/>
      <c r="J975" s="68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</row>
    <row r="976" spans="1:27" ht="12.75" customHeight="1">
      <c r="A976" s="68"/>
      <c r="B976" s="68"/>
      <c r="C976" s="68"/>
      <c r="D976" s="68"/>
      <c r="E976" s="68"/>
      <c r="F976" s="68"/>
      <c r="G976" s="71"/>
      <c r="H976" s="72"/>
      <c r="I976" s="68"/>
      <c r="J976" s="68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</row>
    <row r="977" spans="1:27" ht="12.75" customHeight="1">
      <c r="A977" s="68"/>
      <c r="B977" s="68"/>
      <c r="C977" s="68"/>
      <c r="D977" s="68"/>
      <c r="E977" s="68"/>
      <c r="F977" s="68"/>
      <c r="G977" s="71"/>
      <c r="H977" s="72"/>
      <c r="I977" s="68"/>
      <c r="J977" s="68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</row>
    <row r="978" spans="1:27" ht="12.75" customHeight="1">
      <c r="A978" s="68"/>
      <c r="B978" s="68"/>
      <c r="C978" s="68"/>
      <c r="D978" s="68"/>
      <c r="E978" s="68"/>
      <c r="F978" s="68"/>
      <c r="G978" s="71"/>
      <c r="H978" s="72"/>
      <c r="I978" s="68"/>
      <c r="J978" s="68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</row>
    <row r="979" spans="1:27" ht="12.75" customHeight="1">
      <c r="A979" s="68"/>
      <c r="B979" s="68"/>
      <c r="C979" s="68"/>
      <c r="D979" s="68"/>
      <c r="E979" s="68"/>
      <c r="F979" s="68"/>
      <c r="G979" s="71"/>
      <c r="H979" s="72"/>
      <c r="I979" s="68"/>
      <c r="J979" s="68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</row>
    <row r="980" spans="1:27" ht="12.75" customHeight="1">
      <c r="A980" s="68"/>
      <c r="B980" s="68"/>
      <c r="C980" s="68"/>
      <c r="D980" s="68"/>
      <c r="E980" s="68"/>
      <c r="F980" s="68"/>
      <c r="G980" s="71"/>
      <c r="H980" s="72"/>
      <c r="I980" s="68"/>
      <c r="J980" s="68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</row>
    <row r="981" spans="1:27" ht="12.75" customHeight="1">
      <c r="A981" s="68"/>
      <c r="B981" s="68"/>
      <c r="C981" s="68"/>
      <c r="D981" s="68"/>
      <c r="E981" s="68"/>
      <c r="F981" s="68"/>
      <c r="G981" s="71"/>
      <c r="H981" s="72"/>
      <c r="I981" s="68"/>
      <c r="J981" s="68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</row>
    <row r="982" spans="1:27" ht="12.75" customHeight="1">
      <c r="A982" s="68"/>
      <c r="B982" s="68"/>
      <c r="C982" s="68"/>
      <c r="D982" s="68"/>
      <c r="E982" s="68"/>
      <c r="F982" s="68"/>
      <c r="G982" s="71"/>
      <c r="H982" s="72"/>
      <c r="I982" s="68"/>
      <c r="J982" s="68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</row>
    <row r="983" spans="1:27" ht="12.75" customHeight="1">
      <c r="A983" s="68"/>
      <c r="B983" s="68"/>
      <c r="C983" s="68"/>
      <c r="D983" s="68"/>
      <c r="E983" s="68"/>
      <c r="F983" s="68"/>
      <c r="G983" s="71"/>
      <c r="H983" s="72"/>
      <c r="I983" s="68"/>
      <c r="J983" s="68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</row>
    <row r="984" spans="1:27" ht="12.75" customHeight="1">
      <c r="A984" s="68"/>
      <c r="B984" s="68"/>
      <c r="C984" s="68"/>
      <c r="D984" s="68"/>
      <c r="E984" s="68"/>
      <c r="F984" s="68"/>
      <c r="G984" s="71"/>
      <c r="H984" s="72"/>
      <c r="I984" s="68"/>
      <c r="J984" s="68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</row>
    <row r="985" spans="1:27" ht="12.75" customHeight="1">
      <c r="A985" s="68"/>
      <c r="B985" s="68"/>
      <c r="C985" s="68"/>
      <c r="D985" s="68"/>
      <c r="E985" s="68"/>
      <c r="F985" s="68"/>
      <c r="G985" s="71"/>
      <c r="H985" s="72"/>
      <c r="I985" s="68"/>
      <c r="J985" s="68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</row>
    <row r="986" spans="1:27" ht="12.75" customHeight="1">
      <c r="A986" s="68"/>
      <c r="B986" s="68"/>
      <c r="C986" s="68"/>
      <c r="D986" s="68"/>
      <c r="E986" s="68"/>
      <c r="F986" s="68"/>
      <c r="G986" s="71"/>
      <c r="H986" s="72"/>
      <c r="I986" s="68"/>
      <c r="J986" s="68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</row>
    <row r="987" spans="1:27" ht="12.75" customHeight="1">
      <c r="A987" s="68"/>
      <c r="B987" s="68"/>
      <c r="C987" s="68"/>
      <c r="D987" s="68"/>
      <c r="E987" s="68"/>
      <c r="F987" s="68"/>
      <c r="G987" s="71"/>
      <c r="H987" s="72"/>
      <c r="I987" s="68"/>
      <c r="J987" s="68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</row>
    <row r="988" spans="1:27" ht="12.75" customHeight="1">
      <c r="A988" s="68"/>
      <c r="B988" s="68"/>
      <c r="C988" s="68"/>
      <c r="D988" s="68"/>
      <c r="E988" s="68"/>
      <c r="F988" s="68"/>
      <c r="G988" s="71"/>
      <c r="H988" s="72"/>
      <c r="I988" s="68"/>
      <c r="J988" s="68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</row>
    <row r="989" spans="1:27" ht="12.75" customHeight="1">
      <c r="A989" s="68"/>
      <c r="B989" s="68"/>
      <c r="C989" s="68"/>
      <c r="D989" s="68"/>
      <c r="E989" s="68"/>
      <c r="F989" s="68"/>
      <c r="G989" s="71"/>
      <c r="H989" s="72"/>
      <c r="I989" s="68"/>
      <c r="J989" s="68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</row>
    <row r="990" spans="1:27" ht="12.75" customHeight="1">
      <c r="A990" s="68"/>
      <c r="B990" s="68"/>
      <c r="C990" s="68"/>
      <c r="D990" s="68"/>
      <c r="E990" s="68"/>
      <c r="F990" s="68"/>
      <c r="G990" s="71"/>
      <c r="H990" s="72"/>
      <c r="I990" s="68"/>
      <c r="J990" s="68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</row>
    <row r="991" spans="1:27" ht="12.75" customHeight="1">
      <c r="A991" s="68"/>
      <c r="B991" s="68"/>
      <c r="C991" s="68"/>
      <c r="D991" s="68"/>
      <c r="E991" s="68"/>
      <c r="F991" s="68"/>
      <c r="G991" s="71"/>
      <c r="H991" s="72"/>
      <c r="I991" s="68"/>
      <c r="J991" s="68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  <c r="AA991" s="55"/>
    </row>
    <row r="992" spans="1:27" ht="12.75" customHeight="1">
      <c r="A992" s="68"/>
      <c r="B992" s="68"/>
      <c r="C992" s="68"/>
      <c r="D992" s="68"/>
      <c r="E992" s="68"/>
      <c r="F992" s="68"/>
      <c r="G992" s="71"/>
      <c r="H992" s="72"/>
      <c r="I992" s="68"/>
      <c r="J992" s="68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  <c r="AA992" s="55"/>
    </row>
    <row r="993" spans="1:27" ht="12.75" customHeight="1">
      <c r="A993" s="68"/>
      <c r="B993" s="68"/>
      <c r="C993" s="68"/>
      <c r="D993" s="68"/>
      <c r="E993" s="68"/>
      <c r="F993" s="68"/>
      <c r="G993" s="71"/>
      <c r="H993" s="72"/>
      <c r="I993" s="68"/>
      <c r="J993" s="68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  <c r="AA993" s="55"/>
    </row>
    <row r="994" spans="1:27" ht="12.75" customHeight="1">
      <c r="A994" s="68"/>
      <c r="B994" s="68"/>
      <c r="C994" s="68"/>
      <c r="D994" s="68"/>
      <c r="E994" s="68"/>
      <c r="F994" s="68"/>
      <c r="G994" s="71"/>
      <c r="H994" s="72"/>
      <c r="I994" s="68"/>
      <c r="J994" s="68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  <c r="AA994" s="55"/>
    </row>
    <row r="995" spans="1:27" ht="12.75" customHeight="1">
      <c r="A995" s="68"/>
      <c r="B995" s="68"/>
      <c r="C995" s="68"/>
      <c r="D995" s="68"/>
      <c r="E995" s="68"/>
      <c r="F995" s="68"/>
      <c r="G995" s="71"/>
      <c r="H995" s="72"/>
      <c r="I995" s="68"/>
      <c r="J995" s="68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  <c r="AA995" s="55"/>
    </row>
    <row r="996" spans="1:27" ht="12.75" customHeight="1">
      <c r="A996" s="68"/>
      <c r="B996" s="68"/>
      <c r="C996" s="68"/>
      <c r="D996" s="68"/>
      <c r="E996" s="68"/>
      <c r="F996" s="68"/>
      <c r="G996" s="71"/>
      <c r="H996" s="72"/>
      <c r="I996" s="68"/>
      <c r="J996" s="68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  <c r="AA996" s="55"/>
    </row>
    <row r="997" spans="1:27" ht="12.75" customHeight="1">
      <c r="A997" s="68"/>
      <c r="B997" s="68"/>
      <c r="C997" s="68"/>
      <c r="D997" s="68"/>
      <c r="E997" s="68"/>
      <c r="F997" s="68"/>
      <c r="G997" s="71"/>
      <c r="H997" s="72"/>
      <c r="I997" s="68"/>
      <c r="J997" s="68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  <c r="Y997" s="55"/>
      <c r="Z997" s="55"/>
      <c r="AA997" s="55"/>
    </row>
    <row r="998" spans="1:27" ht="12.75" customHeight="1">
      <c r="A998" s="68"/>
      <c r="B998" s="68"/>
      <c r="C998" s="68"/>
      <c r="D998" s="68"/>
      <c r="E998" s="68"/>
      <c r="F998" s="68"/>
      <c r="G998" s="71"/>
      <c r="H998" s="72"/>
      <c r="I998" s="68"/>
      <c r="J998" s="68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  <c r="Y998" s="55"/>
      <c r="Z998" s="55"/>
      <c r="AA998" s="55"/>
    </row>
    <row r="999" spans="1:27" ht="12.75" customHeight="1">
      <c r="A999" s="68"/>
      <c r="B999" s="68"/>
      <c r="C999" s="68"/>
      <c r="D999" s="68"/>
      <c r="E999" s="68"/>
      <c r="F999" s="68"/>
      <c r="G999" s="71"/>
      <c r="H999" s="72"/>
      <c r="I999" s="68"/>
      <c r="J999" s="68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  <c r="Y999" s="55"/>
      <c r="Z999" s="55"/>
      <c r="AA999" s="55"/>
    </row>
    <row r="1000" spans="1:27" ht="12.75" customHeight="1">
      <c r="A1000" s="68"/>
      <c r="B1000" s="68"/>
      <c r="C1000" s="68"/>
      <c r="D1000" s="68"/>
      <c r="E1000" s="68"/>
      <c r="F1000" s="68"/>
      <c r="G1000" s="71"/>
      <c r="H1000" s="72"/>
      <c r="I1000" s="68"/>
      <c r="J1000" s="68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  <c r="AA1000" s="55"/>
    </row>
    <row r="1001" spans="1:27" ht="12.75" customHeight="1">
      <c r="A1001" s="68"/>
      <c r="B1001" s="68"/>
      <c r="C1001" s="68"/>
      <c r="D1001" s="68"/>
      <c r="E1001" s="68"/>
      <c r="F1001" s="68"/>
      <c r="G1001" s="71"/>
      <c r="H1001" s="72"/>
      <c r="I1001" s="68"/>
      <c r="J1001" s="68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55"/>
      <c r="X1001" s="55"/>
      <c r="Y1001" s="55"/>
      <c r="Z1001" s="55"/>
      <c r="AA1001" s="55"/>
    </row>
    <row r="1002" spans="1:27" ht="12.75" customHeight="1">
      <c r="A1002" s="68"/>
      <c r="B1002" s="68"/>
      <c r="C1002" s="68"/>
      <c r="D1002" s="68"/>
      <c r="E1002" s="68"/>
      <c r="F1002" s="68"/>
      <c r="G1002" s="71"/>
      <c r="H1002" s="72"/>
      <c r="I1002" s="68"/>
      <c r="J1002" s="68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55"/>
      <c r="X1002" s="55"/>
      <c r="Y1002" s="55"/>
      <c r="Z1002" s="55"/>
      <c r="AA1002" s="55"/>
    </row>
    <row r="1003" spans="1:27" ht="12.75" customHeight="1">
      <c r="A1003" s="68"/>
      <c r="B1003" s="68"/>
      <c r="C1003" s="68"/>
      <c r="D1003" s="68"/>
      <c r="E1003" s="68"/>
      <c r="F1003" s="68"/>
      <c r="G1003" s="71"/>
      <c r="H1003" s="72"/>
      <c r="I1003" s="68"/>
      <c r="J1003" s="68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55"/>
      <c r="X1003" s="55"/>
      <c r="Y1003" s="55"/>
      <c r="Z1003" s="55"/>
      <c r="AA1003" s="55"/>
    </row>
    <row r="1004" spans="1:27" ht="12.75" customHeight="1">
      <c r="A1004" s="68"/>
      <c r="B1004" s="68"/>
      <c r="C1004" s="68"/>
      <c r="D1004" s="68"/>
      <c r="E1004" s="68"/>
      <c r="F1004" s="68"/>
      <c r="G1004" s="71"/>
      <c r="H1004" s="72"/>
      <c r="I1004" s="68"/>
      <c r="J1004" s="68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55"/>
      <c r="X1004" s="55"/>
      <c r="Y1004" s="55"/>
      <c r="Z1004" s="55"/>
      <c r="AA1004" s="55"/>
    </row>
    <row r="1005" spans="1:27" ht="12.75" customHeight="1">
      <c r="A1005" s="68"/>
      <c r="B1005" s="68"/>
      <c r="C1005" s="68"/>
      <c r="D1005" s="68"/>
      <c r="E1005" s="68"/>
      <c r="F1005" s="68"/>
      <c r="G1005" s="71"/>
      <c r="H1005" s="72"/>
      <c r="I1005" s="68"/>
      <c r="J1005" s="68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55"/>
      <c r="X1005" s="55"/>
      <c r="Y1005" s="55"/>
      <c r="Z1005" s="55"/>
      <c r="AA1005" s="55"/>
    </row>
    <row r="1006" spans="1:27" ht="12.75" customHeight="1">
      <c r="A1006" s="68"/>
      <c r="B1006" s="68"/>
      <c r="C1006" s="68"/>
      <c r="D1006" s="68"/>
      <c r="E1006" s="68"/>
      <c r="F1006" s="68"/>
      <c r="G1006" s="71"/>
      <c r="H1006" s="72"/>
      <c r="I1006" s="68"/>
      <c r="J1006" s="68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55"/>
      <c r="X1006" s="55"/>
      <c r="Y1006" s="55"/>
      <c r="Z1006" s="55"/>
      <c r="AA1006" s="55"/>
    </row>
    <row r="1007" spans="1:27" ht="12.75" customHeight="1">
      <c r="A1007" s="68"/>
      <c r="B1007" s="68"/>
      <c r="C1007" s="68"/>
      <c r="D1007" s="68"/>
      <c r="E1007" s="68"/>
      <c r="F1007" s="68"/>
      <c r="G1007" s="71"/>
      <c r="H1007" s="72"/>
      <c r="I1007" s="68"/>
      <c r="J1007" s="68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55"/>
      <c r="X1007" s="55"/>
      <c r="Y1007" s="55"/>
      <c r="Z1007" s="55"/>
      <c r="AA1007" s="55"/>
    </row>
    <row r="1008" spans="1:27" ht="12.75" customHeight="1">
      <c r="A1008" s="68"/>
      <c r="B1008" s="68"/>
      <c r="C1008" s="68"/>
      <c r="D1008" s="68"/>
      <c r="E1008" s="68"/>
      <c r="F1008" s="68"/>
      <c r="G1008" s="71"/>
      <c r="H1008" s="72"/>
      <c r="I1008" s="68"/>
      <c r="J1008" s="68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55"/>
      <c r="X1008" s="55"/>
      <c r="Y1008" s="55"/>
      <c r="Z1008" s="55"/>
      <c r="AA1008" s="55"/>
    </row>
    <row r="1009" spans="1:27" ht="12.75" customHeight="1">
      <c r="A1009" s="68"/>
      <c r="B1009" s="68"/>
      <c r="C1009" s="68"/>
      <c r="D1009" s="68"/>
      <c r="E1009" s="68"/>
      <c r="F1009" s="68"/>
      <c r="G1009" s="71"/>
      <c r="H1009" s="72"/>
      <c r="I1009" s="68"/>
      <c r="J1009" s="68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55"/>
      <c r="X1009" s="55"/>
      <c r="Y1009" s="55"/>
      <c r="Z1009" s="55"/>
      <c r="AA1009" s="55"/>
    </row>
    <row r="1010" spans="1:27" ht="12.75" customHeight="1">
      <c r="A1010" s="68"/>
      <c r="B1010" s="68"/>
      <c r="C1010" s="68"/>
      <c r="D1010" s="68"/>
      <c r="E1010" s="68"/>
      <c r="F1010" s="68"/>
      <c r="G1010" s="71"/>
      <c r="H1010" s="72"/>
      <c r="I1010" s="68"/>
      <c r="J1010" s="68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55"/>
      <c r="V1010" s="55"/>
      <c r="W1010" s="55"/>
      <c r="X1010" s="55"/>
      <c r="Y1010" s="55"/>
      <c r="Z1010" s="55"/>
      <c r="AA1010" s="55"/>
    </row>
    <row r="1011" spans="1:27" ht="12.75" customHeight="1">
      <c r="A1011" s="68"/>
      <c r="B1011" s="68"/>
      <c r="C1011" s="68"/>
      <c r="D1011" s="68"/>
      <c r="E1011" s="68"/>
      <c r="F1011" s="68"/>
      <c r="G1011" s="71"/>
      <c r="H1011" s="72"/>
      <c r="I1011" s="68"/>
      <c r="J1011" s="68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55"/>
      <c r="X1011" s="55"/>
      <c r="Y1011" s="55"/>
      <c r="Z1011" s="55"/>
      <c r="AA1011" s="55"/>
    </row>
    <row r="1012" spans="1:27" ht="12.75" customHeight="1">
      <c r="A1012" s="68"/>
      <c r="B1012" s="68"/>
      <c r="C1012" s="68"/>
      <c r="D1012" s="68"/>
      <c r="E1012" s="68"/>
      <c r="F1012" s="68"/>
      <c r="G1012" s="71"/>
      <c r="H1012" s="72"/>
      <c r="I1012" s="68"/>
      <c r="J1012" s="68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55"/>
      <c r="X1012" s="55"/>
      <c r="Y1012" s="55"/>
      <c r="Z1012" s="55"/>
      <c r="AA1012" s="55"/>
    </row>
    <row r="1013" spans="1:27" ht="12.75" customHeight="1">
      <c r="A1013" s="68"/>
      <c r="B1013" s="68"/>
      <c r="C1013" s="68"/>
      <c r="D1013" s="68"/>
      <c r="E1013" s="68"/>
      <c r="F1013" s="68"/>
      <c r="G1013" s="71"/>
      <c r="H1013" s="72"/>
      <c r="I1013" s="68"/>
      <c r="J1013" s="68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55"/>
      <c r="X1013" s="55"/>
      <c r="Y1013" s="55"/>
      <c r="Z1013" s="55"/>
      <c r="AA1013" s="55"/>
    </row>
    <row r="1014" spans="1:27" ht="12.75" customHeight="1">
      <c r="A1014" s="68"/>
      <c r="B1014" s="68"/>
      <c r="C1014" s="68"/>
      <c r="D1014" s="68"/>
      <c r="E1014" s="68"/>
      <c r="F1014" s="68"/>
      <c r="G1014" s="71"/>
      <c r="H1014" s="72"/>
      <c r="I1014" s="68"/>
      <c r="J1014" s="68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55"/>
      <c r="X1014" s="55"/>
      <c r="Y1014" s="55"/>
      <c r="Z1014" s="55"/>
      <c r="AA1014" s="55"/>
    </row>
    <row r="1015" spans="1:27" ht="12.75" customHeight="1">
      <c r="A1015" s="68"/>
      <c r="B1015" s="68"/>
      <c r="C1015" s="68"/>
      <c r="D1015" s="68"/>
      <c r="E1015" s="68"/>
      <c r="F1015" s="68"/>
      <c r="G1015" s="71"/>
      <c r="H1015" s="72"/>
      <c r="I1015" s="68"/>
      <c r="J1015" s="68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55"/>
      <c r="X1015" s="55"/>
      <c r="Y1015" s="55"/>
      <c r="Z1015" s="55"/>
      <c r="AA1015" s="55"/>
    </row>
    <row r="1016" spans="1:27" ht="12.75" customHeight="1">
      <c r="A1016" s="68"/>
      <c r="B1016" s="68"/>
      <c r="C1016" s="68"/>
      <c r="D1016" s="68"/>
      <c r="E1016" s="68"/>
      <c r="F1016" s="68"/>
      <c r="G1016" s="71"/>
      <c r="H1016" s="72"/>
      <c r="I1016" s="68"/>
      <c r="J1016" s="68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55"/>
      <c r="X1016" s="55"/>
      <c r="Y1016" s="55"/>
      <c r="Z1016" s="55"/>
      <c r="AA1016" s="55"/>
    </row>
    <row r="1017" spans="1:27" ht="12.75" customHeight="1">
      <c r="A1017" s="68"/>
      <c r="B1017" s="68"/>
      <c r="C1017" s="68"/>
      <c r="D1017" s="68"/>
      <c r="E1017" s="68"/>
      <c r="F1017" s="68"/>
      <c r="G1017" s="71"/>
      <c r="H1017" s="72"/>
      <c r="I1017" s="68"/>
      <c r="J1017" s="68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55"/>
      <c r="X1017" s="55"/>
      <c r="Y1017" s="55"/>
      <c r="Z1017" s="55"/>
      <c r="AA1017" s="55"/>
    </row>
    <row r="1018" spans="1:27" ht="12.75" customHeight="1">
      <c r="A1018" s="68"/>
      <c r="B1018" s="68"/>
      <c r="C1018" s="68"/>
      <c r="D1018" s="68"/>
      <c r="E1018" s="68"/>
      <c r="F1018" s="68"/>
      <c r="G1018" s="71"/>
      <c r="H1018" s="72"/>
      <c r="I1018" s="68"/>
      <c r="J1018" s="68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55"/>
      <c r="X1018" s="55"/>
      <c r="Y1018" s="55"/>
      <c r="Z1018" s="55"/>
      <c r="AA1018" s="55"/>
    </row>
    <row r="1019" spans="1:27" ht="12.75" customHeight="1">
      <c r="A1019" s="68"/>
      <c r="B1019" s="68"/>
      <c r="C1019" s="68"/>
      <c r="D1019" s="68"/>
      <c r="E1019" s="68"/>
      <c r="F1019" s="68"/>
      <c r="G1019" s="71"/>
      <c r="H1019" s="72"/>
      <c r="I1019" s="68"/>
      <c r="J1019" s="68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55"/>
      <c r="X1019" s="55"/>
      <c r="Y1019" s="55"/>
      <c r="Z1019" s="55"/>
      <c r="AA1019" s="55"/>
    </row>
    <row r="1020" spans="1:27" ht="12.75" customHeight="1">
      <c r="A1020" s="68"/>
      <c r="B1020" s="68"/>
      <c r="C1020" s="68"/>
      <c r="D1020" s="68"/>
      <c r="E1020" s="68"/>
      <c r="F1020" s="68"/>
      <c r="G1020" s="71"/>
      <c r="H1020" s="72"/>
      <c r="I1020" s="68"/>
      <c r="J1020" s="68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55"/>
      <c r="X1020" s="55"/>
      <c r="Y1020" s="55"/>
      <c r="Z1020" s="55"/>
      <c r="AA1020" s="55"/>
    </row>
    <row r="1021" spans="1:27" ht="12.75" customHeight="1">
      <c r="A1021" s="68"/>
      <c r="B1021" s="68"/>
      <c r="C1021" s="68"/>
      <c r="D1021" s="68"/>
      <c r="E1021" s="68"/>
      <c r="F1021" s="68"/>
      <c r="G1021" s="71"/>
      <c r="H1021" s="72"/>
      <c r="I1021" s="68"/>
      <c r="J1021" s="68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55"/>
      <c r="X1021" s="55"/>
      <c r="Y1021" s="55"/>
      <c r="Z1021" s="55"/>
      <c r="AA1021" s="55"/>
    </row>
    <row r="1022" spans="1:27" ht="12.75" customHeight="1">
      <c r="A1022" s="68"/>
      <c r="B1022" s="68"/>
      <c r="C1022" s="68"/>
      <c r="D1022" s="68"/>
      <c r="E1022" s="68"/>
      <c r="F1022" s="68"/>
      <c r="G1022" s="71"/>
      <c r="H1022" s="72"/>
      <c r="I1022" s="68"/>
      <c r="J1022" s="68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55"/>
      <c r="X1022" s="55"/>
      <c r="Y1022" s="55"/>
      <c r="Z1022" s="55"/>
      <c r="AA1022" s="55"/>
    </row>
    <row r="1023" spans="1:27" ht="12.75" customHeight="1">
      <c r="A1023" s="68"/>
      <c r="B1023" s="68"/>
      <c r="C1023" s="68"/>
      <c r="D1023" s="68"/>
      <c r="E1023" s="68"/>
      <c r="F1023" s="68"/>
      <c r="G1023" s="71"/>
      <c r="H1023" s="72"/>
      <c r="I1023" s="68"/>
      <c r="J1023" s="68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55"/>
      <c r="X1023" s="55"/>
      <c r="Y1023" s="55"/>
      <c r="Z1023" s="55"/>
      <c r="AA1023" s="55"/>
    </row>
    <row r="1024" spans="1:27" ht="12.75" customHeight="1">
      <c r="A1024" s="68"/>
      <c r="B1024" s="68"/>
      <c r="C1024" s="68"/>
      <c r="D1024" s="68"/>
      <c r="E1024" s="68"/>
      <c r="F1024" s="68"/>
      <c r="G1024" s="71"/>
      <c r="H1024" s="72"/>
      <c r="I1024" s="68"/>
      <c r="J1024" s="68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55"/>
      <c r="X1024" s="55"/>
      <c r="Y1024" s="55"/>
      <c r="Z1024" s="55"/>
      <c r="AA1024" s="55"/>
    </row>
    <row r="1025" spans="1:27" ht="12.75" customHeight="1">
      <c r="A1025" s="68"/>
      <c r="B1025" s="68"/>
      <c r="C1025" s="68"/>
      <c r="D1025" s="68"/>
      <c r="E1025" s="68"/>
      <c r="F1025" s="68"/>
      <c r="G1025" s="71"/>
      <c r="H1025" s="72"/>
      <c r="I1025" s="68"/>
      <c r="J1025" s="68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55"/>
      <c r="X1025" s="55"/>
      <c r="Y1025" s="55"/>
      <c r="Z1025" s="55"/>
      <c r="AA1025" s="55"/>
    </row>
    <row r="1026" spans="1:27" ht="12.75" customHeight="1">
      <c r="A1026" s="68"/>
      <c r="B1026" s="68"/>
      <c r="C1026" s="68"/>
      <c r="D1026" s="68"/>
      <c r="E1026" s="68"/>
      <c r="F1026" s="68"/>
      <c r="G1026" s="71"/>
      <c r="H1026" s="72"/>
      <c r="I1026" s="68"/>
      <c r="J1026" s="68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55"/>
      <c r="V1026" s="55"/>
      <c r="W1026" s="55"/>
      <c r="X1026" s="55"/>
      <c r="Y1026" s="55"/>
      <c r="Z1026" s="55"/>
      <c r="AA1026" s="55"/>
    </row>
    <row r="1027" spans="1:27" ht="12.75" customHeight="1">
      <c r="A1027" s="68"/>
      <c r="B1027" s="68"/>
      <c r="C1027" s="68"/>
      <c r="D1027" s="68"/>
      <c r="E1027" s="68"/>
      <c r="F1027" s="68"/>
      <c r="G1027" s="71"/>
      <c r="H1027" s="72"/>
      <c r="I1027" s="68"/>
      <c r="J1027" s="68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55"/>
      <c r="V1027" s="55"/>
      <c r="W1027" s="55"/>
      <c r="X1027" s="55"/>
      <c r="Y1027" s="55"/>
      <c r="Z1027" s="55"/>
      <c r="AA1027" s="55"/>
    </row>
    <row r="1028" spans="1:27" ht="12.75" customHeight="1">
      <c r="A1028" s="68"/>
      <c r="B1028" s="68"/>
      <c r="C1028" s="68"/>
      <c r="D1028" s="68"/>
      <c r="E1028" s="68"/>
      <c r="F1028" s="68"/>
      <c r="G1028" s="71"/>
      <c r="H1028" s="72"/>
      <c r="I1028" s="68"/>
      <c r="J1028" s="68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55"/>
      <c r="V1028" s="55"/>
      <c r="W1028" s="55"/>
      <c r="X1028" s="55"/>
      <c r="Y1028" s="55"/>
      <c r="Z1028" s="55"/>
      <c r="AA1028" s="55"/>
    </row>
    <row r="1029" spans="1:27" ht="12.75" customHeight="1">
      <c r="A1029" s="68"/>
      <c r="B1029" s="68"/>
      <c r="C1029" s="68"/>
      <c r="D1029" s="68"/>
      <c r="E1029" s="68"/>
      <c r="F1029" s="68"/>
      <c r="G1029" s="71"/>
      <c r="H1029" s="72"/>
      <c r="I1029" s="68"/>
      <c r="J1029" s="68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55"/>
      <c r="X1029" s="55"/>
      <c r="Y1029" s="55"/>
      <c r="Z1029" s="55"/>
      <c r="AA1029" s="55"/>
    </row>
    <row r="1030" spans="1:27" ht="12.75" customHeight="1">
      <c r="A1030" s="68"/>
      <c r="B1030" s="68"/>
      <c r="C1030" s="68"/>
      <c r="D1030" s="68"/>
      <c r="E1030" s="68"/>
      <c r="F1030" s="68"/>
      <c r="G1030" s="71"/>
      <c r="H1030" s="72"/>
      <c r="I1030" s="68"/>
      <c r="J1030" s="68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55"/>
      <c r="V1030" s="55"/>
      <c r="W1030" s="55"/>
      <c r="X1030" s="55"/>
      <c r="Y1030" s="55"/>
      <c r="Z1030" s="55"/>
      <c r="AA1030" s="55"/>
    </row>
    <row r="1031" spans="1:27" ht="12.75" customHeight="1">
      <c r="A1031" s="68"/>
      <c r="B1031" s="68"/>
      <c r="C1031" s="68"/>
      <c r="D1031" s="68"/>
      <c r="E1031" s="68"/>
      <c r="F1031" s="68"/>
      <c r="G1031" s="71"/>
      <c r="H1031" s="72"/>
      <c r="I1031" s="68"/>
      <c r="J1031" s="68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55"/>
      <c r="V1031" s="55"/>
      <c r="W1031" s="55"/>
      <c r="X1031" s="55"/>
      <c r="Y1031" s="55"/>
      <c r="Z1031" s="55"/>
      <c r="AA1031" s="55"/>
    </row>
    <row r="1032" spans="1:27" ht="12.75" customHeight="1">
      <c r="A1032" s="68"/>
      <c r="B1032" s="68"/>
      <c r="C1032" s="68"/>
      <c r="D1032" s="68"/>
      <c r="E1032" s="68"/>
      <c r="F1032" s="68"/>
      <c r="G1032" s="71"/>
      <c r="H1032" s="72"/>
      <c r="I1032" s="68"/>
      <c r="J1032" s="68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55"/>
      <c r="V1032" s="55"/>
      <c r="W1032" s="55"/>
      <c r="X1032" s="55"/>
      <c r="Y1032" s="55"/>
      <c r="Z1032" s="55"/>
      <c r="AA1032" s="55"/>
    </row>
    <row r="1033" spans="1:27" ht="12.75" customHeight="1">
      <c r="A1033" s="68"/>
      <c r="B1033" s="68"/>
      <c r="C1033" s="68"/>
      <c r="D1033" s="68"/>
      <c r="E1033" s="68"/>
      <c r="F1033" s="68"/>
      <c r="G1033" s="71"/>
      <c r="H1033" s="72"/>
      <c r="I1033" s="68"/>
      <c r="J1033" s="68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55"/>
      <c r="V1033" s="55"/>
      <c r="W1033" s="55"/>
      <c r="X1033" s="55"/>
      <c r="Y1033" s="55"/>
      <c r="Z1033" s="55"/>
      <c r="AA1033" s="55"/>
    </row>
    <row r="1034" spans="1:27" ht="12.75" customHeight="1">
      <c r="A1034" s="68"/>
      <c r="B1034" s="68"/>
      <c r="C1034" s="68"/>
      <c r="D1034" s="68"/>
      <c r="E1034" s="68"/>
      <c r="F1034" s="68"/>
      <c r="G1034" s="71"/>
      <c r="H1034" s="72"/>
      <c r="I1034" s="68"/>
      <c r="J1034" s="68"/>
      <c r="K1034" s="55"/>
      <c r="L1034" s="55"/>
      <c r="M1034" s="55"/>
      <c r="N1034" s="55"/>
      <c r="O1034" s="55"/>
      <c r="P1034" s="55"/>
      <c r="Q1034" s="55"/>
      <c r="R1034" s="55"/>
      <c r="S1034" s="55"/>
      <c r="T1034" s="55"/>
      <c r="U1034" s="55"/>
      <c r="V1034" s="55"/>
      <c r="W1034" s="55"/>
      <c r="X1034" s="55"/>
      <c r="Y1034" s="55"/>
      <c r="Z1034" s="55"/>
      <c r="AA1034" s="55"/>
    </row>
    <row r="1035" spans="1:27" ht="12.75" customHeight="1">
      <c r="A1035" s="68"/>
      <c r="B1035" s="68"/>
      <c r="C1035" s="68"/>
      <c r="D1035" s="68"/>
      <c r="E1035" s="68"/>
      <c r="F1035" s="68"/>
      <c r="G1035" s="71"/>
      <c r="H1035" s="72"/>
      <c r="I1035" s="68"/>
      <c r="J1035" s="68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55"/>
      <c r="V1035" s="55"/>
      <c r="W1035" s="55"/>
      <c r="X1035" s="55"/>
      <c r="Y1035" s="55"/>
      <c r="Z1035" s="55"/>
      <c r="AA1035" s="55"/>
    </row>
    <row r="1036" spans="1:27" ht="12.75" customHeight="1">
      <c r="A1036" s="68"/>
      <c r="B1036" s="68"/>
      <c r="C1036" s="68"/>
      <c r="D1036" s="68"/>
      <c r="E1036" s="68"/>
      <c r="F1036" s="68"/>
      <c r="G1036" s="71"/>
      <c r="H1036" s="72"/>
      <c r="I1036" s="68"/>
      <c r="J1036" s="68"/>
      <c r="K1036" s="55"/>
      <c r="L1036" s="55"/>
      <c r="M1036" s="55"/>
      <c r="N1036" s="55"/>
      <c r="O1036" s="55"/>
      <c r="P1036" s="55"/>
      <c r="Q1036" s="55"/>
      <c r="R1036" s="55"/>
      <c r="S1036" s="55"/>
      <c r="T1036" s="55"/>
      <c r="U1036" s="55"/>
      <c r="V1036" s="55"/>
      <c r="W1036" s="55"/>
      <c r="X1036" s="55"/>
      <c r="Y1036" s="55"/>
      <c r="Z1036" s="55"/>
      <c r="AA1036" s="55"/>
    </row>
    <row r="1037" spans="1:27" ht="12.75" customHeight="1">
      <c r="A1037" s="68"/>
      <c r="B1037" s="68"/>
      <c r="C1037" s="68"/>
      <c r="D1037" s="68"/>
      <c r="E1037" s="68"/>
      <c r="F1037" s="68"/>
      <c r="G1037" s="71"/>
      <c r="H1037" s="72"/>
      <c r="I1037" s="68"/>
      <c r="J1037" s="68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55"/>
      <c r="V1037" s="55"/>
      <c r="W1037" s="55"/>
      <c r="X1037" s="55"/>
      <c r="Y1037" s="55"/>
      <c r="Z1037" s="55"/>
      <c r="AA1037" s="55"/>
    </row>
    <row r="1038" spans="1:27" ht="12.75" customHeight="1">
      <c r="A1038" s="68"/>
      <c r="B1038" s="68"/>
      <c r="C1038" s="68"/>
      <c r="D1038" s="68"/>
      <c r="E1038" s="68"/>
      <c r="F1038" s="68"/>
      <c r="G1038" s="71"/>
      <c r="H1038" s="72"/>
      <c r="I1038" s="68"/>
      <c r="J1038" s="68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55"/>
      <c r="X1038" s="55"/>
      <c r="Y1038" s="55"/>
      <c r="Z1038" s="55"/>
      <c r="AA1038" s="55"/>
    </row>
    <row r="1039" spans="1:27" ht="12.75" customHeight="1">
      <c r="A1039" s="68"/>
      <c r="B1039" s="68"/>
      <c r="C1039" s="68"/>
      <c r="D1039" s="68"/>
      <c r="E1039" s="68"/>
      <c r="F1039" s="68"/>
      <c r="G1039" s="71"/>
      <c r="H1039" s="72"/>
      <c r="I1039" s="68"/>
      <c r="J1039" s="68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55"/>
      <c r="V1039" s="55"/>
      <c r="W1039" s="55"/>
      <c r="X1039" s="55"/>
      <c r="Y1039" s="55"/>
      <c r="Z1039" s="55"/>
      <c r="AA1039" s="55"/>
    </row>
    <row r="1040" spans="1:27" ht="12.75" customHeight="1">
      <c r="A1040" s="68"/>
      <c r="B1040" s="68"/>
      <c r="C1040" s="68"/>
      <c r="D1040" s="68"/>
      <c r="E1040" s="68"/>
      <c r="F1040" s="68"/>
      <c r="G1040" s="71"/>
      <c r="H1040" s="72"/>
      <c r="I1040" s="68"/>
      <c r="J1040" s="68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55"/>
      <c r="V1040" s="55"/>
      <c r="W1040" s="55"/>
      <c r="X1040" s="55"/>
      <c r="Y1040" s="55"/>
      <c r="Z1040" s="55"/>
      <c r="AA1040" s="55"/>
    </row>
    <row r="1041" spans="1:27" ht="12.75" customHeight="1">
      <c r="A1041" s="68"/>
      <c r="B1041" s="68"/>
      <c r="C1041" s="68"/>
      <c r="D1041" s="68"/>
      <c r="E1041" s="68"/>
      <c r="F1041" s="68"/>
      <c r="G1041" s="71"/>
      <c r="H1041" s="72"/>
      <c r="I1041" s="68"/>
      <c r="J1041" s="68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55"/>
      <c r="V1041" s="55"/>
      <c r="W1041" s="55"/>
      <c r="X1041" s="55"/>
      <c r="Y1041" s="55"/>
      <c r="Z1041" s="55"/>
      <c r="AA1041" s="55"/>
    </row>
    <row r="1042" spans="1:27" ht="12.75" customHeight="1">
      <c r="A1042" s="68"/>
      <c r="B1042" s="68"/>
      <c r="C1042" s="68"/>
      <c r="D1042" s="68"/>
      <c r="E1042" s="68"/>
      <c r="F1042" s="68"/>
      <c r="G1042" s="71"/>
      <c r="H1042" s="72"/>
      <c r="I1042" s="68"/>
      <c r="J1042" s="68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55"/>
      <c r="V1042" s="55"/>
      <c r="W1042" s="55"/>
      <c r="X1042" s="55"/>
      <c r="Y1042" s="55"/>
      <c r="Z1042" s="55"/>
      <c r="AA1042" s="55"/>
    </row>
    <row r="1043" spans="1:27" ht="12.75" customHeight="1">
      <c r="A1043" s="68"/>
      <c r="B1043" s="68"/>
      <c r="C1043" s="68"/>
      <c r="D1043" s="68"/>
      <c r="E1043" s="68"/>
      <c r="F1043" s="68"/>
      <c r="G1043" s="71"/>
      <c r="H1043" s="72"/>
      <c r="I1043" s="68"/>
      <c r="J1043" s="68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55"/>
      <c r="V1043" s="55"/>
      <c r="W1043" s="55"/>
      <c r="X1043" s="55"/>
      <c r="Y1043" s="55"/>
      <c r="Z1043" s="55"/>
      <c r="AA1043" s="55"/>
    </row>
    <row r="1044" spans="1:27" ht="12.75" customHeight="1">
      <c r="A1044" s="68"/>
      <c r="B1044" s="68"/>
      <c r="C1044" s="68"/>
      <c r="D1044" s="68"/>
      <c r="E1044" s="68"/>
      <c r="F1044" s="68"/>
      <c r="G1044" s="71"/>
      <c r="H1044" s="72"/>
      <c r="I1044" s="68"/>
      <c r="J1044" s="68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55"/>
      <c r="V1044" s="55"/>
      <c r="W1044" s="55"/>
      <c r="X1044" s="55"/>
      <c r="Y1044" s="55"/>
      <c r="Z1044" s="55"/>
      <c r="AA1044" s="55"/>
    </row>
    <row r="1045" spans="1:27" ht="12.75" customHeight="1">
      <c r="A1045" s="68"/>
      <c r="B1045" s="68"/>
      <c r="C1045" s="68"/>
      <c r="D1045" s="68"/>
      <c r="E1045" s="68"/>
      <c r="F1045" s="68"/>
      <c r="G1045" s="71"/>
      <c r="H1045" s="72"/>
      <c r="I1045" s="68"/>
      <c r="J1045" s="68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55"/>
      <c r="V1045" s="55"/>
      <c r="W1045" s="55"/>
      <c r="X1045" s="55"/>
      <c r="Y1045" s="55"/>
      <c r="Z1045" s="55"/>
      <c r="AA1045" s="55"/>
    </row>
    <row r="1046" spans="1:27" ht="12.75" customHeight="1">
      <c r="A1046" s="68"/>
      <c r="B1046" s="68"/>
      <c r="C1046" s="68"/>
      <c r="D1046" s="68"/>
      <c r="E1046" s="68"/>
      <c r="F1046" s="68"/>
      <c r="G1046" s="71"/>
      <c r="H1046" s="72"/>
      <c r="I1046" s="68"/>
      <c r="J1046" s="68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55"/>
      <c r="V1046" s="55"/>
      <c r="W1046" s="55"/>
      <c r="X1046" s="55"/>
      <c r="Y1046" s="55"/>
      <c r="Z1046" s="55"/>
      <c r="AA1046" s="55"/>
    </row>
    <row r="1047" spans="1:27" ht="12.75" customHeight="1">
      <c r="A1047" s="68"/>
      <c r="B1047" s="68"/>
      <c r="C1047" s="68"/>
      <c r="D1047" s="68"/>
      <c r="E1047" s="68"/>
      <c r="F1047" s="68"/>
      <c r="G1047" s="71"/>
      <c r="H1047" s="72"/>
      <c r="I1047" s="68"/>
      <c r="J1047" s="68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55"/>
      <c r="V1047" s="55"/>
      <c r="W1047" s="55"/>
      <c r="X1047" s="55"/>
      <c r="Y1047" s="55"/>
      <c r="Z1047" s="55"/>
      <c r="AA1047" s="55"/>
    </row>
    <row r="1048" spans="1:27" ht="12.75" customHeight="1">
      <c r="A1048" s="68"/>
      <c r="B1048" s="68"/>
      <c r="C1048" s="68"/>
      <c r="D1048" s="68"/>
      <c r="E1048" s="68"/>
      <c r="F1048" s="68"/>
      <c r="G1048" s="71"/>
      <c r="H1048" s="72"/>
      <c r="I1048" s="68"/>
      <c r="J1048" s="68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55"/>
      <c r="V1048" s="55"/>
      <c r="W1048" s="55"/>
      <c r="X1048" s="55"/>
      <c r="Y1048" s="55"/>
      <c r="Z1048" s="55"/>
      <c r="AA1048" s="55"/>
    </row>
    <row r="1049" spans="1:27" ht="12.75" customHeight="1">
      <c r="A1049" s="68"/>
      <c r="B1049" s="68"/>
      <c r="C1049" s="68"/>
      <c r="D1049" s="68"/>
      <c r="E1049" s="68"/>
      <c r="F1049" s="68"/>
      <c r="G1049" s="71"/>
      <c r="H1049" s="72"/>
      <c r="I1049" s="68"/>
      <c r="J1049" s="68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55"/>
      <c r="V1049" s="55"/>
      <c r="W1049" s="55"/>
      <c r="X1049" s="55"/>
      <c r="Y1049" s="55"/>
      <c r="Z1049" s="55"/>
      <c r="AA1049" s="55"/>
    </row>
    <row r="1050" spans="1:27" ht="12.75" customHeight="1">
      <c r="A1050" s="68"/>
      <c r="B1050" s="68"/>
      <c r="C1050" s="68"/>
      <c r="D1050" s="68"/>
      <c r="E1050" s="68"/>
      <c r="F1050" s="68"/>
      <c r="G1050" s="71"/>
      <c r="H1050" s="72"/>
      <c r="I1050" s="68"/>
      <c r="J1050" s="68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55"/>
      <c r="V1050" s="55"/>
      <c r="W1050" s="55"/>
      <c r="X1050" s="55"/>
      <c r="Y1050" s="55"/>
      <c r="Z1050" s="55"/>
      <c r="AA1050" s="55"/>
    </row>
    <row r="1051" spans="1:27" ht="12.75" customHeight="1">
      <c r="A1051" s="68"/>
      <c r="B1051" s="68"/>
      <c r="C1051" s="68"/>
      <c r="D1051" s="68"/>
      <c r="E1051" s="68"/>
      <c r="F1051" s="68"/>
      <c r="G1051" s="71"/>
      <c r="H1051" s="72"/>
      <c r="I1051" s="68"/>
      <c r="J1051" s="68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55"/>
      <c r="V1051" s="55"/>
      <c r="W1051" s="55"/>
      <c r="X1051" s="55"/>
      <c r="Y1051" s="55"/>
      <c r="Z1051" s="55"/>
      <c r="AA1051" s="55"/>
    </row>
    <row r="1052" spans="1:27" ht="12.75" customHeight="1">
      <c r="A1052" s="68"/>
      <c r="B1052" s="68"/>
      <c r="C1052" s="68"/>
      <c r="D1052" s="68"/>
      <c r="E1052" s="68"/>
      <c r="F1052" s="68"/>
      <c r="G1052" s="71"/>
      <c r="H1052" s="72"/>
      <c r="I1052" s="68"/>
      <c r="J1052" s="68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55"/>
      <c r="V1052" s="55"/>
      <c r="W1052" s="55"/>
      <c r="X1052" s="55"/>
      <c r="Y1052" s="55"/>
      <c r="Z1052" s="55"/>
      <c r="AA1052" s="55"/>
    </row>
    <row r="1053" spans="1:27" ht="12.75" customHeight="1">
      <c r="A1053" s="68"/>
      <c r="B1053" s="68"/>
      <c r="C1053" s="68"/>
      <c r="D1053" s="68"/>
      <c r="E1053" s="68"/>
      <c r="F1053" s="68"/>
      <c r="G1053" s="71"/>
      <c r="H1053" s="72"/>
      <c r="I1053" s="68"/>
      <c r="J1053" s="68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55"/>
      <c r="V1053" s="55"/>
      <c r="W1053" s="55"/>
      <c r="X1053" s="55"/>
      <c r="Y1053" s="55"/>
      <c r="Z1053" s="55"/>
      <c r="AA1053" s="55"/>
    </row>
    <row r="1054" spans="1:27" ht="12.75" customHeight="1">
      <c r="A1054" s="68"/>
      <c r="B1054" s="68"/>
      <c r="C1054" s="68"/>
      <c r="D1054" s="68"/>
      <c r="E1054" s="68"/>
      <c r="F1054" s="68"/>
      <c r="G1054" s="71"/>
      <c r="H1054" s="72"/>
      <c r="I1054" s="68"/>
      <c r="J1054" s="68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55"/>
      <c r="V1054" s="55"/>
      <c r="W1054" s="55"/>
      <c r="X1054" s="55"/>
      <c r="Y1054" s="55"/>
      <c r="Z1054" s="55"/>
      <c r="AA1054" s="55"/>
    </row>
    <row r="1055" spans="1:27" ht="12.75" customHeight="1">
      <c r="A1055" s="68"/>
      <c r="B1055" s="68"/>
      <c r="C1055" s="68"/>
      <c r="D1055" s="68"/>
      <c r="E1055" s="68"/>
      <c r="F1055" s="68"/>
      <c r="G1055" s="71"/>
      <c r="H1055" s="72"/>
      <c r="I1055" s="68"/>
      <c r="J1055" s="68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55"/>
      <c r="V1055" s="55"/>
      <c r="W1055" s="55"/>
      <c r="X1055" s="55"/>
      <c r="Y1055" s="55"/>
      <c r="Z1055" s="55"/>
      <c r="AA1055" s="55"/>
    </row>
    <row r="1056" spans="1:27" ht="12.75" customHeight="1">
      <c r="A1056" s="68"/>
      <c r="B1056" s="68"/>
      <c r="C1056" s="68"/>
      <c r="D1056" s="68"/>
      <c r="E1056" s="68"/>
      <c r="F1056" s="68"/>
      <c r="G1056" s="71"/>
      <c r="H1056" s="72"/>
      <c r="I1056" s="68"/>
      <c r="J1056" s="68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55"/>
      <c r="V1056" s="55"/>
      <c r="W1056" s="55"/>
      <c r="X1056" s="55"/>
      <c r="Y1056" s="55"/>
      <c r="Z1056" s="55"/>
      <c r="AA1056" s="55"/>
    </row>
    <row r="1057" spans="1:27" ht="12.75" customHeight="1">
      <c r="A1057" s="68"/>
      <c r="B1057" s="68"/>
      <c r="C1057" s="68"/>
      <c r="D1057" s="68"/>
      <c r="E1057" s="68"/>
      <c r="F1057" s="68"/>
      <c r="G1057" s="71"/>
      <c r="H1057" s="72"/>
      <c r="I1057" s="68"/>
      <c r="J1057" s="68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55"/>
      <c r="V1057" s="55"/>
      <c r="W1057" s="55"/>
      <c r="X1057" s="55"/>
      <c r="Y1057" s="55"/>
      <c r="Z1057" s="55"/>
      <c r="AA1057" s="55"/>
    </row>
    <row r="1058" spans="1:27" ht="12.75" customHeight="1">
      <c r="A1058" s="68"/>
      <c r="B1058" s="68"/>
      <c r="C1058" s="68"/>
      <c r="D1058" s="68"/>
      <c r="E1058" s="68"/>
      <c r="F1058" s="68"/>
      <c r="G1058" s="71"/>
      <c r="H1058" s="72"/>
      <c r="I1058" s="68"/>
      <c r="J1058" s="68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55"/>
      <c r="V1058" s="55"/>
      <c r="W1058" s="55"/>
      <c r="X1058" s="55"/>
      <c r="Y1058" s="55"/>
      <c r="Z1058" s="55"/>
      <c r="AA1058" s="55"/>
    </row>
    <row r="1059" spans="1:27" ht="12.75" customHeight="1">
      <c r="A1059" s="68"/>
      <c r="B1059" s="68"/>
      <c r="C1059" s="68"/>
      <c r="D1059" s="68"/>
      <c r="E1059" s="68"/>
      <c r="F1059" s="68"/>
      <c r="G1059" s="71"/>
      <c r="H1059" s="72"/>
      <c r="I1059" s="68"/>
      <c r="J1059" s="68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55"/>
      <c r="V1059" s="55"/>
      <c r="W1059" s="55"/>
      <c r="X1059" s="55"/>
      <c r="Y1059" s="55"/>
      <c r="Z1059" s="55"/>
      <c r="AA1059" s="55"/>
    </row>
    <row r="1060" spans="1:27" ht="12.75" customHeight="1">
      <c r="A1060" s="68"/>
      <c r="B1060" s="68"/>
      <c r="C1060" s="68"/>
      <c r="D1060" s="68"/>
      <c r="E1060" s="68"/>
      <c r="F1060" s="68"/>
      <c r="G1060" s="71"/>
      <c r="H1060" s="72"/>
      <c r="I1060" s="68"/>
      <c r="J1060" s="68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55"/>
      <c r="V1060" s="55"/>
      <c r="W1060" s="55"/>
      <c r="X1060" s="55"/>
      <c r="Y1060" s="55"/>
      <c r="Z1060" s="55"/>
      <c r="AA1060" s="55"/>
    </row>
    <row r="1061" spans="1:27" ht="12.75" customHeight="1">
      <c r="A1061" s="68"/>
      <c r="B1061" s="68"/>
      <c r="C1061" s="68"/>
      <c r="D1061" s="68"/>
      <c r="E1061" s="68"/>
      <c r="F1061" s="68"/>
      <c r="G1061" s="71"/>
      <c r="H1061" s="72"/>
      <c r="I1061" s="68"/>
      <c r="J1061" s="68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55"/>
      <c r="X1061" s="55"/>
      <c r="Y1061" s="55"/>
      <c r="Z1061" s="55"/>
      <c r="AA1061" s="55"/>
    </row>
    <row r="1062" spans="1:27" ht="12.75" customHeight="1">
      <c r="A1062" s="68"/>
      <c r="B1062" s="68"/>
      <c r="C1062" s="68"/>
      <c r="D1062" s="68"/>
      <c r="E1062" s="68"/>
      <c r="F1062" s="68"/>
      <c r="G1062" s="71"/>
      <c r="H1062" s="72"/>
      <c r="I1062" s="68"/>
      <c r="J1062" s="68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55"/>
      <c r="V1062" s="55"/>
      <c r="W1062" s="55"/>
      <c r="X1062" s="55"/>
      <c r="Y1062" s="55"/>
      <c r="Z1062" s="55"/>
      <c r="AA1062" s="55"/>
    </row>
    <row r="1063" spans="1:27" ht="12.75" customHeight="1">
      <c r="A1063" s="68"/>
      <c r="B1063" s="68"/>
      <c r="C1063" s="68"/>
      <c r="D1063" s="68"/>
      <c r="E1063" s="68"/>
      <c r="F1063" s="68"/>
      <c r="G1063" s="71"/>
      <c r="H1063" s="72"/>
      <c r="I1063" s="68"/>
      <c r="J1063" s="68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55"/>
      <c r="V1063" s="55"/>
      <c r="W1063" s="55"/>
      <c r="X1063" s="55"/>
      <c r="Y1063" s="55"/>
      <c r="Z1063" s="55"/>
      <c r="AA1063" s="55"/>
    </row>
    <row r="1064" spans="1:27" ht="12.75" customHeight="1">
      <c r="A1064" s="68"/>
      <c r="B1064" s="68"/>
      <c r="C1064" s="68"/>
      <c r="D1064" s="68"/>
      <c r="E1064" s="68"/>
      <c r="F1064" s="68"/>
      <c r="G1064" s="71"/>
      <c r="H1064" s="72"/>
      <c r="I1064" s="68"/>
      <c r="J1064" s="68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55"/>
      <c r="V1064" s="55"/>
      <c r="W1064" s="55"/>
      <c r="X1064" s="55"/>
      <c r="Y1064" s="55"/>
      <c r="Z1064" s="55"/>
      <c r="AA1064" s="55"/>
    </row>
    <row r="1065" spans="1:27" ht="12.75" customHeight="1">
      <c r="A1065" s="68"/>
      <c r="B1065" s="68"/>
      <c r="C1065" s="68"/>
      <c r="D1065" s="68"/>
      <c r="E1065" s="68"/>
      <c r="F1065" s="68"/>
      <c r="G1065" s="71"/>
      <c r="H1065" s="72"/>
      <c r="I1065" s="68"/>
      <c r="J1065" s="68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55"/>
      <c r="V1065" s="55"/>
      <c r="W1065" s="55"/>
      <c r="X1065" s="55"/>
      <c r="Y1065" s="55"/>
      <c r="Z1065" s="55"/>
      <c r="AA1065" s="55"/>
    </row>
    <row r="1066" spans="1:27" ht="12.75" customHeight="1">
      <c r="A1066" s="68"/>
      <c r="B1066" s="68"/>
      <c r="C1066" s="68"/>
      <c r="D1066" s="68"/>
      <c r="E1066" s="68"/>
      <c r="F1066" s="68"/>
      <c r="G1066" s="71"/>
      <c r="H1066" s="72"/>
      <c r="I1066" s="68"/>
      <c r="J1066" s="68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55"/>
      <c r="V1066" s="55"/>
      <c r="W1066" s="55"/>
      <c r="X1066" s="55"/>
      <c r="Y1066" s="55"/>
      <c r="Z1066" s="55"/>
      <c r="AA1066" s="55"/>
    </row>
    <row r="1067" spans="1:27" ht="12.75" customHeight="1">
      <c r="A1067" s="68"/>
      <c r="B1067" s="68"/>
      <c r="C1067" s="68"/>
      <c r="D1067" s="68"/>
      <c r="E1067" s="68"/>
      <c r="F1067" s="68"/>
      <c r="G1067" s="71"/>
      <c r="H1067" s="72"/>
      <c r="I1067" s="68"/>
      <c r="J1067" s="68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55"/>
      <c r="V1067" s="55"/>
      <c r="W1067" s="55"/>
      <c r="X1067" s="55"/>
      <c r="Y1067" s="55"/>
      <c r="Z1067" s="55"/>
      <c r="AA1067" s="55"/>
    </row>
    <row r="1068" spans="1:27" ht="12.75" customHeight="1">
      <c r="A1068" s="68"/>
      <c r="B1068" s="68"/>
      <c r="C1068" s="68"/>
      <c r="D1068" s="68"/>
      <c r="E1068" s="68"/>
      <c r="F1068" s="68"/>
      <c r="G1068" s="71"/>
      <c r="H1068" s="72"/>
      <c r="I1068" s="68"/>
      <c r="J1068" s="68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55"/>
      <c r="V1068" s="55"/>
      <c r="W1068" s="55"/>
      <c r="X1068" s="55"/>
      <c r="Y1068" s="55"/>
      <c r="Z1068" s="55"/>
      <c r="AA1068" s="55"/>
    </row>
    <row r="1069" spans="1:27" ht="12.75" customHeight="1">
      <c r="A1069" s="68"/>
      <c r="B1069" s="68"/>
      <c r="C1069" s="68"/>
      <c r="D1069" s="68"/>
      <c r="E1069" s="68"/>
      <c r="F1069" s="68"/>
      <c r="G1069" s="71"/>
      <c r="H1069" s="72"/>
      <c r="I1069" s="68"/>
      <c r="J1069" s="68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55"/>
      <c r="V1069" s="55"/>
      <c r="W1069" s="55"/>
      <c r="X1069" s="55"/>
      <c r="Y1069" s="55"/>
      <c r="Z1069" s="55"/>
      <c r="AA1069" s="55"/>
    </row>
    <row r="1070" spans="1:27" ht="12.75" customHeight="1">
      <c r="A1070" s="68"/>
      <c r="B1070" s="68"/>
      <c r="C1070" s="68"/>
      <c r="D1070" s="68"/>
      <c r="E1070" s="68"/>
      <c r="F1070" s="68"/>
      <c r="G1070" s="71"/>
      <c r="H1070" s="72"/>
      <c r="I1070" s="68"/>
      <c r="J1070" s="68"/>
      <c r="K1070" s="55"/>
      <c r="L1070" s="55"/>
      <c r="M1070" s="55"/>
      <c r="N1070" s="55"/>
      <c r="O1070" s="55"/>
      <c r="P1070" s="55"/>
      <c r="Q1070" s="55"/>
      <c r="R1070" s="55"/>
      <c r="S1070" s="55"/>
      <c r="T1070" s="55"/>
      <c r="U1070" s="55"/>
      <c r="V1070" s="55"/>
      <c r="W1070" s="55"/>
      <c r="X1070" s="55"/>
      <c r="Y1070" s="55"/>
      <c r="Z1070" s="55"/>
      <c r="AA1070" s="55"/>
    </row>
    <row r="1071" spans="1:27" ht="12.75" customHeight="1">
      <c r="A1071" s="68"/>
      <c r="B1071" s="68"/>
      <c r="C1071" s="68"/>
      <c r="D1071" s="68"/>
      <c r="E1071" s="68"/>
      <c r="F1071" s="68"/>
      <c r="G1071" s="71"/>
      <c r="H1071" s="72"/>
      <c r="I1071" s="68"/>
      <c r="J1071" s="68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55"/>
      <c r="V1071" s="55"/>
      <c r="W1071" s="55"/>
      <c r="X1071" s="55"/>
      <c r="Y1071" s="55"/>
      <c r="Z1071" s="55"/>
      <c r="AA1071" s="55"/>
    </row>
    <row r="1072" spans="1:27" ht="12.75" customHeight="1">
      <c r="A1072" s="68"/>
      <c r="B1072" s="68"/>
      <c r="C1072" s="68"/>
      <c r="D1072" s="68"/>
      <c r="E1072" s="68"/>
      <c r="F1072" s="68"/>
      <c r="G1072" s="71"/>
      <c r="H1072" s="72"/>
      <c r="I1072" s="68"/>
      <c r="J1072" s="68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55"/>
      <c r="V1072" s="55"/>
      <c r="W1072" s="55"/>
      <c r="X1072" s="55"/>
      <c r="Y1072" s="55"/>
      <c r="Z1072" s="55"/>
      <c r="AA1072" s="55"/>
    </row>
    <row r="1073" spans="1:27" ht="12.75" customHeight="1">
      <c r="A1073" s="68"/>
      <c r="B1073" s="68"/>
      <c r="C1073" s="68"/>
      <c r="D1073" s="68"/>
      <c r="E1073" s="68"/>
      <c r="F1073" s="68"/>
      <c r="G1073" s="71"/>
      <c r="H1073" s="72"/>
      <c r="I1073" s="68"/>
      <c r="J1073" s="68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55"/>
      <c r="V1073" s="55"/>
      <c r="W1073" s="55"/>
      <c r="X1073" s="55"/>
      <c r="Y1073" s="55"/>
      <c r="Z1073" s="55"/>
      <c r="AA1073" s="55"/>
    </row>
    <row r="1074" spans="1:27" ht="12.75" customHeight="1">
      <c r="A1074" s="68"/>
      <c r="B1074" s="68"/>
      <c r="C1074" s="68"/>
      <c r="D1074" s="68"/>
      <c r="E1074" s="68"/>
      <c r="F1074" s="68"/>
      <c r="G1074" s="71"/>
      <c r="H1074" s="72"/>
      <c r="I1074" s="68"/>
      <c r="J1074" s="68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55"/>
      <c r="V1074" s="55"/>
      <c r="W1074" s="55"/>
      <c r="X1074" s="55"/>
      <c r="Y1074" s="55"/>
      <c r="Z1074" s="55"/>
      <c r="AA1074" s="55"/>
    </row>
    <row r="1075" spans="1:27" ht="12.75" customHeight="1">
      <c r="A1075" s="68"/>
      <c r="B1075" s="68"/>
      <c r="C1075" s="68"/>
      <c r="D1075" s="68"/>
      <c r="E1075" s="68"/>
      <c r="F1075" s="68"/>
      <c r="G1075" s="71"/>
      <c r="H1075" s="72"/>
      <c r="I1075" s="68"/>
      <c r="J1075" s="68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55"/>
      <c r="V1075" s="55"/>
      <c r="W1075" s="55"/>
      <c r="X1075" s="55"/>
      <c r="Y1075" s="55"/>
      <c r="Z1075" s="55"/>
      <c r="AA1075" s="55"/>
    </row>
    <row r="1076" spans="1:27" ht="12.75" customHeight="1">
      <c r="A1076" s="68"/>
      <c r="B1076" s="68"/>
      <c r="C1076" s="68"/>
      <c r="D1076" s="68"/>
      <c r="E1076" s="68"/>
      <c r="F1076" s="68"/>
      <c r="G1076" s="71"/>
      <c r="H1076" s="72"/>
      <c r="I1076" s="68"/>
      <c r="J1076" s="68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55"/>
      <c r="V1076" s="55"/>
      <c r="W1076" s="55"/>
      <c r="X1076" s="55"/>
      <c r="Y1076" s="55"/>
      <c r="Z1076" s="55"/>
      <c r="AA1076" s="55"/>
    </row>
    <row r="1077" spans="1:27" ht="12.75" customHeight="1">
      <c r="A1077" s="68"/>
      <c r="B1077" s="68"/>
      <c r="C1077" s="68"/>
      <c r="D1077" s="68"/>
      <c r="E1077" s="68"/>
      <c r="F1077" s="68"/>
      <c r="G1077" s="71"/>
      <c r="H1077" s="72"/>
      <c r="I1077" s="68"/>
      <c r="J1077" s="68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55"/>
      <c r="V1077" s="55"/>
      <c r="W1077" s="55"/>
      <c r="X1077" s="55"/>
      <c r="Y1077" s="55"/>
      <c r="Z1077" s="55"/>
      <c r="AA1077" s="55"/>
    </row>
    <row r="1078" spans="1:27" ht="12.75" customHeight="1">
      <c r="A1078" s="68"/>
      <c r="B1078" s="68"/>
      <c r="C1078" s="68"/>
      <c r="D1078" s="68"/>
      <c r="E1078" s="68"/>
      <c r="F1078" s="68"/>
      <c r="G1078" s="71"/>
      <c r="H1078" s="72"/>
      <c r="I1078" s="68"/>
      <c r="J1078" s="68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55"/>
      <c r="V1078" s="55"/>
      <c r="W1078" s="55"/>
      <c r="X1078" s="55"/>
      <c r="Y1078" s="55"/>
      <c r="Z1078" s="55"/>
      <c r="AA1078" s="55"/>
    </row>
    <row r="1079" spans="1:27" ht="12.75" customHeight="1">
      <c r="A1079" s="68"/>
      <c r="B1079" s="68"/>
      <c r="C1079" s="68"/>
      <c r="D1079" s="68"/>
      <c r="E1079" s="68"/>
      <c r="F1079" s="68"/>
      <c r="G1079" s="71"/>
      <c r="H1079" s="72"/>
      <c r="I1079" s="68"/>
      <c r="J1079" s="68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55"/>
      <c r="V1079" s="55"/>
      <c r="W1079" s="55"/>
      <c r="X1079" s="55"/>
      <c r="Y1079" s="55"/>
      <c r="Z1079" s="55"/>
      <c r="AA1079" s="55"/>
    </row>
    <row r="1080" spans="1:27" ht="12.75" customHeight="1">
      <c r="A1080" s="68"/>
      <c r="B1080" s="68"/>
      <c r="C1080" s="68"/>
      <c r="D1080" s="68"/>
      <c r="E1080" s="68"/>
      <c r="F1080" s="68"/>
      <c r="G1080" s="71"/>
      <c r="H1080" s="72"/>
      <c r="I1080" s="68"/>
      <c r="J1080" s="68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55"/>
      <c r="V1080" s="55"/>
      <c r="W1080" s="55"/>
      <c r="X1080" s="55"/>
      <c r="Y1080" s="55"/>
      <c r="Z1080" s="55"/>
      <c r="AA1080" s="55"/>
    </row>
    <row r="1081" spans="1:27" ht="12.75" customHeight="1">
      <c r="A1081" s="68"/>
      <c r="B1081" s="68"/>
      <c r="C1081" s="68"/>
      <c r="D1081" s="68"/>
      <c r="E1081" s="68"/>
      <c r="F1081" s="68"/>
      <c r="G1081" s="71"/>
      <c r="H1081" s="72"/>
      <c r="I1081" s="68"/>
      <c r="J1081" s="68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55"/>
      <c r="V1081" s="55"/>
      <c r="W1081" s="55"/>
      <c r="X1081" s="55"/>
      <c r="Y1081" s="55"/>
      <c r="Z1081" s="55"/>
      <c r="AA1081" s="55"/>
    </row>
    <row r="1082" spans="1:27" ht="12.75" customHeight="1">
      <c r="A1082" s="68"/>
      <c r="B1082" s="68"/>
      <c r="C1082" s="68"/>
      <c r="D1082" s="68"/>
      <c r="E1082" s="68"/>
      <c r="F1082" s="68"/>
      <c r="G1082" s="71"/>
      <c r="H1082" s="72"/>
      <c r="I1082" s="68"/>
      <c r="J1082" s="68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55"/>
      <c r="V1082" s="55"/>
      <c r="W1082" s="55"/>
      <c r="X1082" s="55"/>
      <c r="Y1082" s="55"/>
      <c r="Z1082" s="55"/>
      <c r="AA1082" s="55"/>
    </row>
    <row r="1083" spans="1:27" ht="12.75" customHeight="1">
      <c r="A1083" s="68"/>
      <c r="B1083" s="68"/>
      <c r="C1083" s="68"/>
      <c r="D1083" s="68"/>
      <c r="E1083" s="68"/>
      <c r="F1083" s="68"/>
      <c r="G1083" s="71"/>
      <c r="H1083" s="72"/>
      <c r="I1083" s="68"/>
      <c r="J1083" s="68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55"/>
      <c r="V1083" s="55"/>
      <c r="W1083" s="55"/>
      <c r="X1083" s="55"/>
      <c r="Y1083" s="55"/>
      <c r="Z1083" s="55"/>
      <c r="AA1083" s="55"/>
    </row>
    <row r="1084" spans="1:27" ht="12.75" customHeight="1">
      <c r="A1084" s="68"/>
      <c r="B1084" s="68"/>
      <c r="C1084" s="68"/>
      <c r="D1084" s="68"/>
      <c r="E1084" s="68"/>
      <c r="F1084" s="68"/>
      <c r="G1084" s="71"/>
      <c r="H1084" s="72"/>
      <c r="I1084" s="68"/>
      <c r="J1084" s="68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55"/>
      <c r="V1084" s="55"/>
      <c r="W1084" s="55"/>
      <c r="X1084" s="55"/>
      <c r="Y1084" s="55"/>
      <c r="Z1084" s="55"/>
      <c r="AA1084" s="55"/>
    </row>
    <row r="1085" spans="1:27" ht="12.75" customHeight="1">
      <c r="A1085" s="68"/>
      <c r="B1085" s="68"/>
      <c r="C1085" s="68"/>
      <c r="D1085" s="68"/>
      <c r="E1085" s="68"/>
      <c r="F1085" s="68"/>
      <c r="G1085" s="71"/>
      <c r="H1085" s="72"/>
      <c r="I1085" s="68"/>
      <c r="J1085" s="68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55"/>
      <c r="V1085" s="55"/>
      <c r="W1085" s="55"/>
      <c r="X1085" s="55"/>
      <c r="Y1085" s="55"/>
      <c r="Z1085" s="55"/>
      <c r="AA1085" s="55"/>
    </row>
    <row r="1086" spans="1:27" ht="12.75" customHeight="1">
      <c r="A1086" s="68"/>
      <c r="B1086" s="68"/>
      <c r="C1086" s="68"/>
      <c r="D1086" s="68"/>
      <c r="E1086" s="68"/>
      <c r="F1086" s="68"/>
      <c r="G1086" s="71"/>
      <c r="H1086" s="72"/>
      <c r="I1086" s="68"/>
      <c r="J1086" s="68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55"/>
      <c r="V1086" s="55"/>
      <c r="W1086" s="55"/>
      <c r="X1086" s="55"/>
      <c r="Y1086" s="55"/>
      <c r="Z1086" s="55"/>
      <c r="AA1086" s="55"/>
    </row>
    <row r="1087" spans="1:27" ht="12.75" customHeight="1">
      <c r="A1087" s="68"/>
      <c r="B1087" s="68"/>
      <c r="C1087" s="68"/>
      <c r="D1087" s="68"/>
      <c r="E1087" s="68"/>
      <c r="F1087" s="68"/>
      <c r="G1087" s="71"/>
      <c r="H1087" s="72"/>
      <c r="I1087" s="68"/>
      <c r="J1087" s="68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55"/>
      <c r="V1087" s="55"/>
      <c r="W1087" s="55"/>
      <c r="X1087" s="55"/>
      <c r="Y1087" s="55"/>
      <c r="Z1087" s="55"/>
      <c r="AA1087" s="55"/>
    </row>
    <row r="1088" spans="1:27" ht="12.75" customHeight="1">
      <c r="A1088" s="68"/>
      <c r="B1088" s="68"/>
      <c r="C1088" s="68"/>
      <c r="D1088" s="68"/>
      <c r="E1088" s="68"/>
      <c r="F1088" s="68"/>
      <c r="G1088" s="71"/>
      <c r="H1088" s="72"/>
      <c r="I1088" s="68"/>
      <c r="J1088" s="68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55"/>
      <c r="V1088" s="55"/>
      <c r="W1088" s="55"/>
      <c r="X1088" s="55"/>
      <c r="Y1088" s="55"/>
      <c r="Z1088" s="55"/>
      <c r="AA1088" s="55"/>
    </row>
    <row r="1089" spans="1:27" ht="12.75" customHeight="1">
      <c r="A1089" s="68"/>
      <c r="B1089" s="68"/>
      <c r="C1089" s="68"/>
      <c r="D1089" s="68"/>
      <c r="E1089" s="68"/>
      <c r="F1089" s="68"/>
      <c r="G1089" s="71"/>
      <c r="H1089" s="72"/>
      <c r="I1089" s="68"/>
      <c r="J1089" s="68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55"/>
      <c r="V1089" s="55"/>
      <c r="W1089" s="55"/>
      <c r="X1089" s="55"/>
      <c r="Y1089" s="55"/>
      <c r="Z1089" s="55"/>
      <c r="AA1089" s="55"/>
    </row>
    <row r="1090" spans="1:27" ht="12.75" customHeight="1">
      <c r="A1090" s="68"/>
      <c r="B1090" s="68"/>
      <c r="C1090" s="68"/>
      <c r="D1090" s="68"/>
      <c r="E1090" s="68"/>
      <c r="F1090" s="68"/>
      <c r="G1090" s="71"/>
      <c r="H1090" s="72"/>
      <c r="I1090" s="68"/>
      <c r="J1090" s="68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55"/>
      <c r="V1090" s="55"/>
      <c r="W1090" s="55"/>
      <c r="X1090" s="55"/>
      <c r="Y1090" s="55"/>
      <c r="Z1090" s="55"/>
      <c r="AA1090" s="55"/>
    </row>
    <row r="1091" spans="1:27" ht="12.75" customHeight="1">
      <c r="A1091" s="68"/>
      <c r="B1091" s="68"/>
      <c r="C1091" s="68"/>
      <c r="D1091" s="68"/>
      <c r="E1091" s="68"/>
      <c r="F1091" s="68"/>
      <c r="G1091" s="71"/>
      <c r="H1091" s="72"/>
      <c r="I1091" s="68"/>
      <c r="J1091" s="68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55"/>
      <c r="V1091" s="55"/>
      <c r="W1091" s="55"/>
      <c r="X1091" s="55"/>
      <c r="Y1091" s="55"/>
      <c r="Z1091" s="55"/>
      <c r="AA1091" s="55"/>
    </row>
    <row r="1092" spans="1:27" ht="12.75" customHeight="1">
      <c r="A1092" s="68"/>
      <c r="B1092" s="68"/>
      <c r="C1092" s="68"/>
      <c r="D1092" s="68"/>
      <c r="E1092" s="68"/>
      <c r="F1092" s="68"/>
      <c r="G1092" s="71"/>
      <c r="H1092" s="72"/>
      <c r="I1092" s="68"/>
      <c r="J1092" s="68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55"/>
      <c r="V1092" s="55"/>
      <c r="W1092" s="55"/>
      <c r="X1092" s="55"/>
      <c r="Y1092" s="55"/>
      <c r="Z1092" s="55"/>
      <c r="AA1092" s="55"/>
    </row>
    <row r="1093" spans="1:27" ht="12.75" customHeight="1">
      <c r="A1093" s="68"/>
      <c r="B1093" s="68"/>
      <c r="C1093" s="68"/>
      <c r="D1093" s="68"/>
      <c r="E1093" s="68"/>
      <c r="F1093" s="68"/>
      <c r="G1093" s="71"/>
      <c r="H1093" s="72"/>
      <c r="I1093" s="68"/>
      <c r="J1093" s="68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55"/>
      <c r="V1093" s="55"/>
      <c r="W1093" s="55"/>
      <c r="X1093" s="55"/>
      <c r="Y1093" s="55"/>
      <c r="Z1093" s="55"/>
      <c r="AA1093" s="55"/>
    </row>
    <row r="1094" spans="1:27" ht="12.75" customHeight="1">
      <c r="A1094" s="68"/>
      <c r="B1094" s="68"/>
      <c r="C1094" s="68"/>
      <c r="D1094" s="68"/>
      <c r="E1094" s="68"/>
      <c r="F1094" s="68"/>
      <c r="G1094" s="71"/>
      <c r="H1094" s="72"/>
      <c r="I1094" s="68"/>
      <c r="J1094" s="68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55"/>
      <c r="V1094" s="55"/>
      <c r="W1094" s="55"/>
      <c r="X1094" s="55"/>
      <c r="Y1094" s="55"/>
      <c r="Z1094" s="55"/>
      <c r="AA1094" s="55"/>
    </row>
    <row r="1095" spans="1:27" ht="12.75" customHeight="1">
      <c r="A1095" s="68"/>
      <c r="B1095" s="68"/>
      <c r="C1095" s="68"/>
      <c r="D1095" s="68"/>
      <c r="E1095" s="68"/>
      <c r="F1095" s="68"/>
      <c r="G1095" s="71"/>
      <c r="H1095" s="72"/>
      <c r="I1095" s="68"/>
      <c r="J1095" s="68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55"/>
      <c r="V1095" s="55"/>
      <c r="W1095" s="55"/>
      <c r="X1095" s="55"/>
      <c r="Y1095" s="55"/>
      <c r="Z1095" s="55"/>
      <c r="AA1095" s="55"/>
    </row>
    <row r="1096" spans="1:27" ht="12.75" customHeight="1">
      <c r="A1096" s="68"/>
      <c r="B1096" s="68"/>
      <c r="C1096" s="68"/>
      <c r="D1096" s="68"/>
      <c r="E1096" s="68"/>
      <c r="F1096" s="68"/>
      <c r="G1096" s="71"/>
      <c r="H1096" s="72"/>
      <c r="I1096" s="68"/>
      <c r="J1096" s="68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55"/>
      <c r="V1096" s="55"/>
      <c r="W1096" s="55"/>
      <c r="X1096" s="55"/>
      <c r="Y1096" s="55"/>
      <c r="Z1096" s="55"/>
      <c r="AA1096" s="55"/>
    </row>
    <row r="1097" spans="1:27" ht="12.75" customHeight="1">
      <c r="A1097" s="68"/>
      <c r="B1097" s="68"/>
      <c r="C1097" s="68"/>
      <c r="D1097" s="68"/>
      <c r="E1097" s="68"/>
      <c r="F1097" s="68"/>
      <c r="G1097" s="71"/>
      <c r="H1097" s="72"/>
      <c r="I1097" s="68"/>
      <c r="J1097" s="68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55"/>
      <c r="V1097" s="55"/>
      <c r="W1097" s="55"/>
      <c r="X1097" s="55"/>
      <c r="Y1097" s="55"/>
      <c r="Z1097" s="55"/>
      <c r="AA1097" s="55"/>
    </row>
    <row r="1098" spans="1:27" ht="12.75" customHeight="1">
      <c r="A1098" s="68"/>
      <c r="B1098" s="68"/>
      <c r="C1098" s="68"/>
      <c r="D1098" s="68"/>
      <c r="E1098" s="68"/>
      <c r="F1098" s="68"/>
      <c r="G1098" s="71"/>
      <c r="H1098" s="72"/>
      <c r="I1098" s="68"/>
      <c r="J1098" s="68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55"/>
      <c r="V1098" s="55"/>
      <c r="W1098" s="55"/>
      <c r="X1098" s="55"/>
      <c r="Y1098" s="55"/>
      <c r="Z1098" s="55"/>
      <c r="AA1098" s="55"/>
    </row>
    <row r="1099" spans="1:27" ht="12.75" customHeight="1">
      <c r="A1099" s="68"/>
      <c r="B1099" s="68"/>
      <c r="C1099" s="68"/>
      <c r="D1099" s="68"/>
      <c r="E1099" s="68"/>
      <c r="F1099" s="68"/>
      <c r="G1099" s="71"/>
      <c r="H1099" s="72"/>
      <c r="I1099" s="68"/>
      <c r="J1099" s="68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55"/>
      <c r="V1099" s="55"/>
      <c r="W1099" s="55"/>
      <c r="X1099" s="55"/>
      <c r="Y1099" s="55"/>
      <c r="Z1099" s="55"/>
      <c r="AA1099" s="55"/>
    </row>
    <row r="1100" spans="1:27" ht="12.75" customHeight="1">
      <c r="A1100" s="68"/>
      <c r="B1100" s="68"/>
      <c r="C1100" s="68"/>
      <c r="D1100" s="68"/>
      <c r="E1100" s="68"/>
      <c r="F1100" s="68"/>
      <c r="G1100" s="71"/>
      <c r="H1100" s="72"/>
      <c r="I1100" s="68"/>
      <c r="J1100" s="68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55"/>
      <c r="V1100" s="55"/>
      <c r="W1100" s="55"/>
      <c r="X1100" s="55"/>
      <c r="Y1100" s="55"/>
      <c r="Z1100" s="55"/>
      <c r="AA1100" s="55"/>
    </row>
    <row r="1101" spans="1:27" ht="12.75" customHeight="1">
      <c r="A1101" s="68"/>
      <c r="B1101" s="68"/>
      <c r="C1101" s="68"/>
      <c r="D1101" s="68"/>
      <c r="E1101" s="68"/>
      <c r="F1101" s="68"/>
      <c r="G1101" s="71"/>
      <c r="H1101" s="72"/>
      <c r="I1101" s="68"/>
      <c r="J1101" s="68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55"/>
      <c r="V1101" s="55"/>
      <c r="W1101" s="55"/>
      <c r="X1101" s="55"/>
      <c r="Y1101" s="55"/>
      <c r="Z1101" s="55"/>
      <c r="AA1101" s="55"/>
    </row>
    <row r="1102" spans="1:27" ht="12.75" customHeight="1">
      <c r="A1102" s="68"/>
      <c r="B1102" s="68"/>
      <c r="C1102" s="68"/>
      <c r="D1102" s="68"/>
      <c r="E1102" s="68"/>
      <c r="F1102" s="68"/>
      <c r="G1102" s="71"/>
      <c r="H1102" s="72"/>
      <c r="I1102" s="68"/>
      <c r="J1102" s="68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55"/>
      <c r="V1102" s="55"/>
      <c r="W1102" s="55"/>
      <c r="X1102" s="55"/>
      <c r="Y1102" s="55"/>
      <c r="Z1102" s="55"/>
      <c r="AA1102" s="55"/>
    </row>
    <row r="1103" spans="1:27" ht="12.75" customHeight="1">
      <c r="A1103" s="68"/>
      <c r="B1103" s="68"/>
      <c r="C1103" s="68"/>
      <c r="D1103" s="68"/>
      <c r="E1103" s="68"/>
      <c r="F1103" s="68"/>
      <c r="G1103" s="71"/>
      <c r="H1103" s="72"/>
      <c r="I1103" s="68"/>
      <c r="J1103" s="68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55"/>
      <c r="V1103" s="55"/>
      <c r="W1103" s="55"/>
      <c r="X1103" s="55"/>
      <c r="Y1103" s="55"/>
      <c r="Z1103" s="55"/>
      <c r="AA1103" s="55"/>
    </row>
    <row r="1104" spans="1:27" ht="12.75" customHeight="1">
      <c r="A1104" s="68"/>
      <c r="B1104" s="68"/>
      <c r="C1104" s="68"/>
      <c r="D1104" s="68"/>
      <c r="E1104" s="68"/>
      <c r="F1104" s="68"/>
      <c r="G1104" s="71"/>
      <c r="H1104" s="72"/>
      <c r="I1104" s="68"/>
      <c r="J1104" s="68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55"/>
      <c r="V1104" s="55"/>
      <c r="W1104" s="55"/>
      <c r="X1104" s="55"/>
      <c r="Y1104" s="55"/>
      <c r="Z1104" s="55"/>
      <c r="AA1104" s="55"/>
    </row>
    <row r="1105" spans="1:27" ht="12.75" customHeight="1">
      <c r="A1105" s="68"/>
      <c r="B1105" s="68"/>
      <c r="C1105" s="68"/>
      <c r="D1105" s="68"/>
      <c r="E1105" s="68"/>
      <c r="F1105" s="68"/>
      <c r="G1105" s="71"/>
      <c r="H1105" s="72"/>
      <c r="I1105" s="68"/>
      <c r="J1105" s="68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55"/>
      <c r="V1105" s="55"/>
      <c r="W1105" s="55"/>
      <c r="X1105" s="55"/>
      <c r="Y1105" s="55"/>
      <c r="Z1105" s="55"/>
      <c r="AA1105" s="55"/>
    </row>
    <row r="1106" spans="1:27" ht="12.75" customHeight="1">
      <c r="A1106" s="68"/>
      <c r="B1106" s="68"/>
      <c r="C1106" s="68"/>
      <c r="D1106" s="68"/>
      <c r="E1106" s="68"/>
      <c r="F1106" s="68"/>
      <c r="G1106" s="71"/>
      <c r="H1106" s="72"/>
      <c r="I1106" s="68"/>
      <c r="J1106" s="68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55"/>
      <c r="V1106" s="55"/>
      <c r="W1106" s="55"/>
      <c r="X1106" s="55"/>
      <c r="Y1106" s="55"/>
      <c r="Z1106" s="55"/>
      <c r="AA1106" s="55"/>
    </row>
    <row r="1107" spans="1:27" ht="12.75" customHeight="1">
      <c r="A1107" s="68"/>
      <c r="B1107" s="68"/>
      <c r="C1107" s="68"/>
      <c r="D1107" s="68"/>
      <c r="E1107" s="68"/>
      <c r="F1107" s="68"/>
      <c r="G1107" s="71"/>
      <c r="H1107" s="72"/>
      <c r="I1107" s="68"/>
      <c r="J1107" s="68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55"/>
      <c r="X1107" s="55"/>
      <c r="Y1107" s="55"/>
      <c r="Z1107" s="55"/>
      <c r="AA1107" s="55"/>
    </row>
    <row r="1108" spans="1:27" ht="12.75" customHeight="1">
      <c r="A1108" s="68"/>
      <c r="B1108" s="68"/>
      <c r="C1108" s="68"/>
      <c r="D1108" s="68"/>
      <c r="E1108" s="68"/>
      <c r="F1108" s="68"/>
      <c r="G1108" s="71"/>
      <c r="H1108" s="72"/>
      <c r="I1108" s="68"/>
      <c r="J1108" s="68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55"/>
      <c r="V1108" s="55"/>
      <c r="W1108" s="55"/>
      <c r="X1108" s="55"/>
      <c r="Y1108" s="55"/>
      <c r="Z1108" s="55"/>
      <c r="AA1108" s="55"/>
    </row>
    <row r="1109" spans="1:27" ht="12.75" customHeight="1">
      <c r="A1109" s="68"/>
      <c r="B1109" s="68"/>
      <c r="C1109" s="68"/>
      <c r="D1109" s="68"/>
      <c r="E1109" s="68"/>
      <c r="F1109" s="68"/>
      <c r="G1109" s="71"/>
      <c r="H1109" s="72"/>
      <c r="I1109" s="68"/>
      <c r="J1109" s="68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55"/>
      <c r="V1109" s="55"/>
      <c r="W1109" s="55"/>
      <c r="X1109" s="55"/>
      <c r="Y1109" s="55"/>
      <c r="Z1109" s="55"/>
      <c r="AA1109" s="55"/>
    </row>
    <row r="1110" spans="1:27" ht="12.75" customHeight="1">
      <c r="A1110" s="68"/>
      <c r="B1110" s="68"/>
      <c r="C1110" s="68"/>
      <c r="D1110" s="68"/>
      <c r="E1110" s="68"/>
      <c r="F1110" s="68"/>
      <c r="G1110" s="71"/>
      <c r="H1110" s="72"/>
      <c r="I1110" s="68"/>
      <c r="J1110" s="68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55"/>
      <c r="V1110" s="55"/>
      <c r="W1110" s="55"/>
      <c r="X1110" s="55"/>
      <c r="Y1110" s="55"/>
      <c r="Z1110" s="55"/>
      <c r="AA1110" s="55"/>
    </row>
    <row r="1111" spans="1:27" ht="12.75" customHeight="1">
      <c r="A1111" s="68"/>
      <c r="B1111" s="68"/>
      <c r="C1111" s="68"/>
      <c r="D1111" s="68"/>
      <c r="E1111" s="68"/>
      <c r="F1111" s="68"/>
      <c r="G1111" s="71"/>
      <c r="H1111" s="72"/>
      <c r="I1111" s="68"/>
      <c r="J1111" s="68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55"/>
      <c r="V1111" s="55"/>
      <c r="W1111" s="55"/>
      <c r="X1111" s="55"/>
      <c r="Y1111" s="55"/>
      <c r="Z1111" s="55"/>
      <c r="AA1111" s="55"/>
    </row>
    <row r="1112" spans="1:27" ht="12.75" customHeight="1">
      <c r="A1112" s="68"/>
      <c r="B1112" s="68"/>
      <c r="C1112" s="68"/>
      <c r="D1112" s="68"/>
      <c r="E1112" s="68"/>
      <c r="F1112" s="68"/>
      <c r="G1112" s="71"/>
      <c r="H1112" s="72"/>
      <c r="I1112" s="68"/>
      <c r="J1112" s="68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</row>
    <row r="1113" spans="1:27" ht="12.75" customHeight="1">
      <c r="A1113" s="68"/>
      <c r="B1113" s="68"/>
      <c r="C1113" s="68"/>
      <c r="D1113" s="68"/>
      <c r="E1113" s="68"/>
      <c r="F1113" s="68"/>
      <c r="G1113" s="71"/>
      <c r="H1113" s="72"/>
      <c r="I1113" s="68"/>
      <c r="J1113" s="68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55"/>
      <c r="V1113" s="55"/>
      <c r="W1113" s="55"/>
      <c r="X1113" s="55"/>
      <c r="Y1113" s="55"/>
      <c r="Z1113" s="55"/>
      <c r="AA1113" s="55"/>
    </row>
    <row r="1114" spans="1:27" ht="12.75" customHeight="1">
      <c r="A1114" s="68"/>
      <c r="B1114" s="68"/>
      <c r="C1114" s="68"/>
      <c r="D1114" s="68"/>
      <c r="E1114" s="68"/>
      <c r="F1114" s="68"/>
      <c r="G1114" s="71"/>
      <c r="H1114" s="72"/>
      <c r="I1114" s="68"/>
      <c r="J1114" s="68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55"/>
      <c r="V1114" s="55"/>
      <c r="W1114" s="55"/>
      <c r="X1114" s="55"/>
      <c r="Y1114" s="55"/>
      <c r="Z1114" s="55"/>
      <c r="AA1114" s="55"/>
    </row>
    <row r="1115" spans="1:27" ht="12.75" customHeight="1">
      <c r="A1115" s="68"/>
      <c r="B1115" s="68"/>
      <c r="C1115" s="68"/>
      <c r="D1115" s="68"/>
      <c r="E1115" s="68"/>
      <c r="F1115" s="68"/>
      <c r="G1115" s="71"/>
      <c r="H1115" s="72"/>
      <c r="I1115" s="68"/>
      <c r="J1115" s="68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55"/>
      <c r="V1115" s="55"/>
      <c r="W1115" s="55"/>
      <c r="X1115" s="55"/>
      <c r="Y1115" s="55"/>
      <c r="Z1115" s="55"/>
      <c r="AA1115" s="55"/>
    </row>
    <row r="1116" spans="1:27" ht="12.75" customHeight="1">
      <c r="A1116" s="68"/>
      <c r="B1116" s="68"/>
      <c r="C1116" s="68"/>
      <c r="D1116" s="68"/>
      <c r="E1116" s="68"/>
      <c r="F1116" s="68"/>
      <c r="G1116" s="71"/>
      <c r="H1116" s="72"/>
      <c r="I1116" s="68"/>
      <c r="J1116" s="68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55"/>
      <c r="V1116" s="55"/>
      <c r="W1116" s="55"/>
      <c r="X1116" s="55"/>
      <c r="Y1116" s="55"/>
      <c r="Z1116" s="55"/>
      <c r="AA1116" s="55"/>
    </row>
    <row r="1117" spans="1:27" ht="12.75" customHeight="1">
      <c r="A1117" s="68"/>
      <c r="B1117" s="68"/>
      <c r="C1117" s="68"/>
      <c r="D1117" s="68"/>
      <c r="E1117" s="68"/>
      <c r="F1117" s="68"/>
      <c r="G1117" s="71"/>
      <c r="H1117" s="72"/>
      <c r="I1117" s="68"/>
      <c r="J1117" s="68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55"/>
      <c r="V1117" s="55"/>
      <c r="W1117" s="55"/>
      <c r="X1117" s="55"/>
      <c r="Y1117" s="55"/>
      <c r="Z1117" s="55"/>
      <c r="AA1117" s="55"/>
    </row>
    <row r="1118" spans="1:27" ht="12.75" customHeight="1">
      <c r="A1118" s="68"/>
      <c r="B1118" s="68"/>
      <c r="C1118" s="68"/>
      <c r="D1118" s="68"/>
      <c r="E1118" s="68"/>
      <c r="F1118" s="68"/>
      <c r="G1118" s="71"/>
      <c r="H1118" s="72"/>
      <c r="I1118" s="68"/>
      <c r="J1118" s="68"/>
      <c r="K1118" s="55"/>
      <c r="L1118" s="55"/>
      <c r="M1118" s="55"/>
      <c r="N1118" s="55"/>
      <c r="O1118" s="55"/>
      <c r="P1118" s="55"/>
      <c r="Q1118" s="55"/>
      <c r="R1118" s="55"/>
      <c r="S1118" s="55"/>
      <c r="T1118" s="55"/>
      <c r="U1118" s="55"/>
      <c r="V1118" s="55"/>
      <c r="W1118" s="55"/>
      <c r="X1118" s="55"/>
      <c r="Y1118" s="55"/>
      <c r="Z1118" s="55"/>
      <c r="AA1118" s="55"/>
    </row>
    <row r="1119" spans="1:27" ht="12.75" customHeight="1">
      <c r="A1119" s="68"/>
      <c r="B1119" s="68"/>
      <c r="C1119" s="68"/>
      <c r="D1119" s="68"/>
      <c r="E1119" s="68"/>
      <c r="F1119" s="68"/>
      <c r="G1119" s="71"/>
      <c r="H1119" s="72"/>
      <c r="I1119" s="68"/>
      <c r="J1119" s="68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55"/>
      <c r="V1119" s="55"/>
      <c r="W1119" s="55"/>
      <c r="X1119" s="55"/>
      <c r="Y1119" s="55"/>
      <c r="Z1119" s="55"/>
      <c r="AA1119" s="55"/>
    </row>
    <row r="1120" spans="1:27" ht="12.75" customHeight="1">
      <c r="A1120" s="68"/>
      <c r="B1120" s="68"/>
      <c r="C1120" s="68"/>
      <c r="D1120" s="68"/>
      <c r="E1120" s="68"/>
      <c r="F1120" s="68"/>
      <c r="G1120" s="71"/>
      <c r="H1120" s="72"/>
      <c r="I1120" s="68"/>
      <c r="J1120" s="68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55"/>
      <c r="X1120" s="55"/>
      <c r="Y1120" s="55"/>
      <c r="Z1120" s="55"/>
      <c r="AA1120" s="55"/>
    </row>
    <row r="1121" spans="1:27" ht="12.75" customHeight="1">
      <c r="A1121" s="68"/>
      <c r="B1121" s="68"/>
      <c r="C1121" s="68"/>
      <c r="D1121" s="68"/>
      <c r="E1121" s="68"/>
      <c r="F1121" s="68"/>
      <c r="G1121" s="71"/>
      <c r="H1121" s="72"/>
      <c r="I1121" s="68"/>
      <c r="J1121" s="68"/>
      <c r="K1121" s="55"/>
      <c r="L1121" s="55"/>
      <c r="M1121" s="55"/>
      <c r="N1121" s="55"/>
      <c r="O1121" s="55"/>
      <c r="P1121" s="55"/>
      <c r="Q1121" s="55"/>
      <c r="R1121" s="55"/>
      <c r="S1121" s="55"/>
      <c r="T1121" s="55"/>
      <c r="U1121" s="55"/>
      <c r="V1121" s="55"/>
      <c r="W1121" s="55"/>
      <c r="X1121" s="55"/>
      <c r="Y1121" s="55"/>
      <c r="Z1121" s="55"/>
      <c r="AA1121" s="55"/>
    </row>
    <row r="1122" spans="1:27" ht="12.75" customHeight="1">
      <c r="A1122" s="68"/>
      <c r="B1122" s="68"/>
      <c r="C1122" s="68"/>
      <c r="D1122" s="68"/>
      <c r="E1122" s="68"/>
      <c r="F1122" s="68"/>
      <c r="G1122" s="71"/>
      <c r="H1122" s="72"/>
      <c r="I1122" s="68"/>
      <c r="J1122" s="68"/>
      <c r="K1122" s="55"/>
      <c r="L1122" s="55"/>
      <c r="M1122" s="55"/>
      <c r="N1122" s="55"/>
      <c r="O1122" s="55"/>
      <c r="P1122" s="55"/>
      <c r="Q1122" s="55"/>
      <c r="R1122" s="55"/>
      <c r="S1122" s="55"/>
      <c r="T1122" s="55"/>
      <c r="U1122" s="55"/>
      <c r="V1122" s="55"/>
      <c r="W1122" s="55"/>
      <c r="X1122" s="55"/>
      <c r="Y1122" s="55"/>
      <c r="Z1122" s="55"/>
      <c r="AA1122" s="55"/>
    </row>
    <row r="1123" spans="1:27" ht="12.75" customHeight="1">
      <c r="A1123" s="68"/>
      <c r="B1123" s="68"/>
      <c r="C1123" s="68"/>
      <c r="D1123" s="68"/>
      <c r="E1123" s="68"/>
      <c r="F1123" s="68"/>
      <c r="G1123" s="71"/>
      <c r="H1123" s="72"/>
      <c r="I1123" s="68"/>
      <c r="J1123" s="68"/>
      <c r="K1123" s="55"/>
      <c r="L1123" s="55"/>
      <c r="M1123" s="55"/>
      <c r="N1123" s="55"/>
      <c r="O1123" s="55"/>
      <c r="P1123" s="55"/>
      <c r="Q1123" s="55"/>
      <c r="R1123" s="55"/>
      <c r="S1123" s="55"/>
      <c r="T1123" s="55"/>
      <c r="U1123" s="55"/>
      <c r="V1123" s="55"/>
      <c r="W1123" s="55"/>
      <c r="X1123" s="55"/>
      <c r="Y1123" s="55"/>
      <c r="Z1123" s="55"/>
      <c r="AA1123" s="55"/>
    </row>
    <row r="1124" spans="1:27" ht="12.75" customHeight="1">
      <c r="A1124" s="68"/>
      <c r="B1124" s="68"/>
      <c r="C1124" s="68"/>
      <c r="D1124" s="68"/>
      <c r="E1124" s="68"/>
      <c r="F1124" s="68"/>
      <c r="G1124" s="71"/>
      <c r="H1124" s="72"/>
      <c r="I1124" s="68"/>
      <c r="J1124" s="68"/>
      <c r="K1124" s="55"/>
      <c r="L1124" s="55"/>
      <c r="M1124" s="55"/>
      <c r="N1124" s="55"/>
      <c r="O1124" s="55"/>
      <c r="P1124" s="55"/>
      <c r="Q1124" s="55"/>
      <c r="R1124" s="55"/>
      <c r="S1124" s="55"/>
      <c r="T1124" s="55"/>
      <c r="U1124" s="55"/>
      <c r="V1124" s="55"/>
      <c r="W1124" s="55"/>
      <c r="X1124" s="55"/>
      <c r="Y1124" s="55"/>
      <c r="Z1124" s="55"/>
      <c r="AA1124" s="55"/>
    </row>
    <row r="1125" spans="1:27" ht="12.75" customHeight="1">
      <c r="A1125" s="68"/>
      <c r="B1125" s="68"/>
      <c r="C1125" s="68"/>
      <c r="D1125" s="68"/>
      <c r="E1125" s="68"/>
      <c r="F1125" s="68"/>
      <c r="G1125" s="71"/>
      <c r="H1125" s="72"/>
      <c r="I1125" s="68"/>
      <c r="J1125" s="68"/>
      <c r="K1125" s="55"/>
      <c r="L1125" s="55"/>
      <c r="M1125" s="55"/>
      <c r="N1125" s="55"/>
      <c r="O1125" s="55"/>
      <c r="P1125" s="55"/>
      <c r="Q1125" s="55"/>
      <c r="R1125" s="55"/>
      <c r="S1125" s="55"/>
      <c r="T1125" s="55"/>
      <c r="U1125" s="55"/>
      <c r="V1125" s="55"/>
      <c r="W1125" s="55"/>
      <c r="X1125" s="55"/>
      <c r="Y1125" s="55"/>
      <c r="Z1125" s="55"/>
      <c r="AA1125" s="55"/>
    </row>
    <row r="1126" spans="1:27" ht="12.75" customHeight="1">
      <c r="A1126" s="68"/>
      <c r="B1126" s="68"/>
      <c r="C1126" s="68"/>
      <c r="D1126" s="68"/>
      <c r="E1126" s="68"/>
      <c r="F1126" s="68"/>
      <c r="G1126" s="71"/>
      <c r="H1126" s="72"/>
      <c r="I1126" s="68"/>
      <c r="J1126" s="68"/>
      <c r="K1126" s="55"/>
      <c r="L1126" s="55"/>
      <c r="M1126" s="55"/>
      <c r="N1126" s="55"/>
      <c r="O1126" s="55"/>
      <c r="P1126" s="55"/>
      <c r="Q1126" s="55"/>
      <c r="R1126" s="55"/>
      <c r="S1126" s="55"/>
      <c r="T1126" s="55"/>
      <c r="U1126" s="55"/>
      <c r="V1126" s="55"/>
      <c r="W1126" s="55"/>
      <c r="X1126" s="55"/>
      <c r="Y1126" s="55"/>
      <c r="Z1126" s="55"/>
      <c r="AA1126" s="55"/>
    </row>
    <row r="1127" spans="1:27" ht="12.75" customHeight="1">
      <c r="A1127" s="68"/>
      <c r="B1127" s="68"/>
      <c r="C1127" s="68"/>
      <c r="D1127" s="68"/>
      <c r="E1127" s="68"/>
      <c r="F1127" s="68"/>
      <c r="G1127" s="71"/>
      <c r="H1127" s="72"/>
      <c r="I1127" s="68"/>
      <c r="J1127" s="68"/>
      <c r="K1127" s="55"/>
      <c r="L1127" s="55"/>
      <c r="M1127" s="55"/>
      <c r="N1127" s="55"/>
      <c r="O1127" s="55"/>
      <c r="P1127" s="55"/>
      <c r="Q1127" s="55"/>
      <c r="R1127" s="55"/>
      <c r="S1127" s="55"/>
      <c r="T1127" s="55"/>
      <c r="U1127" s="55"/>
      <c r="V1127" s="55"/>
      <c r="W1127" s="55"/>
      <c r="X1127" s="55"/>
      <c r="Y1127" s="55"/>
      <c r="Z1127" s="55"/>
      <c r="AA1127" s="55"/>
    </row>
    <row r="1128" spans="1:27" ht="12.75" customHeight="1">
      <c r="A1128" s="68"/>
      <c r="B1128" s="68"/>
      <c r="C1128" s="68"/>
      <c r="D1128" s="68"/>
      <c r="E1128" s="68"/>
      <c r="F1128" s="68"/>
      <c r="G1128" s="71"/>
      <c r="H1128" s="72"/>
      <c r="I1128" s="68"/>
      <c r="J1128" s="68"/>
      <c r="K1128" s="55"/>
      <c r="L1128" s="55"/>
      <c r="M1128" s="55"/>
      <c r="N1128" s="55"/>
      <c r="O1128" s="55"/>
      <c r="P1128" s="55"/>
      <c r="Q1128" s="55"/>
      <c r="R1128" s="55"/>
      <c r="S1128" s="55"/>
      <c r="T1128" s="55"/>
      <c r="U1128" s="55"/>
      <c r="V1128" s="55"/>
      <c r="W1128" s="55"/>
      <c r="X1128" s="55"/>
      <c r="Y1128" s="55"/>
      <c r="Z1128" s="55"/>
      <c r="AA1128" s="55"/>
    </row>
    <row r="1129" spans="1:27" ht="12.75" customHeight="1">
      <c r="A1129" s="68"/>
      <c r="B1129" s="68"/>
      <c r="C1129" s="68"/>
      <c r="D1129" s="68"/>
      <c r="E1129" s="68"/>
      <c r="F1129" s="68"/>
      <c r="G1129" s="71"/>
      <c r="H1129" s="72"/>
      <c r="I1129" s="68"/>
      <c r="J1129" s="68"/>
      <c r="K1129" s="55"/>
      <c r="L1129" s="55"/>
      <c r="M1129" s="55"/>
      <c r="N1129" s="55"/>
      <c r="O1129" s="55"/>
      <c r="P1129" s="55"/>
      <c r="Q1129" s="55"/>
      <c r="R1129" s="55"/>
      <c r="S1129" s="55"/>
      <c r="T1129" s="55"/>
      <c r="U1129" s="55"/>
      <c r="V1129" s="55"/>
      <c r="W1129" s="55"/>
      <c r="X1129" s="55"/>
      <c r="Y1129" s="55"/>
      <c r="Z1129" s="55"/>
      <c r="AA1129" s="55"/>
    </row>
    <row r="1130" spans="1:27" ht="12.75" customHeight="1">
      <c r="A1130" s="68"/>
      <c r="B1130" s="68"/>
      <c r="C1130" s="68"/>
      <c r="D1130" s="68"/>
      <c r="E1130" s="68"/>
      <c r="F1130" s="68"/>
      <c r="G1130" s="71"/>
      <c r="H1130" s="72"/>
      <c r="I1130" s="68"/>
      <c r="J1130" s="68"/>
      <c r="K1130" s="55"/>
      <c r="L1130" s="55"/>
      <c r="M1130" s="55"/>
      <c r="N1130" s="55"/>
      <c r="O1130" s="55"/>
      <c r="P1130" s="55"/>
      <c r="Q1130" s="55"/>
      <c r="R1130" s="55"/>
      <c r="S1130" s="55"/>
      <c r="T1130" s="55"/>
      <c r="U1130" s="55"/>
      <c r="V1130" s="55"/>
      <c r="W1130" s="55"/>
      <c r="X1130" s="55"/>
      <c r="Y1130" s="55"/>
      <c r="Z1130" s="55"/>
      <c r="AA1130" s="55"/>
    </row>
    <row r="1131" spans="1:27" ht="12.75" customHeight="1">
      <c r="A1131" s="68"/>
      <c r="B1131" s="68"/>
      <c r="C1131" s="68"/>
      <c r="D1131" s="68"/>
      <c r="E1131" s="68"/>
      <c r="F1131" s="68"/>
      <c r="G1131" s="71"/>
      <c r="H1131" s="72"/>
      <c r="I1131" s="68"/>
      <c r="J1131" s="68"/>
      <c r="K1131" s="55"/>
      <c r="L1131" s="55"/>
      <c r="M1131" s="55"/>
      <c r="N1131" s="55"/>
      <c r="O1131" s="55"/>
      <c r="P1131" s="55"/>
      <c r="Q1131" s="55"/>
      <c r="R1131" s="55"/>
      <c r="S1131" s="55"/>
      <c r="T1131" s="55"/>
      <c r="U1131" s="55"/>
      <c r="V1131" s="55"/>
      <c r="W1131" s="55"/>
      <c r="X1131" s="55"/>
      <c r="Y1131" s="55"/>
      <c r="Z1131" s="55"/>
      <c r="AA1131" s="55"/>
    </row>
    <row r="1132" spans="1:27" ht="12.75" customHeight="1">
      <c r="A1132" s="68"/>
      <c r="B1132" s="68"/>
      <c r="C1132" s="68"/>
      <c r="D1132" s="68"/>
      <c r="E1132" s="68"/>
      <c r="F1132" s="68"/>
      <c r="G1132" s="71"/>
      <c r="H1132" s="72"/>
      <c r="I1132" s="68"/>
      <c r="J1132" s="68"/>
      <c r="K1132" s="55"/>
      <c r="L1132" s="55"/>
      <c r="M1132" s="55"/>
      <c r="N1132" s="55"/>
      <c r="O1132" s="55"/>
      <c r="P1132" s="55"/>
      <c r="Q1132" s="55"/>
      <c r="R1132" s="55"/>
      <c r="S1132" s="55"/>
      <c r="T1132" s="55"/>
      <c r="U1132" s="55"/>
      <c r="V1132" s="55"/>
      <c r="W1132" s="55"/>
      <c r="X1132" s="55"/>
      <c r="Y1132" s="55"/>
      <c r="Z1132" s="55"/>
      <c r="AA1132" s="55"/>
    </row>
    <row r="1133" spans="1:27" ht="12.75" customHeight="1">
      <c r="A1133" s="68"/>
      <c r="B1133" s="68"/>
      <c r="C1133" s="68"/>
      <c r="D1133" s="68"/>
      <c r="E1133" s="68"/>
      <c r="F1133" s="68"/>
      <c r="G1133" s="71"/>
      <c r="H1133" s="72"/>
      <c r="I1133" s="68"/>
      <c r="J1133" s="68"/>
      <c r="K1133" s="55"/>
      <c r="L1133" s="55"/>
      <c r="M1133" s="55"/>
      <c r="N1133" s="55"/>
      <c r="O1133" s="55"/>
      <c r="P1133" s="55"/>
      <c r="Q1133" s="55"/>
      <c r="R1133" s="55"/>
      <c r="S1133" s="55"/>
      <c r="T1133" s="55"/>
      <c r="U1133" s="55"/>
      <c r="V1133" s="55"/>
      <c r="W1133" s="55"/>
      <c r="X1133" s="55"/>
      <c r="Y1133" s="55"/>
      <c r="Z1133" s="55"/>
      <c r="AA1133" s="55"/>
    </row>
    <row r="1134" spans="1:27" ht="12.75" customHeight="1">
      <c r="A1134" s="68"/>
      <c r="B1134" s="68"/>
      <c r="C1134" s="68"/>
      <c r="D1134" s="68"/>
      <c r="E1134" s="68"/>
      <c r="F1134" s="68"/>
      <c r="G1134" s="71"/>
      <c r="H1134" s="72"/>
      <c r="I1134" s="68"/>
      <c r="J1134" s="68"/>
      <c r="K1134" s="55"/>
      <c r="L1134" s="55"/>
      <c r="M1134" s="55"/>
      <c r="N1134" s="55"/>
      <c r="O1134" s="55"/>
      <c r="P1134" s="55"/>
      <c r="Q1134" s="55"/>
      <c r="R1134" s="55"/>
      <c r="S1134" s="55"/>
      <c r="T1134" s="55"/>
      <c r="U1134" s="55"/>
      <c r="V1134" s="55"/>
      <c r="W1134" s="55"/>
      <c r="X1134" s="55"/>
      <c r="Y1134" s="55"/>
      <c r="Z1134" s="55"/>
      <c r="AA1134" s="55"/>
    </row>
    <row r="1135" spans="1:27" ht="12.75" customHeight="1">
      <c r="A1135" s="68"/>
      <c r="B1135" s="68"/>
      <c r="C1135" s="68"/>
      <c r="D1135" s="68"/>
      <c r="E1135" s="68"/>
      <c r="F1135" s="68"/>
      <c r="G1135" s="71"/>
      <c r="H1135" s="72"/>
      <c r="I1135" s="68"/>
      <c r="J1135" s="68"/>
      <c r="K1135" s="55"/>
      <c r="L1135" s="55"/>
      <c r="M1135" s="55"/>
      <c r="N1135" s="55"/>
      <c r="O1135" s="55"/>
      <c r="P1135" s="55"/>
      <c r="Q1135" s="55"/>
      <c r="R1135" s="55"/>
      <c r="S1135" s="55"/>
      <c r="T1135" s="55"/>
      <c r="U1135" s="55"/>
      <c r="V1135" s="55"/>
      <c r="W1135" s="55"/>
      <c r="X1135" s="55"/>
      <c r="Y1135" s="55"/>
      <c r="Z1135" s="55"/>
      <c r="AA1135" s="55"/>
    </row>
    <row r="1136" spans="1:27" ht="12.75" customHeight="1">
      <c r="A1136" s="68"/>
      <c r="B1136" s="68"/>
      <c r="C1136" s="68"/>
      <c r="D1136" s="68"/>
      <c r="E1136" s="68"/>
      <c r="F1136" s="68"/>
      <c r="G1136" s="71"/>
      <c r="H1136" s="72"/>
      <c r="I1136" s="68"/>
      <c r="J1136" s="68"/>
      <c r="K1136" s="55"/>
      <c r="L1136" s="55"/>
      <c r="M1136" s="55"/>
      <c r="N1136" s="55"/>
      <c r="O1136" s="55"/>
      <c r="P1136" s="55"/>
      <c r="Q1136" s="55"/>
      <c r="R1136" s="55"/>
      <c r="S1136" s="55"/>
      <c r="T1136" s="55"/>
      <c r="U1136" s="55"/>
      <c r="V1136" s="55"/>
      <c r="W1136" s="55"/>
      <c r="X1136" s="55"/>
      <c r="Y1136" s="55"/>
      <c r="Z1136" s="55"/>
      <c r="AA1136" s="55"/>
    </row>
    <row r="1137" spans="1:27" ht="12.75" customHeight="1">
      <c r="A1137" s="68"/>
      <c r="B1137" s="68"/>
      <c r="C1137" s="68"/>
      <c r="D1137" s="68"/>
      <c r="E1137" s="68"/>
      <c r="F1137" s="68"/>
      <c r="G1137" s="71"/>
      <c r="H1137" s="72"/>
      <c r="I1137" s="68"/>
      <c r="J1137" s="68"/>
      <c r="K1137" s="55"/>
      <c r="L1137" s="55"/>
      <c r="M1137" s="55"/>
      <c r="N1137" s="55"/>
      <c r="O1137" s="55"/>
      <c r="P1137" s="55"/>
      <c r="Q1137" s="55"/>
      <c r="R1137" s="55"/>
      <c r="S1137" s="55"/>
      <c r="T1137" s="55"/>
      <c r="U1137" s="55"/>
      <c r="V1137" s="55"/>
      <c r="W1137" s="55"/>
      <c r="X1137" s="55"/>
      <c r="Y1137" s="55"/>
      <c r="Z1137" s="55"/>
      <c r="AA1137" s="55"/>
    </row>
    <row r="1138" spans="1:27" ht="12.75" customHeight="1">
      <c r="A1138" s="68"/>
      <c r="B1138" s="68"/>
      <c r="C1138" s="68"/>
      <c r="D1138" s="68"/>
      <c r="E1138" s="68"/>
      <c r="F1138" s="68"/>
      <c r="G1138" s="71"/>
      <c r="H1138" s="72"/>
      <c r="I1138" s="68"/>
      <c r="J1138" s="68"/>
      <c r="K1138" s="55"/>
      <c r="L1138" s="55"/>
      <c r="M1138" s="55"/>
      <c r="N1138" s="55"/>
      <c r="O1138" s="55"/>
      <c r="P1138" s="55"/>
      <c r="Q1138" s="55"/>
      <c r="R1138" s="55"/>
      <c r="S1138" s="55"/>
      <c r="T1138" s="55"/>
      <c r="U1138" s="55"/>
      <c r="V1138" s="55"/>
      <c r="W1138" s="55"/>
      <c r="X1138" s="55"/>
      <c r="Y1138" s="55"/>
      <c r="Z1138" s="55"/>
      <c r="AA1138" s="55"/>
    </row>
    <row r="1139" spans="1:27" ht="12.75" customHeight="1">
      <c r="A1139" s="68"/>
      <c r="B1139" s="68"/>
      <c r="C1139" s="68"/>
      <c r="D1139" s="68"/>
      <c r="E1139" s="68"/>
      <c r="F1139" s="68"/>
      <c r="G1139" s="71"/>
      <c r="H1139" s="72"/>
      <c r="I1139" s="68"/>
      <c r="J1139" s="68"/>
      <c r="K1139" s="55"/>
      <c r="L1139" s="55"/>
      <c r="M1139" s="55"/>
      <c r="N1139" s="55"/>
      <c r="O1139" s="55"/>
      <c r="P1139" s="55"/>
      <c r="Q1139" s="55"/>
      <c r="R1139" s="55"/>
      <c r="S1139" s="55"/>
      <c r="T1139" s="55"/>
      <c r="U1139" s="55"/>
      <c r="V1139" s="55"/>
      <c r="W1139" s="55"/>
      <c r="X1139" s="55"/>
      <c r="Y1139" s="55"/>
      <c r="Z1139" s="55"/>
      <c r="AA1139" s="55"/>
    </row>
    <row r="1140" spans="1:27" ht="12.75" customHeight="1">
      <c r="A1140" s="68"/>
      <c r="B1140" s="68"/>
      <c r="C1140" s="68"/>
      <c r="D1140" s="68"/>
      <c r="E1140" s="68"/>
      <c r="F1140" s="68"/>
      <c r="G1140" s="71"/>
      <c r="H1140" s="72"/>
      <c r="I1140" s="68"/>
      <c r="J1140" s="68"/>
      <c r="K1140" s="55"/>
      <c r="L1140" s="55"/>
      <c r="M1140" s="55"/>
      <c r="N1140" s="55"/>
      <c r="O1140" s="55"/>
      <c r="P1140" s="55"/>
      <c r="Q1140" s="55"/>
      <c r="R1140" s="55"/>
      <c r="S1140" s="55"/>
      <c r="T1140" s="55"/>
      <c r="U1140" s="55"/>
      <c r="V1140" s="55"/>
      <c r="W1140" s="55"/>
      <c r="X1140" s="55"/>
      <c r="Y1140" s="55"/>
      <c r="Z1140" s="55"/>
      <c r="AA1140" s="55"/>
    </row>
    <row r="1141" spans="1:27" ht="12.75" customHeight="1">
      <c r="A1141" s="68"/>
      <c r="B1141" s="68"/>
      <c r="C1141" s="68"/>
      <c r="D1141" s="68"/>
      <c r="E1141" s="68"/>
      <c r="F1141" s="68"/>
      <c r="G1141" s="71"/>
      <c r="H1141" s="72"/>
      <c r="I1141" s="68"/>
      <c r="J1141" s="68"/>
      <c r="K1141" s="55"/>
      <c r="L1141" s="55"/>
      <c r="M1141" s="55"/>
      <c r="N1141" s="55"/>
      <c r="O1141" s="55"/>
      <c r="P1141" s="55"/>
      <c r="Q1141" s="55"/>
      <c r="R1141" s="55"/>
      <c r="S1141" s="55"/>
      <c r="T1141" s="55"/>
      <c r="U1141" s="55"/>
      <c r="V1141" s="55"/>
      <c r="W1141" s="55"/>
      <c r="X1141" s="55"/>
      <c r="Y1141" s="55"/>
      <c r="Z1141" s="55"/>
      <c r="AA1141" s="55"/>
    </row>
    <row r="1142" spans="1:27" ht="12.75" customHeight="1">
      <c r="A1142" s="68"/>
      <c r="B1142" s="68"/>
      <c r="C1142" s="68"/>
      <c r="D1142" s="68"/>
      <c r="E1142" s="68"/>
      <c r="F1142" s="68"/>
      <c r="G1142" s="71"/>
      <c r="H1142" s="72"/>
      <c r="I1142" s="68"/>
      <c r="J1142" s="68"/>
      <c r="K1142" s="55"/>
      <c r="L1142" s="55"/>
      <c r="M1142" s="55"/>
      <c r="N1142" s="55"/>
      <c r="O1142" s="55"/>
      <c r="P1142" s="55"/>
      <c r="Q1142" s="55"/>
      <c r="R1142" s="55"/>
      <c r="S1142" s="55"/>
      <c r="T1142" s="55"/>
      <c r="U1142" s="55"/>
      <c r="V1142" s="55"/>
      <c r="W1142" s="55"/>
      <c r="X1142" s="55"/>
      <c r="Y1142" s="55"/>
      <c r="Z1142" s="55"/>
      <c r="AA1142" s="55"/>
    </row>
    <row r="1143" spans="1:27" ht="12.75" customHeight="1">
      <c r="A1143" s="68"/>
      <c r="B1143" s="68"/>
      <c r="C1143" s="68"/>
      <c r="D1143" s="68"/>
      <c r="E1143" s="68"/>
      <c r="F1143" s="68"/>
      <c r="G1143" s="71"/>
      <c r="H1143" s="72"/>
      <c r="I1143" s="68"/>
      <c r="J1143" s="68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55"/>
      <c r="X1143" s="55"/>
      <c r="Y1143" s="55"/>
      <c r="Z1143" s="55"/>
      <c r="AA1143" s="55"/>
    </row>
    <row r="1144" spans="1:27" ht="12.75" customHeight="1">
      <c r="A1144" s="68"/>
      <c r="B1144" s="68"/>
      <c r="C1144" s="68"/>
      <c r="D1144" s="68"/>
      <c r="E1144" s="68"/>
      <c r="F1144" s="68"/>
      <c r="G1144" s="71"/>
      <c r="H1144" s="72"/>
      <c r="I1144" s="68"/>
      <c r="J1144" s="68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55"/>
      <c r="X1144" s="55"/>
      <c r="Y1144" s="55"/>
      <c r="Z1144" s="55"/>
      <c r="AA1144" s="55"/>
    </row>
    <row r="1145" spans="1:27" ht="12.75" customHeight="1">
      <c r="A1145" s="68"/>
      <c r="B1145" s="68"/>
      <c r="C1145" s="68"/>
      <c r="D1145" s="68"/>
      <c r="E1145" s="68"/>
      <c r="F1145" s="68"/>
      <c r="G1145" s="71"/>
      <c r="H1145" s="72"/>
      <c r="I1145" s="68"/>
      <c r="J1145" s="68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55"/>
      <c r="X1145" s="55"/>
      <c r="Y1145" s="55"/>
      <c r="Z1145" s="55"/>
      <c r="AA1145" s="55"/>
    </row>
    <row r="1146" spans="1:27" ht="12.75" customHeight="1">
      <c r="A1146" s="68"/>
      <c r="B1146" s="68"/>
      <c r="C1146" s="68"/>
      <c r="D1146" s="68"/>
      <c r="E1146" s="68"/>
      <c r="F1146" s="68"/>
      <c r="G1146" s="71"/>
      <c r="H1146" s="72"/>
      <c r="I1146" s="68"/>
      <c r="J1146" s="68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55"/>
      <c r="X1146" s="55"/>
      <c r="Y1146" s="55"/>
      <c r="Z1146" s="55"/>
      <c r="AA1146" s="55"/>
    </row>
    <row r="1147" spans="1:27" ht="12.75" customHeight="1">
      <c r="A1147" s="68"/>
      <c r="B1147" s="68"/>
      <c r="C1147" s="68"/>
      <c r="D1147" s="68"/>
      <c r="E1147" s="68"/>
      <c r="F1147" s="68"/>
      <c r="G1147" s="71"/>
      <c r="H1147" s="72"/>
      <c r="I1147" s="68"/>
      <c r="J1147" s="68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55"/>
      <c r="X1147" s="55"/>
      <c r="Y1147" s="55"/>
      <c r="Z1147" s="55"/>
      <c r="AA1147" s="55"/>
    </row>
    <row r="1148" spans="1:27" ht="12.75" customHeight="1">
      <c r="A1148" s="68"/>
      <c r="B1148" s="68"/>
      <c r="C1148" s="68"/>
      <c r="D1148" s="68"/>
      <c r="E1148" s="68"/>
      <c r="F1148" s="68"/>
      <c r="G1148" s="71"/>
      <c r="H1148" s="72"/>
      <c r="I1148" s="68"/>
      <c r="J1148" s="68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55"/>
      <c r="X1148" s="55"/>
      <c r="Y1148" s="55"/>
      <c r="Z1148" s="55"/>
      <c r="AA1148" s="55"/>
    </row>
    <row r="1149" spans="1:27" ht="12.75" customHeight="1">
      <c r="A1149" s="68"/>
      <c r="B1149" s="68"/>
      <c r="C1149" s="68"/>
      <c r="D1149" s="68"/>
      <c r="E1149" s="68"/>
      <c r="F1149" s="68"/>
      <c r="G1149" s="71"/>
      <c r="H1149" s="72"/>
      <c r="I1149" s="68"/>
      <c r="J1149" s="68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55"/>
      <c r="X1149" s="55"/>
      <c r="Y1149" s="55"/>
      <c r="Z1149" s="55"/>
      <c r="AA1149" s="55"/>
    </row>
    <row r="1150" spans="1:27" ht="12.75" customHeight="1">
      <c r="A1150" s="68"/>
      <c r="B1150" s="68"/>
      <c r="C1150" s="68"/>
      <c r="D1150" s="68"/>
      <c r="E1150" s="68"/>
      <c r="F1150" s="68"/>
      <c r="G1150" s="71"/>
      <c r="H1150" s="72"/>
      <c r="I1150" s="68"/>
      <c r="J1150" s="68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55"/>
      <c r="X1150" s="55"/>
      <c r="Y1150" s="55"/>
      <c r="Z1150" s="55"/>
      <c r="AA1150" s="55"/>
    </row>
    <row r="1151" spans="1:27" ht="12.75" customHeight="1">
      <c r="A1151" s="68"/>
      <c r="B1151" s="68"/>
      <c r="C1151" s="68"/>
      <c r="D1151" s="68"/>
      <c r="E1151" s="68"/>
      <c r="F1151" s="68"/>
      <c r="G1151" s="71"/>
      <c r="H1151" s="72"/>
      <c r="I1151" s="68"/>
      <c r="J1151" s="68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55"/>
      <c r="X1151" s="55"/>
      <c r="Y1151" s="55"/>
      <c r="Z1151" s="55"/>
      <c r="AA1151" s="55"/>
    </row>
    <row r="1152" spans="1:27" ht="12.75" customHeight="1">
      <c r="A1152" s="68"/>
      <c r="B1152" s="68"/>
      <c r="C1152" s="68"/>
      <c r="D1152" s="68"/>
      <c r="E1152" s="68"/>
      <c r="F1152" s="68"/>
      <c r="G1152" s="71"/>
      <c r="H1152" s="72"/>
      <c r="I1152" s="68"/>
      <c r="J1152" s="68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55"/>
      <c r="X1152" s="55"/>
      <c r="Y1152" s="55"/>
      <c r="Z1152" s="55"/>
      <c r="AA1152" s="55"/>
    </row>
    <row r="1153" spans="1:27" ht="12.75" customHeight="1">
      <c r="A1153" s="68"/>
      <c r="B1153" s="68"/>
      <c r="C1153" s="68"/>
      <c r="D1153" s="68"/>
      <c r="E1153" s="68"/>
      <c r="F1153" s="68"/>
      <c r="G1153" s="71"/>
      <c r="H1153" s="72"/>
      <c r="I1153" s="68"/>
      <c r="J1153" s="68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55"/>
      <c r="X1153" s="55"/>
      <c r="Y1153" s="55"/>
      <c r="Z1153" s="55"/>
      <c r="AA1153" s="55"/>
    </row>
    <row r="1154" spans="1:27" ht="12.75" customHeight="1">
      <c r="A1154" s="68"/>
      <c r="B1154" s="68"/>
      <c r="C1154" s="68"/>
      <c r="D1154" s="68"/>
      <c r="E1154" s="68"/>
      <c r="F1154" s="68"/>
      <c r="G1154" s="71"/>
      <c r="H1154" s="72"/>
      <c r="I1154" s="68"/>
      <c r="J1154" s="68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55"/>
      <c r="X1154" s="55"/>
      <c r="Y1154" s="55"/>
      <c r="Z1154" s="55"/>
      <c r="AA1154" s="55"/>
    </row>
    <row r="1155" spans="1:27" ht="12.75" customHeight="1">
      <c r="A1155" s="68"/>
      <c r="B1155" s="68"/>
      <c r="C1155" s="68"/>
      <c r="D1155" s="68"/>
      <c r="E1155" s="68"/>
      <c r="F1155" s="68"/>
      <c r="G1155" s="71"/>
      <c r="H1155" s="72"/>
      <c r="I1155" s="68"/>
      <c r="J1155" s="68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55"/>
      <c r="X1155" s="55"/>
      <c r="Y1155" s="55"/>
      <c r="Z1155" s="55"/>
      <c r="AA1155" s="55"/>
    </row>
    <row r="1156" spans="1:27" ht="12.75" customHeight="1">
      <c r="A1156" s="68"/>
      <c r="B1156" s="68"/>
      <c r="C1156" s="68"/>
      <c r="D1156" s="68"/>
      <c r="E1156" s="68"/>
      <c r="F1156" s="68"/>
      <c r="G1156" s="71"/>
      <c r="H1156" s="72"/>
      <c r="I1156" s="68"/>
      <c r="J1156" s="68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55"/>
      <c r="X1156" s="55"/>
      <c r="Y1156" s="55"/>
      <c r="Z1156" s="55"/>
      <c r="AA1156" s="55"/>
    </row>
    <row r="1157" spans="1:27" ht="12.75" customHeight="1">
      <c r="A1157" s="68"/>
      <c r="B1157" s="68"/>
      <c r="C1157" s="68"/>
      <c r="D1157" s="68"/>
      <c r="E1157" s="68"/>
      <c r="F1157" s="68"/>
      <c r="G1157" s="71"/>
      <c r="H1157" s="72"/>
      <c r="I1157" s="68"/>
      <c r="J1157" s="68"/>
      <c r="K1157" s="55"/>
      <c r="L1157" s="55"/>
      <c r="M1157" s="55"/>
      <c r="N1157" s="55"/>
      <c r="O1157" s="55"/>
      <c r="P1157" s="55"/>
      <c r="Q1157" s="55"/>
      <c r="R1157" s="55"/>
      <c r="S1157" s="55"/>
      <c r="T1157" s="55"/>
      <c r="U1157" s="55"/>
      <c r="V1157" s="55"/>
      <c r="W1157" s="55"/>
      <c r="X1157" s="55"/>
      <c r="Y1157" s="55"/>
      <c r="Z1157" s="55"/>
      <c r="AA1157" s="55"/>
    </row>
    <row r="1158" spans="1:27" ht="12.75" customHeight="1">
      <c r="A1158" s="68"/>
      <c r="B1158" s="68"/>
      <c r="C1158" s="68"/>
      <c r="D1158" s="68"/>
      <c r="E1158" s="68"/>
      <c r="F1158" s="68"/>
      <c r="G1158" s="71"/>
      <c r="H1158" s="72"/>
      <c r="I1158" s="68"/>
      <c r="J1158" s="68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55"/>
      <c r="X1158" s="55"/>
      <c r="Y1158" s="55"/>
      <c r="Z1158" s="55"/>
      <c r="AA1158" s="55"/>
    </row>
    <row r="1159" spans="1:27" ht="12.75" customHeight="1">
      <c r="A1159" s="68"/>
      <c r="B1159" s="68"/>
      <c r="C1159" s="68"/>
      <c r="D1159" s="68"/>
      <c r="E1159" s="68"/>
      <c r="F1159" s="68"/>
      <c r="G1159" s="71"/>
      <c r="H1159" s="72"/>
      <c r="I1159" s="68"/>
      <c r="J1159" s="68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5"/>
      <c r="X1159" s="55"/>
      <c r="Y1159" s="55"/>
      <c r="Z1159" s="55"/>
      <c r="AA1159" s="55"/>
    </row>
    <row r="1160" spans="1:27" ht="12.75" customHeight="1">
      <c r="A1160" s="68"/>
      <c r="B1160" s="68"/>
      <c r="C1160" s="68"/>
      <c r="D1160" s="68"/>
      <c r="E1160" s="68"/>
      <c r="F1160" s="68"/>
      <c r="G1160" s="71"/>
      <c r="H1160" s="72"/>
      <c r="I1160" s="68"/>
      <c r="J1160" s="68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55"/>
      <c r="X1160" s="55"/>
      <c r="Y1160" s="55"/>
      <c r="Z1160" s="55"/>
      <c r="AA1160" s="55"/>
    </row>
    <row r="1161" spans="1:27" ht="12.75" customHeight="1">
      <c r="A1161" s="68"/>
      <c r="B1161" s="68"/>
      <c r="C1161" s="68"/>
      <c r="D1161" s="68"/>
      <c r="E1161" s="68"/>
      <c r="F1161" s="68"/>
      <c r="G1161" s="71"/>
      <c r="H1161" s="72"/>
      <c r="I1161" s="68"/>
      <c r="J1161" s="68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55"/>
      <c r="X1161" s="55"/>
      <c r="Y1161" s="55"/>
      <c r="Z1161" s="55"/>
      <c r="AA1161" s="55"/>
    </row>
    <row r="1162" spans="1:27" ht="12.75" customHeight="1">
      <c r="A1162" s="68"/>
      <c r="B1162" s="68"/>
      <c r="C1162" s="68"/>
      <c r="D1162" s="68"/>
      <c r="E1162" s="68"/>
      <c r="F1162" s="68"/>
      <c r="G1162" s="71"/>
      <c r="H1162" s="72"/>
      <c r="I1162" s="68"/>
      <c r="J1162" s="68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55"/>
      <c r="X1162" s="55"/>
      <c r="Y1162" s="55"/>
      <c r="Z1162" s="55"/>
      <c r="AA1162" s="55"/>
    </row>
    <row r="1163" spans="1:27" ht="12.75" customHeight="1">
      <c r="A1163" s="68"/>
      <c r="B1163" s="68"/>
      <c r="C1163" s="68"/>
      <c r="D1163" s="68"/>
      <c r="E1163" s="68"/>
      <c r="F1163" s="68"/>
      <c r="G1163" s="71"/>
      <c r="H1163" s="72"/>
      <c r="I1163" s="68"/>
      <c r="J1163" s="68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55"/>
      <c r="X1163" s="55"/>
      <c r="Y1163" s="55"/>
      <c r="Z1163" s="55"/>
      <c r="AA1163" s="55"/>
    </row>
    <row r="1164" spans="1:27" ht="12.75" customHeight="1">
      <c r="A1164" s="68"/>
      <c r="B1164" s="68"/>
      <c r="C1164" s="68"/>
      <c r="D1164" s="68"/>
      <c r="E1164" s="68"/>
      <c r="F1164" s="68"/>
      <c r="G1164" s="71"/>
      <c r="H1164" s="72"/>
      <c r="I1164" s="68"/>
      <c r="J1164" s="68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55"/>
      <c r="X1164" s="55"/>
      <c r="Y1164" s="55"/>
      <c r="Z1164" s="55"/>
      <c r="AA1164" s="55"/>
    </row>
    <row r="1165" spans="1:27" ht="12.75" customHeight="1">
      <c r="A1165" s="68"/>
      <c r="B1165" s="68"/>
      <c r="C1165" s="68"/>
      <c r="D1165" s="68"/>
      <c r="E1165" s="68"/>
      <c r="F1165" s="68"/>
      <c r="G1165" s="71"/>
      <c r="H1165" s="72"/>
      <c r="I1165" s="68"/>
      <c r="J1165" s="68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55"/>
      <c r="X1165" s="55"/>
      <c r="Y1165" s="55"/>
      <c r="Z1165" s="55"/>
      <c r="AA1165" s="55"/>
    </row>
    <row r="1166" spans="1:27" ht="12.75" customHeight="1">
      <c r="A1166" s="68"/>
      <c r="B1166" s="68"/>
      <c r="C1166" s="68"/>
      <c r="D1166" s="68"/>
      <c r="E1166" s="68"/>
      <c r="F1166" s="68"/>
      <c r="G1166" s="71"/>
      <c r="H1166" s="72"/>
      <c r="I1166" s="68"/>
      <c r="J1166" s="68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55"/>
      <c r="X1166" s="55"/>
      <c r="Y1166" s="55"/>
      <c r="Z1166" s="55"/>
      <c r="AA1166" s="55"/>
    </row>
    <row r="1167" spans="1:27" ht="12.75" customHeight="1">
      <c r="A1167" s="68"/>
      <c r="B1167" s="68"/>
      <c r="C1167" s="68"/>
      <c r="D1167" s="68"/>
      <c r="E1167" s="68"/>
      <c r="F1167" s="68"/>
      <c r="G1167" s="71"/>
      <c r="H1167" s="72"/>
      <c r="I1167" s="68"/>
      <c r="J1167" s="68"/>
      <c r="K1167" s="55"/>
      <c r="L1167" s="55"/>
      <c r="M1167" s="55"/>
      <c r="N1167" s="55"/>
      <c r="O1167" s="55"/>
      <c r="P1167" s="55"/>
      <c r="Q1167" s="55"/>
      <c r="R1167" s="55"/>
      <c r="S1167" s="55"/>
      <c r="T1167" s="55"/>
      <c r="U1167" s="55"/>
      <c r="V1167" s="55"/>
      <c r="W1167" s="55"/>
      <c r="X1167" s="55"/>
      <c r="Y1167" s="55"/>
      <c r="Z1167" s="55"/>
      <c r="AA1167" s="55"/>
    </row>
    <row r="1168" spans="1:27" ht="12.75" customHeight="1">
      <c r="A1168" s="68"/>
      <c r="B1168" s="68"/>
      <c r="C1168" s="68"/>
      <c r="D1168" s="68"/>
      <c r="E1168" s="68"/>
      <c r="F1168" s="68"/>
      <c r="G1168" s="71"/>
      <c r="H1168" s="72"/>
      <c r="I1168" s="68"/>
      <c r="J1168" s="68"/>
      <c r="K1168" s="55"/>
      <c r="L1168" s="55"/>
      <c r="M1168" s="55"/>
      <c r="N1168" s="55"/>
      <c r="O1168" s="55"/>
      <c r="P1168" s="55"/>
      <c r="Q1168" s="55"/>
      <c r="R1168" s="55"/>
      <c r="S1168" s="55"/>
      <c r="T1168" s="55"/>
      <c r="U1168" s="55"/>
      <c r="V1168" s="55"/>
      <c r="W1168" s="55"/>
      <c r="X1168" s="55"/>
      <c r="Y1168" s="55"/>
      <c r="Z1168" s="55"/>
      <c r="AA1168" s="55"/>
    </row>
    <row r="1169" spans="1:27" ht="12.75" customHeight="1">
      <c r="A1169" s="68"/>
      <c r="B1169" s="68"/>
      <c r="C1169" s="68"/>
      <c r="D1169" s="68"/>
      <c r="E1169" s="68"/>
      <c r="F1169" s="68"/>
      <c r="G1169" s="71"/>
      <c r="H1169" s="72"/>
      <c r="I1169" s="68"/>
      <c r="J1169" s="68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55"/>
      <c r="X1169" s="55"/>
      <c r="Y1169" s="55"/>
      <c r="Z1169" s="55"/>
      <c r="AA1169" s="55"/>
    </row>
    <row r="1170" spans="1:27" ht="12.75" customHeight="1">
      <c r="A1170" s="68"/>
      <c r="B1170" s="68"/>
      <c r="C1170" s="68"/>
      <c r="D1170" s="68"/>
      <c r="E1170" s="68"/>
      <c r="F1170" s="68"/>
      <c r="G1170" s="71"/>
      <c r="H1170" s="72"/>
      <c r="I1170" s="68"/>
      <c r="J1170" s="68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55"/>
      <c r="X1170" s="55"/>
      <c r="Y1170" s="55"/>
      <c r="Z1170" s="55"/>
      <c r="AA1170" s="55"/>
    </row>
    <row r="1171" spans="1:27" ht="12.75" customHeight="1">
      <c r="A1171" s="68"/>
      <c r="B1171" s="68"/>
      <c r="C1171" s="68"/>
      <c r="D1171" s="68"/>
      <c r="E1171" s="68"/>
      <c r="F1171" s="68"/>
      <c r="G1171" s="71"/>
      <c r="H1171" s="72"/>
      <c r="I1171" s="68"/>
      <c r="J1171" s="68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55"/>
      <c r="X1171" s="55"/>
      <c r="Y1171" s="55"/>
      <c r="Z1171" s="55"/>
      <c r="AA1171" s="55"/>
    </row>
    <row r="1172" spans="1:27" ht="12.75" customHeight="1">
      <c r="A1172" s="68"/>
      <c r="B1172" s="68"/>
      <c r="C1172" s="68"/>
      <c r="D1172" s="68"/>
      <c r="E1172" s="68"/>
      <c r="F1172" s="68"/>
      <c r="G1172" s="71"/>
      <c r="H1172" s="72"/>
      <c r="I1172" s="68"/>
      <c r="J1172" s="68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55"/>
      <c r="X1172" s="55"/>
      <c r="Y1172" s="55"/>
      <c r="Z1172" s="55"/>
      <c r="AA1172" s="55"/>
    </row>
    <row r="1173" spans="1:27" ht="12.75" customHeight="1">
      <c r="A1173" s="68"/>
      <c r="B1173" s="68"/>
      <c r="C1173" s="68"/>
      <c r="D1173" s="68"/>
      <c r="E1173" s="68"/>
      <c r="F1173" s="68"/>
      <c r="G1173" s="71"/>
      <c r="H1173" s="72"/>
      <c r="I1173" s="68"/>
      <c r="J1173" s="68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55"/>
      <c r="X1173" s="55"/>
      <c r="Y1173" s="55"/>
      <c r="Z1173" s="55"/>
      <c r="AA1173" s="55"/>
    </row>
    <row r="1174" spans="1:27" ht="12.75" customHeight="1">
      <c r="A1174" s="68"/>
      <c r="B1174" s="68"/>
      <c r="C1174" s="68"/>
      <c r="D1174" s="68"/>
      <c r="E1174" s="68"/>
      <c r="F1174" s="68"/>
      <c r="G1174" s="71"/>
      <c r="H1174" s="72"/>
      <c r="I1174" s="68"/>
      <c r="J1174" s="68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55"/>
      <c r="X1174" s="55"/>
      <c r="Y1174" s="55"/>
      <c r="Z1174" s="55"/>
      <c r="AA1174" s="55"/>
    </row>
    <row r="1175" spans="1:27" ht="12.75" customHeight="1">
      <c r="A1175" s="68"/>
      <c r="B1175" s="68"/>
      <c r="C1175" s="68"/>
      <c r="D1175" s="68"/>
      <c r="E1175" s="68"/>
      <c r="F1175" s="68"/>
      <c r="G1175" s="71"/>
      <c r="H1175" s="72"/>
      <c r="I1175" s="68"/>
      <c r="J1175" s="68"/>
      <c r="K1175" s="55"/>
      <c r="L1175" s="55"/>
      <c r="M1175" s="55"/>
      <c r="N1175" s="55"/>
      <c r="O1175" s="55"/>
      <c r="P1175" s="55"/>
      <c r="Q1175" s="55"/>
      <c r="R1175" s="55"/>
      <c r="S1175" s="55"/>
      <c r="T1175" s="55"/>
      <c r="U1175" s="55"/>
      <c r="V1175" s="55"/>
      <c r="W1175" s="55"/>
      <c r="X1175" s="55"/>
      <c r="Y1175" s="55"/>
      <c r="Z1175" s="55"/>
      <c r="AA1175" s="55"/>
    </row>
    <row r="1176" spans="1:27" ht="12.75" customHeight="1">
      <c r="A1176" s="68"/>
      <c r="B1176" s="68"/>
      <c r="C1176" s="68"/>
      <c r="D1176" s="68"/>
      <c r="E1176" s="68"/>
      <c r="F1176" s="68"/>
      <c r="G1176" s="71"/>
      <c r="H1176" s="72"/>
      <c r="I1176" s="68"/>
      <c r="J1176" s="68"/>
      <c r="K1176" s="55"/>
      <c r="L1176" s="55"/>
      <c r="M1176" s="55"/>
      <c r="N1176" s="55"/>
      <c r="O1176" s="55"/>
      <c r="P1176" s="55"/>
      <c r="Q1176" s="55"/>
      <c r="R1176" s="55"/>
      <c r="S1176" s="55"/>
      <c r="T1176" s="55"/>
      <c r="U1176" s="55"/>
      <c r="V1176" s="55"/>
      <c r="W1176" s="55"/>
      <c r="X1176" s="55"/>
      <c r="Y1176" s="55"/>
      <c r="Z1176" s="55"/>
      <c r="AA1176" s="55"/>
    </row>
    <row r="1177" spans="1:27" ht="12.75" customHeight="1">
      <c r="A1177" s="68"/>
      <c r="B1177" s="68"/>
      <c r="C1177" s="68"/>
      <c r="D1177" s="68"/>
      <c r="E1177" s="68"/>
      <c r="F1177" s="68"/>
      <c r="G1177" s="71"/>
      <c r="H1177" s="72"/>
      <c r="I1177" s="68"/>
      <c r="J1177" s="68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55"/>
      <c r="X1177" s="55"/>
      <c r="Y1177" s="55"/>
      <c r="Z1177" s="55"/>
      <c r="AA1177" s="55"/>
    </row>
    <row r="1178" spans="1:27" ht="12.75" customHeight="1">
      <c r="A1178" s="68"/>
      <c r="B1178" s="68"/>
      <c r="C1178" s="68"/>
      <c r="D1178" s="68"/>
      <c r="E1178" s="68"/>
      <c r="F1178" s="68"/>
      <c r="G1178" s="71"/>
      <c r="H1178" s="72"/>
      <c r="I1178" s="68"/>
      <c r="J1178" s="68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55"/>
      <c r="X1178" s="55"/>
      <c r="Y1178" s="55"/>
      <c r="Z1178" s="55"/>
      <c r="AA1178" s="55"/>
    </row>
    <row r="1179" spans="1:27" ht="12.75" customHeight="1">
      <c r="A1179" s="68"/>
      <c r="B1179" s="68"/>
      <c r="C1179" s="68"/>
      <c r="D1179" s="68"/>
      <c r="E1179" s="68"/>
      <c r="F1179" s="68"/>
      <c r="G1179" s="71"/>
      <c r="H1179" s="72"/>
      <c r="I1179" s="68"/>
      <c r="J1179" s="68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55"/>
      <c r="X1179" s="55"/>
      <c r="Y1179" s="55"/>
      <c r="Z1179" s="55"/>
      <c r="AA1179" s="55"/>
    </row>
    <row r="1180" spans="1:27" ht="12.75" customHeight="1">
      <c r="A1180" s="68"/>
      <c r="B1180" s="68"/>
      <c r="C1180" s="68"/>
      <c r="D1180" s="68"/>
      <c r="E1180" s="68"/>
      <c r="F1180" s="68"/>
      <c r="G1180" s="71"/>
      <c r="H1180" s="72"/>
      <c r="I1180" s="68"/>
      <c r="J1180" s="68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55"/>
      <c r="X1180" s="55"/>
      <c r="Y1180" s="55"/>
      <c r="Z1180" s="55"/>
      <c r="AA1180" s="55"/>
    </row>
    <row r="1181" spans="1:27" ht="12.75" customHeight="1">
      <c r="A1181" s="68"/>
      <c r="B1181" s="68"/>
      <c r="C1181" s="68"/>
      <c r="D1181" s="68"/>
      <c r="E1181" s="68"/>
      <c r="F1181" s="68"/>
      <c r="G1181" s="71"/>
      <c r="H1181" s="72"/>
      <c r="I1181" s="68"/>
      <c r="J1181" s="68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55"/>
      <c r="X1181" s="55"/>
      <c r="Y1181" s="55"/>
      <c r="Z1181" s="55"/>
      <c r="AA1181" s="55"/>
    </row>
    <row r="1182" spans="1:27" ht="12.75" customHeight="1">
      <c r="A1182" s="68"/>
      <c r="B1182" s="68"/>
      <c r="C1182" s="68"/>
      <c r="D1182" s="68"/>
      <c r="E1182" s="68"/>
      <c r="F1182" s="68"/>
      <c r="G1182" s="71"/>
      <c r="H1182" s="72"/>
      <c r="I1182" s="68"/>
      <c r="J1182" s="68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55"/>
      <c r="X1182" s="55"/>
      <c r="Y1182" s="55"/>
      <c r="Z1182" s="55"/>
      <c r="AA1182" s="55"/>
    </row>
    <row r="1183" spans="1:27" ht="12.75" customHeight="1">
      <c r="A1183" s="68"/>
      <c r="B1183" s="68"/>
      <c r="C1183" s="68"/>
      <c r="D1183" s="68"/>
      <c r="E1183" s="68"/>
      <c r="F1183" s="68"/>
      <c r="G1183" s="71"/>
      <c r="H1183" s="72"/>
      <c r="I1183" s="68"/>
      <c r="J1183" s="68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55"/>
      <c r="X1183" s="55"/>
      <c r="Y1183" s="55"/>
      <c r="Z1183" s="55"/>
      <c r="AA1183" s="55"/>
    </row>
    <row r="1184" spans="1:27" ht="12.75" customHeight="1">
      <c r="A1184" s="68"/>
      <c r="B1184" s="68"/>
      <c r="C1184" s="68"/>
      <c r="D1184" s="68"/>
      <c r="E1184" s="68"/>
      <c r="F1184" s="68"/>
      <c r="G1184" s="71"/>
      <c r="H1184" s="72"/>
      <c r="I1184" s="68"/>
      <c r="J1184" s="68"/>
      <c r="K1184" s="55"/>
      <c r="L1184" s="55"/>
      <c r="M1184" s="55"/>
      <c r="N1184" s="55"/>
      <c r="O1184" s="55"/>
      <c r="P1184" s="55"/>
      <c r="Q1184" s="55"/>
      <c r="R1184" s="55"/>
      <c r="S1184" s="55"/>
      <c r="T1184" s="55"/>
      <c r="U1184" s="55"/>
      <c r="V1184" s="55"/>
      <c r="W1184" s="55"/>
      <c r="X1184" s="55"/>
      <c r="Y1184" s="55"/>
      <c r="Z1184" s="55"/>
      <c r="AA1184" s="55"/>
    </row>
    <row r="1185" spans="1:27" ht="12.75" customHeight="1">
      <c r="A1185" s="68"/>
      <c r="B1185" s="68"/>
      <c r="C1185" s="68"/>
      <c r="D1185" s="68"/>
      <c r="E1185" s="68"/>
      <c r="F1185" s="68"/>
      <c r="G1185" s="71"/>
      <c r="H1185" s="72"/>
      <c r="I1185" s="68"/>
      <c r="J1185" s="68"/>
      <c r="K1185" s="55"/>
      <c r="L1185" s="55"/>
      <c r="M1185" s="55"/>
      <c r="N1185" s="55"/>
      <c r="O1185" s="55"/>
      <c r="P1185" s="55"/>
      <c r="Q1185" s="55"/>
      <c r="R1185" s="55"/>
      <c r="S1185" s="55"/>
      <c r="T1185" s="55"/>
      <c r="U1185" s="55"/>
      <c r="V1185" s="55"/>
      <c r="W1185" s="55"/>
      <c r="X1185" s="55"/>
      <c r="Y1185" s="55"/>
      <c r="Z1185" s="55"/>
      <c r="AA1185" s="55"/>
    </row>
    <row r="1186" spans="1:27" ht="12.75" customHeight="1">
      <c r="A1186" s="68"/>
      <c r="B1186" s="68"/>
      <c r="C1186" s="68"/>
      <c r="D1186" s="68"/>
      <c r="E1186" s="68"/>
      <c r="F1186" s="68"/>
      <c r="G1186" s="71"/>
      <c r="H1186" s="72"/>
      <c r="I1186" s="68"/>
      <c r="J1186" s="68"/>
      <c r="K1186" s="55"/>
      <c r="L1186" s="55"/>
      <c r="M1186" s="55"/>
      <c r="N1186" s="55"/>
      <c r="O1186" s="55"/>
      <c r="P1186" s="55"/>
      <c r="Q1186" s="55"/>
      <c r="R1186" s="55"/>
      <c r="S1186" s="55"/>
      <c r="T1186" s="55"/>
      <c r="U1186" s="55"/>
      <c r="V1186" s="55"/>
      <c r="W1186" s="55"/>
      <c r="X1186" s="55"/>
      <c r="Y1186" s="55"/>
      <c r="Z1186" s="55"/>
      <c r="AA1186" s="55"/>
    </row>
    <row r="1187" spans="1:27" ht="12.75" customHeight="1">
      <c r="A1187" s="68"/>
      <c r="B1187" s="68"/>
      <c r="C1187" s="68"/>
      <c r="D1187" s="68"/>
      <c r="E1187" s="68"/>
      <c r="F1187" s="68"/>
      <c r="G1187" s="71"/>
      <c r="H1187" s="72"/>
      <c r="I1187" s="68"/>
      <c r="J1187" s="68"/>
      <c r="K1187" s="55"/>
      <c r="L1187" s="55"/>
      <c r="M1187" s="55"/>
      <c r="N1187" s="55"/>
      <c r="O1187" s="55"/>
      <c r="P1187" s="55"/>
      <c r="Q1187" s="55"/>
      <c r="R1187" s="55"/>
      <c r="S1187" s="55"/>
      <c r="T1187" s="55"/>
      <c r="U1187" s="55"/>
      <c r="V1187" s="55"/>
      <c r="W1187" s="55"/>
      <c r="X1187" s="55"/>
      <c r="Y1187" s="55"/>
      <c r="Z1187" s="55"/>
      <c r="AA1187" s="55"/>
    </row>
    <row r="1188" spans="1:27" ht="12.75" customHeight="1">
      <c r="A1188" s="68"/>
      <c r="B1188" s="68"/>
      <c r="C1188" s="68"/>
      <c r="D1188" s="68"/>
      <c r="E1188" s="68"/>
      <c r="F1188" s="68"/>
      <c r="G1188" s="71"/>
      <c r="H1188" s="72"/>
      <c r="I1188" s="68"/>
      <c r="J1188" s="68"/>
      <c r="K1188" s="55"/>
      <c r="L1188" s="55"/>
      <c r="M1188" s="55"/>
      <c r="N1188" s="55"/>
      <c r="O1188" s="55"/>
      <c r="P1188" s="55"/>
      <c r="Q1188" s="55"/>
      <c r="R1188" s="55"/>
      <c r="S1188" s="55"/>
      <c r="T1188" s="55"/>
      <c r="U1188" s="55"/>
      <c r="V1188" s="55"/>
      <c r="W1188" s="55"/>
      <c r="X1188" s="55"/>
      <c r="Y1188" s="55"/>
      <c r="Z1188" s="55"/>
      <c r="AA1188" s="55"/>
    </row>
    <row r="1189" spans="1:27" ht="12.75" customHeight="1">
      <c r="A1189" s="68"/>
      <c r="B1189" s="68"/>
      <c r="C1189" s="68"/>
      <c r="D1189" s="68"/>
      <c r="E1189" s="68"/>
      <c r="F1189" s="68"/>
      <c r="G1189" s="71"/>
      <c r="H1189" s="72"/>
      <c r="I1189" s="68"/>
      <c r="J1189" s="68"/>
      <c r="K1189" s="55"/>
      <c r="L1189" s="55"/>
      <c r="M1189" s="55"/>
      <c r="N1189" s="55"/>
      <c r="O1189" s="55"/>
      <c r="P1189" s="55"/>
      <c r="Q1189" s="55"/>
      <c r="R1189" s="55"/>
      <c r="S1189" s="55"/>
      <c r="T1189" s="55"/>
      <c r="U1189" s="55"/>
      <c r="V1189" s="55"/>
      <c r="W1189" s="55"/>
      <c r="X1189" s="55"/>
      <c r="Y1189" s="55"/>
      <c r="Z1189" s="55"/>
      <c r="AA1189" s="55"/>
    </row>
    <row r="1190" spans="1:27" ht="12.75" customHeight="1">
      <c r="A1190" s="68"/>
      <c r="B1190" s="68"/>
      <c r="C1190" s="68"/>
      <c r="D1190" s="68"/>
      <c r="E1190" s="68"/>
      <c r="F1190" s="68"/>
      <c r="G1190" s="71"/>
      <c r="H1190" s="72"/>
      <c r="I1190" s="68"/>
      <c r="J1190" s="68"/>
      <c r="K1190" s="55"/>
      <c r="L1190" s="55"/>
      <c r="M1190" s="55"/>
      <c r="N1190" s="55"/>
      <c r="O1190" s="55"/>
      <c r="P1190" s="55"/>
      <c r="Q1190" s="55"/>
      <c r="R1190" s="55"/>
      <c r="S1190" s="55"/>
      <c r="T1190" s="55"/>
      <c r="U1190" s="55"/>
      <c r="V1190" s="55"/>
      <c r="W1190" s="55"/>
      <c r="X1190" s="55"/>
      <c r="Y1190" s="55"/>
      <c r="Z1190" s="55"/>
      <c r="AA1190" s="55"/>
    </row>
    <row r="1191" spans="1:27" ht="12.75" customHeight="1">
      <c r="A1191" s="68"/>
      <c r="B1191" s="68"/>
      <c r="C1191" s="68"/>
      <c r="D1191" s="68"/>
      <c r="E1191" s="68"/>
      <c r="F1191" s="68"/>
      <c r="G1191" s="71"/>
      <c r="H1191" s="72"/>
      <c r="I1191" s="68"/>
      <c r="J1191" s="68"/>
      <c r="K1191" s="55"/>
      <c r="L1191" s="55"/>
      <c r="M1191" s="55"/>
      <c r="N1191" s="55"/>
      <c r="O1191" s="55"/>
      <c r="P1191" s="55"/>
      <c r="Q1191" s="55"/>
      <c r="R1191" s="55"/>
      <c r="S1191" s="55"/>
      <c r="T1191" s="55"/>
      <c r="U1191" s="55"/>
      <c r="V1191" s="55"/>
      <c r="W1191" s="55"/>
      <c r="X1191" s="55"/>
      <c r="Y1191" s="55"/>
      <c r="Z1191" s="55"/>
      <c r="AA1191" s="55"/>
    </row>
    <row r="1192" spans="1:27" ht="12.75" customHeight="1">
      <c r="A1192" s="68"/>
      <c r="B1192" s="68"/>
      <c r="C1192" s="68"/>
      <c r="D1192" s="68"/>
      <c r="E1192" s="68"/>
      <c r="F1192" s="68"/>
      <c r="G1192" s="71"/>
      <c r="H1192" s="72"/>
      <c r="I1192" s="68"/>
      <c r="J1192" s="68"/>
      <c r="K1192" s="55"/>
      <c r="L1192" s="55"/>
      <c r="M1192" s="55"/>
      <c r="N1192" s="55"/>
      <c r="O1192" s="55"/>
      <c r="P1192" s="55"/>
      <c r="Q1192" s="55"/>
      <c r="R1192" s="55"/>
      <c r="S1192" s="55"/>
      <c r="T1192" s="55"/>
      <c r="U1192" s="55"/>
      <c r="V1192" s="55"/>
      <c r="W1192" s="55"/>
      <c r="X1192" s="55"/>
      <c r="Y1192" s="55"/>
      <c r="Z1192" s="55"/>
      <c r="AA1192" s="55"/>
    </row>
    <row r="1193" spans="1:27" ht="12.75" customHeight="1">
      <c r="A1193" s="68"/>
      <c r="B1193" s="68"/>
      <c r="C1193" s="68"/>
      <c r="D1193" s="68"/>
      <c r="E1193" s="68"/>
      <c r="F1193" s="68"/>
      <c r="G1193" s="71"/>
      <c r="H1193" s="72"/>
      <c r="I1193" s="68"/>
      <c r="J1193" s="68"/>
      <c r="K1193" s="55"/>
      <c r="L1193" s="55"/>
      <c r="M1193" s="55"/>
      <c r="N1193" s="55"/>
      <c r="O1193" s="55"/>
      <c r="P1193" s="55"/>
      <c r="Q1193" s="55"/>
      <c r="R1193" s="55"/>
      <c r="S1193" s="55"/>
      <c r="T1193" s="55"/>
      <c r="U1193" s="55"/>
      <c r="V1193" s="55"/>
      <c r="W1193" s="55"/>
      <c r="X1193" s="55"/>
      <c r="Y1193" s="55"/>
      <c r="Z1193" s="55"/>
      <c r="AA1193" s="55"/>
    </row>
    <row r="1194" spans="1:27" ht="12.75" customHeight="1">
      <c r="A1194" s="68"/>
      <c r="B1194" s="68"/>
      <c r="C1194" s="68"/>
      <c r="D1194" s="68"/>
      <c r="E1194" s="68"/>
      <c r="F1194" s="68"/>
      <c r="G1194" s="71"/>
      <c r="H1194" s="72"/>
      <c r="I1194" s="68"/>
      <c r="J1194" s="68"/>
      <c r="K1194" s="55"/>
      <c r="L1194" s="55"/>
      <c r="M1194" s="55"/>
      <c r="N1194" s="55"/>
      <c r="O1194" s="55"/>
      <c r="P1194" s="55"/>
      <c r="Q1194" s="55"/>
      <c r="R1194" s="55"/>
      <c r="S1194" s="55"/>
      <c r="T1194" s="55"/>
      <c r="U1194" s="55"/>
      <c r="V1194" s="55"/>
      <c r="W1194" s="55"/>
      <c r="X1194" s="55"/>
      <c r="Y1194" s="55"/>
      <c r="Z1194" s="55"/>
      <c r="AA1194" s="55"/>
    </row>
    <row r="1195" spans="1:27" ht="12.75" customHeight="1">
      <c r="A1195" s="68"/>
      <c r="B1195" s="68"/>
      <c r="C1195" s="68"/>
      <c r="D1195" s="68"/>
      <c r="E1195" s="68"/>
      <c r="F1195" s="68"/>
      <c r="G1195" s="71"/>
      <c r="H1195" s="72"/>
      <c r="I1195" s="68"/>
      <c r="J1195" s="68"/>
      <c r="K1195" s="55"/>
      <c r="L1195" s="55"/>
      <c r="M1195" s="55"/>
      <c r="N1195" s="55"/>
      <c r="O1195" s="55"/>
      <c r="P1195" s="55"/>
      <c r="Q1195" s="55"/>
      <c r="R1195" s="55"/>
      <c r="S1195" s="55"/>
      <c r="T1195" s="55"/>
      <c r="U1195" s="55"/>
      <c r="V1195" s="55"/>
      <c r="W1195" s="55"/>
      <c r="X1195" s="55"/>
      <c r="Y1195" s="55"/>
      <c r="Z1195" s="55"/>
      <c r="AA1195" s="55"/>
    </row>
    <row r="1196" spans="1:27" ht="12.75" customHeight="1">
      <c r="A1196" s="68"/>
      <c r="B1196" s="68"/>
      <c r="C1196" s="68"/>
      <c r="D1196" s="68"/>
      <c r="E1196" s="68"/>
      <c r="F1196" s="68"/>
      <c r="G1196" s="71"/>
      <c r="H1196" s="72"/>
      <c r="I1196" s="68"/>
      <c r="J1196" s="68"/>
      <c r="K1196" s="55"/>
      <c r="L1196" s="55"/>
      <c r="M1196" s="55"/>
      <c r="N1196" s="55"/>
      <c r="O1196" s="55"/>
      <c r="P1196" s="55"/>
      <c r="Q1196" s="55"/>
      <c r="R1196" s="55"/>
      <c r="S1196" s="55"/>
      <c r="T1196" s="55"/>
      <c r="U1196" s="55"/>
      <c r="V1196" s="55"/>
      <c r="W1196" s="55"/>
      <c r="X1196" s="55"/>
      <c r="Y1196" s="55"/>
      <c r="Z1196" s="55"/>
      <c r="AA1196" s="55"/>
    </row>
    <row r="1197" spans="1:27" ht="12.75" customHeight="1">
      <c r="A1197" s="68"/>
      <c r="B1197" s="68"/>
      <c r="C1197" s="68"/>
      <c r="D1197" s="68"/>
      <c r="E1197" s="68"/>
      <c r="F1197" s="68"/>
      <c r="G1197" s="71"/>
      <c r="H1197" s="72"/>
      <c r="I1197" s="68"/>
      <c r="J1197" s="68"/>
      <c r="K1197" s="55"/>
      <c r="L1197" s="55"/>
      <c r="M1197" s="55"/>
      <c r="N1197" s="55"/>
      <c r="O1197" s="55"/>
      <c r="P1197" s="55"/>
      <c r="Q1197" s="55"/>
      <c r="R1197" s="55"/>
      <c r="S1197" s="55"/>
      <c r="T1197" s="55"/>
      <c r="U1197" s="55"/>
      <c r="V1197" s="55"/>
      <c r="W1197" s="55"/>
      <c r="X1197" s="55"/>
      <c r="Y1197" s="55"/>
      <c r="Z1197" s="55"/>
      <c r="AA1197" s="55"/>
    </row>
    <row r="1198" spans="1:27" ht="12.75" customHeight="1">
      <c r="A1198" s="68"/>
      <c r="B1198" s="68"/>
      <c r="C1198" s="68"/>
      <c r="D1198" s="68"/>
      <c r="E1198" s="68"/>
      <c r="F1198" s="68"/>
      <c r="G1198" s="71"/>
      <c r="H1198" s="72"/>
      <c r="I1198" s="68"/>
      <c r="J1198" s="68"/>
      <c r="K1198" s="55"/>
      <c r="L1198" s="55"/>
      <c r="M1198" s="55"/>
      <c r="N1198" s="55"/>
      <c r="O1198" s="55"/>
      <c r="P1198" s="55"/>
      <c r="Q1198" s="55"/>
      <c r="R1198" s="55"/>
      <c r="S1198" s="55"/>
      <c r="T1198" s="55"/>
      <c r="U1198" s="55"/>
      <c r="V1198" s="55"/>
      <c r="W1198" s="55"/>
      <c r="X1198" s="55"/>
      <c r="Y1198" s="55"/>
      <c r="Z1198" s="55"/>
      <c r="AA1198" s="55"/>
    </row>
    <row r="1199" spans="1:27" ht="12.75" customHeight="1">
      <c r="A1199" s="68"/>
      <c r="B1199" s="68"/>
      <c r="C1199" s="68"/>
      <c r="D1199" s="68"/>
      <c r="E1199" s="68"/>
      <c r="F1199" s="68"/>
      <c r="G1199" s="71"/>
      <c r="H1199" s="72"/>
      <c r="I1199" s="68"/>
      <c r="J1199" s="68"/>
      <c r="K1199" s="55"/>
      <c r="L1199" s="55"/>
      <c r="M1199" s="55"/>
      <c r="N1199" s="55"/>
      <c r="O1199" s="55"/>
      <c r="P1199" s="55"/>
      <c r="Q1199" s="55"/>
      <c r="R1199" s="55"/>
      <c r="S1199" s="55"/>
      <c r="T1199" s="55"/>
      <c r="U1199" s="55"/>
      <c r="V1199" s="55"/>
      <c r="W1199" s="55"/>
      <c r="X1199" s="55"/>
      <c r="Y1199" s="55"/>
      <c r="Z1199" s="55"/>
      <c r="AA1199" s="55"/>
    </row>
    <row r="1200" spans="1:27" ht="12.75" customHeight="1">
      <c r="A1200" s="68"/>
      <c r="B1200" s="68"/>
      <c r="C1200" s="68"/>
      <c r="D1200" s="68"/>
      <c r="E1200" s="68"/>
      <c r="F1200" s="68"/>
      <c r="G1200" s="71"/>
      <c r="H1200" s="72"/>
      <c r="I1200" s="68"/>
      <c r="J1200" s="68"/>
      <c r="K1200" s="55"/>
      <c r="L1200" s="55"/>
      <c r="M1200" s="55"/>
      <c r="N1200" s="55"/>
      <c r="O1200" s="55"/>
      <c r="P1200" s="55"/>
      <c r="Q1200" s="55"/>
      <c r="R1200" s="55"/>
      <c r="S1200" s="55"/>
      <c r="T1200" s="55"/>
      <c r="U1200" s="55"/>
      <c r="V1200" s="55"/>
      <c r="W1200" s="55"/>
      <c r="X1200" s="55"/>
      <c r="Y1200" s="55"/>
      <c r="Z1200" s="55"/>
      <c r="AA1200" s="55"/>
    </row>
    <row r="1201" spans="1:27" ht="12.75" customHeight="1">
      <c r="A1201" s="68"/>
      <c r="B1201" s="68"/>
      <c r="C1201" s="68"/>
      <c r="D1201" s="68"/>
      <c r="E1201" s="68"/>
      <c r="F1201" s="68"/>
      <c r="G1201" s="71"/>
      <c r="H1201" s="72"/>
      <c r="I1201" s="68"/>
      <c r="J1201" s="68"/>
      <c r="K1201" s="55"/>
      <c r="L1201" s="55"/>
      <c r="M1201" s="55"/>
      <c r="N1201" s="55"/>
      <c r="O1201" s="55"/>
      <c r="P1201" s="55"/>
      <c r="Q1201" s="55"/>
      <c r="R1201" s="55"/>
      <c r="S1201" s="55"/>
      <c r="T1201" s="55"/>
      <c r="U1201" s="55"/>
      <c r="V1201" s="55"/>
      <c r="W1201" s="55"/>
      <c r="X1201" s="55"/>
      <c r="Y1201" s="55"/>
      <c r="Z1201" s="55"/>
      <c r="AA1201" s="55"/>
    </row>
    <row r="1202" spans="1:27" ht="12.75" customHeight="1">
      <c r="A1202" s="68"/>
      <c r="B1202" s="68"/>
      <c r="C1202" s="68"/>
      <c r="D1202" s="68"/>
      <c r="E1202" s="68"/>
      <c r="F1202" s="68"/>
      <c r="G1202" s="71"/>
      <c r="H1202" s="72"/>
      <c r="I1202" s="68"/>
      <c r="J1202" s="68"/>
      <c r="K1202" s="55"/>
      <c r="L1202" s="55"/>
      <c r="M1202" s="55"/>
      <c r="N1202" s="55"/>
      <c r="O1202" s="55"/>
      <c r="P1202" s="55"/>
      <c r="Q1202" s="55"/>
      <c r="R1202" s="55"/>
      <c r="S1202" s="55"/>
      <c r="T1202" s="55"/>
      <c r="U1202" s="55"/>
      <c r="V1202" s="55"/>
      <c r="W1202" s="55"/>
      <c r="X1202" s="55"/>
      <c r="Y1202" s="55"/>
      <c r="Z1202" s="55"/>
      <c r="AA1202" s="55"/>
    </row>
    <row r="1203" spans="1:27" ht="12.75" customHeight="1">
      <c r="A1203" s="68"/>
      <c r="B1203" s="68"/>
      <c r="C1203" s="68"/>
      <c r="D1203" s="68"/>
      <c r="E1203" s="68"/>
      <c r="F1203" s="68"/>
      <c r="G1203" s="71"/>
      <c r="H1203" s="72"/>
      <c r="I1203" s="68"/>
      <c r="J1203" s="68"/>
      <c r="K1203" s="55"/>
      <c r="L1203" s="55"/>
      <c r="M1203" s="55"/>
      <c r="N1203" s="55"/>
      <c r="O1203" s="55"/>
      <c r="P1203" s="55"/>
      <c r="Q1203" s="55"/>
      <c r="R1203" s="55"/>
      <c r="S1203" s="55"/>
      <c r="T1203" s="55"/>
      <c r="U1203" s="55"/>
      <c r="V1203" s="55"/>
      <c r="W1203" s="55"/>
      <c r="X1203" s="55"/>
      <c r="Y1203" s="55"/>
      <c r="Z1203" s="55"/>
      <c r="AA1203" s="55"/>
    </row>
    <row r="1204" spans="1:27" ht="12.75" customHeight="1">
      <c r="A1204" s="68"/>
      <c r="B1204" s="68"/>
      <c r="C1204" s="68"/>
      <c r="D1204" s="68"/>
      <c r="E1204" s="68"/>
      <c r="F1204" s="68"/>
      <c r="G1204" s="71"/>
      <c r="H1204" s="72"/>
      <c r="I1204" s="68"/>
      <c r="J1204" s="68"/>
      <c r="K1204" s="55"/>
      <c r="L1204" s="55"/>
      <c r="M1204" s="55"/>
      <c r="N1204" s="55"/>
      <c r="O1204" s="55"/>
      <c r="P1204" s="55"/>
      <c r="Q1204" s="55"/>
      <c r="R1204" s="55"/>
      <c r="S1204" s="55"/>
      <c r="T1204" s="55"/>
      <c r="U1204" s="55"/>
      <c r="V1204" s="55"/>
      <c r="W1204" s="55"/>
      <c r="X1204" s="55"/>
      <c r="Y1204" s="55"/>
      <c r="Z1204" s="55"/>
      <c r="AA1204" s="55"/>
    </row>
    <row r="1205" spans="1:27" ht="12.75" customHeight="1">
      <c r="A1205" s="68"/>
      <c r="B1205" s="68"/>
      <c r="C1205" s="68"/>
      <c r="D1205" s="68"/>
      <c r="E1205" s="68"/>
      <c r="F1205" s="68"/>
      <c r="G1205" s="71"/>
      <c r="H1205" s="72"/>
      <c r="I1205" s="68"/>
      <c r="J1205" s="68"/>
      <c r="K1205" s="55"/>
      <c r="L1205" s="55"/>
      <c r="M1205" s="55"/>
      <c r="N1205" s="55"/>
      <c r="O1205" s="55"/>
      <c r="P1205" s="55"/>
      <c r="Q1205" s="55"/>
      <c r="R1205" s="55"/>
      <c r="S1205" s="55"/>
      <c r="T1205" s="55"/>
      <c r="U1205" s="55"/>
      <c r="V1205" s="55"/>
      <c r="W1205" s="55"/>
      <c r="X1205" s="55"/>
      <c r="Y1205" s="55"/>
      <c r="Z1205" s="55"/>
      <c r="AA1205" s="55"/>
    </row>
    <row r="1206" spans="1:27" ht="12.75" customHeight="1">
      <c r="A1206" s="68"/>
      <c r="B1206" s="68"/>
      <c r="C1206" s="68"/>
      <c r="D1206" s="68"/>
      <c r="E1206" s="68"/>
      <c r="F1206" s="68"/>
      <c r="G1206" s="71"/>
      <c r="H1206" s="72"/>
      <c r="I1206" s="68"/>
      <c r="J1206" s="68"/>
      <c r="K1206" s="55"/>
      <c r="L1206" s="55"/>
      <c r="M1206" s="55"/>
      <c r="N1206" s="55"/>
      <c r="O1206" s="55"/>
      <c r="P1206" s="55"/>
      <c r="Q1206" s="55"/>
      <c r="R1206" s="55"/>
      <c r="S1206" s="55"/>
      <c r="T1206" s="55"/>
      <c r="U1206" s="55"/>
      <c r="V1206" s="55"/>
      <c r="W1206" s="55"/>
      <c r="X1206" s="55"/>
      <c r="Y1206" s="55"/>
      <c r="Z1206" s="55"/>
      <c r="AA1206" s="55"/>
    </row>
    <row r="1207" spans="1:27" ht="12.75" customHeight="1">
      <c r="A1207" s="68"/>
      <c r="B1207" s="68"/>
      <c r="C1207" s="68"/>
      <c r="D1207" s="68"/>
      <c r="E1207" s="68"/>
      <c r="F1207" s="68"/>
      <c r="G1207" s="71"/>
      <c r="H1207" s="72"/>
      <c r="I1207" s="68"/>
      <c r="J1207" s="68"/>
      <c r="K1207" s="55"/>
      <c r="L1207" s="55"/>
      <c r="M1207" s="55"/>
      <c r="N1207" s="55"/>
      <c r="O1207" s="55"/>
      <c r="P1207" s="55"/>
      <c r="Q1207" s="55"/>
      <c r="R1207" s="55"/>
      <c r="S1207" s="55"/>
      <c r="T1207" s="55"/>
      <c r="U1207" s="55"/>
      <c r="V1207" s="55"/>
      <c r="W1207" s="55"/>
      <c r="X1207" s="55"/>
      <c r="Y1207" s="55"/>
      <c r="Z1207" s="55"/>
      <c r="AA1207" s="55"/>
    </row>
    <row r="1208" spans="1:27" ht="12.75" customHeight="1">
      <c r="A1208" s="68"/>
      <c r="B1208" s="68"/>
      <c r="C1208" s="68"/>
      <c r="D1208" s="68"/>
      <c r="E1208" s="68"/>
      <c r="F1208" s="68"/>
      <c r="G1208" s="71"/>
      <c r="H1208" s="72"/>
      <c r="I1208" s="68"/>
      <c r="J1208" s="68"/>
      <c r="K1208" s="55"/>
      <c r="L1208" s="55"/>
      <c r="M1208" s="55"/>
      <c r="N1208" s="55"/>
      <c r="O1208" s="55"/>
      <c r="P1208" s="55"/>
      <c r="Q1208" s="55"/>
      <c r="R1208" s="55"/>
      <c r="S1208" s="55"/>
      <c r="T1208" s="55"/>
      <c r="U1208" s="55"/>
      <c r="V1208" s="55"/>
      <c r="W1208" s="55"/>
      <c r="X1208" s="55"/>
      <c r="Y1208" s="55"/>
      <c r="Z1208" s="55"/>
      <c r="AA1208" s="55"/>
    </row>
    <row r="1209" spans="1:27" ht="12.75" customHeight="1">
      <c r="A1209" s="68"/>
      <c r="B1209" s="68"/>
      <c r="C1209" s="68"/>
      <c r="D1209" s="68"/>
      <c r="E1209" s="68"/>
      <c r="F1209" s="68"/>
      <c r="G1209" s="71"/>
      <c r="H1209" s="72"/>
      <c r="I1209" s="68"/>
      <c r="J1209" s="68"/>
      <c r="K1209" s="55"/>
      <c r="L1209" s="55"/>
      <c r="M1209" s="55"/>
      <c r="N1209" s="55"/>
      <c r="O1209" s="55"/>
      <c r="P1209" s="55"/>
      <c r="Q1209" s="55"/>
      <c r="R1209" s="55"/>
      <c r="S1209" s="55"/>
      <c r="T1209" s="55"/>
      <c r="U1209" s="55"/>
      <c r="V1209" s="55"/>
      <c r="W1209" s="55"/>
      <c r="X1209" s="55"/>
      <c r="Y1209" s="55"/>
      <c r="Z1209" s="55"/>
      <c r="AA1209" s="55"/>
    </row>
    <row r="1210" spans="1:27" ht="12.75" customHeight="1">
      <c r="A1210" s="68"/>
      <c r="B1210" s="68"/>
      <c r="C1210" s="68"/>
      <c r="D1210" s="68"/>
      <c r="E1210" s="68"/>
      <c r="F1210" s="68"/>
      <c r="G1210" s="71"/>
      <c r="H1210" s="72"/>
      <c r="I1210" s="68"/>
      <c r="J1210" s="68"/>
      <c r="K1210" s="55"/>
      <c r="L1210" s="55"/>
      <c r="M1210" s="55"/>
      <c r="N1210" s="55"/>
      <c r="O1210" s="55"/>
      <c r="P1210" s="55"/>
      <c r="Q1210" s="55"/>
      <c r="R1210" s="55"/>
      <c r="S1210" s="55"/>
      <c r="T1210" s="55"/>
      <c r="U1210" s="55"/>
      <c r="V1210" s="55"/>
      <c r="W1210" s="55"/>
      <c r="X1210" s="55"/>
      <c r="Y1210" s="55"/>
      <c r="Z1210" s="55"/>
      <c r="AA1210" s="55"/>
    </row>
    <row r="1211" spans="1:27" ht="12.75" customHeight="1">
      <c r="A1211" s="68"/>
      <c r="B1211" s="68"/>
      <c r="C1211" s="68"/>
      <c r="D1211" s="68"/>
      <c r="E1211" s="68"/>
      <c r="F1211" s="68"/>
      <c r="G1211" s="71"/>
      <c r="H1211" s="72"/>
      <c r="I1211" s="68"/>
      <c r="J1211" s="68"/>
      <c r="K1211" s="55"/>
      <c r="L1211" s="55"/>
      <c r="M1211" s="55"/>
      <c r="N1211" s="55"/>
      <c r="O1211" s="55"/>
      <c r="P1211" s="55"/>
      <c r="Q1211" s="55"/>
      <c r="R1211" s="55"/>
      <c r="S1211" s="55"/>
      <c r="T1211" s="55"/>
      <c r="U1211" s="55"/>
      <c r="V1211" s="55"/>
      <c r="W1211" s="55"/>
      <c r="X1211" s="55"/>
      <c r="Y1211" s="55"/>
      <c r="Z1211" s="55"/>
      <c r="AA1211" s="55"/>
    </row>
    <row r="1212" spans="1:27" ht="12.75" customHeight="1">
      <c r="A1212" s="68"/>
      <c r="B1212" s="68"/>
      <c r="C1212" s="68"/>
      <c r="D1212" s="68"/>
      <c r="E1212" s="68"/>
      <c r="F1212" s="68"/>
      <c r="G1212" s="71"/>
      <c r="H1212" s="72"/>
      <c r="I1212" s="68"/>
      <c r="J1212" s="68"/>
      <c r="K1212" s="55"/>
      <c r="L1212" s="55"/>
      <c r="M1212" s="55"/>
      <c r="N1212" s="55"/>
      <c r="O1212" s="55"/>
      <c r="P1212" s="55"/>
      <c r="Q1212" s="55"/>
      <c r="R1212" s="55"/>
      <c r="S1212" s="55"/>
      <c r="T1212" s="55"/>
      <c r="U1212" s="55"/>
      <c r="V1212" s="55"/>
      <c r="W1212" s="55"/>
      <c r="X1212" s="55"/>
      <c r="Y1212" s="55"/>
      <c r="Z1212" s="55"/>
      <c r="AA1212" s="55"/>
    </row>
    <row r="1213" spans="1:27" ht="12.75" customHeight="1">
      <c r="A1213" s="68"/>
      <c r="B1213" s="68"/>
      <c r="C1213" s="68"/>
      <c r="D1213" s="68"/>
      <c r="E1213" s="68"/>
      <c r="F1213" s="68"/>
      <c r="G1213" s="71"/>
      <c r="H1213" s="72"/>
      <c r="I1213" s="68"/>
      <c r="J1213" s="68"/>
      <c r="K1213" s="55"/>
      <c r="L1213" s="55"/>
      <c r="M1213" s="55"/>
      <c r="N1213" s="55"/>
      <c r="O1213" s="55"/>
      <c r="P1213" s="55"/>
      <c r="Q1213" s="55"/>
      <c r="R1213" s="55"/>
      <c r="S1213" s="55"/>
      <c r="T1213" s="55"/>
      <c r="U1213" s="55"/>
      <c r="V1213" s="55"/>
      <c r="W1213" s="55"/>
      <c r="X1213" s="55"/>
      <c r="Y1213" s="55"/>
      <c r="Z1213" s="55"/>
      <c r="AA1213" s="55"/>
    </row>
    <row r="1214" spans="1:27" ht="12.75" customHeight="1">
      <c r="A1214" s="68"/>
      <c r="B1214" s="68"/>
      <c r="C1214" s="68"/>
      <c r="D1214" s="68"/>
      <c r="E1214" s="68"/>
      <c r="F1214" s="68"/>
      <c r="G1214" s="71"/>
      <c r="H1214" s="72"/>
      <c r="I1214" s="68"/>
      <c r="J1214" s="68"/>
      <c r="K1214" s="55"/>
      <c r="L1214" s="55"/>
      <c r="M1214" s="55"/>
      <c r="N1214" s="55"/>
      <c r="O1214" s="55"/>
      <c r="P1214" s="55"/>
      <c r="Q1214" s="55"/>
      <c r="R1214" s="55"/>
      <c r="S1214" s="55"/>
      <c r="T1214" s="55"/>
      <c r="U1214" s="55"/>
      <c r="V1214" s="55"/>
      <c r="W1214" s="55"/>
      <c r="X1214" s="55"/>
      <c r="Y1214" s="55"/>
      <c r="Z1214" s="55"/>
      <c r="AA1214" s="55"/>
    </row>
    <row r="1215" spans="1:27" ht="12.75" customHeight="1">
      <c r="A1215" s="68"/>
      <c r="B1215" s="68"/>
      <c r="C1215" s="68"/>
      <c r="D1215" s="68"/>
      <c r="E1215" s="68"/>
      <c r="F1215" s="68"/>
      <c r="G1215" s="71"/>
      <c r="H1215" s="72"/>
      <c r="I1215" s="68"/>
      <c r="J1215" s="68"/>
      <c r="K1215" s="55"/>
      <c r="L1215" s="55"/>
      <c r="M1215" s="55"/>
      <c r="N1215" s="55"/>
      <c r="O1215" s="55"/>
      <c r="P1215" s="55"/>
      <c r="Q1215" s="55"/>
      <c r="R1215" s="55"/>
      <c r="S1215" s="55"/>
      <c r="T1215" s="55"/>
      <c r="U1215" s="55"/>
      <c r="V1215" s="55"/>
      <c r="W1215" s="55"/>
      <c r="X1215" s="55"/>
      <c r="Y1215" s="55"/>
      <c r="Z1215" s="55"/>
      <c r="AA1215" s="55"/>
    </row>
    <row r="1216" spans="1:27" ht="12.75" customHeight="1">
      <c r="A1216" s="68"/>
      <c r="B1216" s="68"/>
      <c r="C1216" s="68"/>
      <c r="D1216" s="68"/>
      <c r="E1216" s="68"/>
      <c r="F1216" s="68"/>
      <c r="G1216" s="71"/>
      <c r="H1216" s="72"/>
      <c r="I1216" s="68"/>
      <c r="J1216" s="68"/>
      <c r="K1216" s="55"/>
      <c r="L1216" s="55"/>
      <c r="M1216" s="55"/>
      <c r="N1216" s="55"/>
      <c r="O1216" s="55"/>
      <c r="P1216" s="55"/>
      <c r="Q1216" s="55"/>
      <c r="R1216" s="55"/>
      <c r="S1216" s="55"/>
      <c r="T1216" s="55"/>
      <c r="U1216" s="55"/>
      <c r="V1216" s="55"/>
      <c r="W1216" s="55"/>
      <c r="X1216" s="55"/>
      <c r="Y1216" s="55"/>
      <c r="Z1216" s="55"/>
      <c r="AA1216" s="55"/>
    </row>
    <row r="1217" spans="1:27" ht="12.75" customHeight="1">
      <c r="A1217" s="68"/>
      <c r="B1217" s="68"/>
      <c r="C1217" s="68"/>
      <c r="D1217" s="68"/>
      <c r="E1217" s="68"/>
      <c r="F1217" s="68"/>
      <c r="G1217" s="71"/>
      <c r="H1217" s="72"/>
      <c r="I1217" s="68"/>
      <c r="J1217" s="68"/>
      <c r="K1217" s="55"/>
      <c r="L1217" s="55"/>
      <c r="M1217" s="55"/>
      <c r="N1217" s="55"/>
      <c r="O1217" s="55"/>
      <c r="P1217" s="55"/>
      <c r="Q1217" s="55"/>
      <c r="R1217" s="55"/>
      <c r="S1217" s="55"/>
      <c r="T1217" s="55"/>
      <c r="U1217" s="55"/>
      <c r="V1217" s="55"/>
      <c r="W1217" s="55"/>
      <c r="X1217" s="55"/>
      <c r="Y1217" s="55"/>
      <c r="Z1217" s="55"/>
      <c r="AA1217" s="55"/>
    </row>
    <row r="1218" spans="1:27" ht="12.75" customHeight="1">
      <c r="A1218" s="68"/>
      <c r="B1218" s="68"/>
      <c r="C1218" s="68"/>
      <c r="D1218" s="68"/>
      <c r="E1218" s="68"/>
      <c r="F1218" s="68"/>
      <c r="G1218" s="71"/>
      <c r="H1218" s="72"/>
      <c r="I1218" s="68"/>
      <c r="J1218" s="68"/>
      <c r="K1218" s="55"/>
      <c r="L1218" s="55"/>
      <c r="M1218" s="55"/>
      <c r="N1218" s="55"/>
      <c r="O1218" s="55"/>
      <c r="P1218" s="55"/>
      <c r="Q1218" s="55"/>
      <c r="R1218" s="55"/>
      <c r="S1218" s="55"/>
      <c r="T1218" s="55"/>
      <c r="U1218" s="55"/>
      <c r="V1218" s="55"/>
      <c r="W1218" s="55"/>
      <c r="X1218" s="55"/>
      <c r="Y1218" s="55"/>
      <c r="Z1218" s="55"/>
      <c r="AA1218" s="55"/>
    </row>
    <row r="1219" spans="1:27" ht="12.75" customHeight="1">
      <c r="A1219" s="68"/>
      <c r="B1219" s="68"/>
      <c r="C1219" s="68"/>
      <c r="D1219" s="68"/>
      <c r="E1219" s="68"/>
      <c r="F1219" s="68"/>
      <c r="G1219" s="71"/>
      <c r="H1219" s="72"/>
      <c r="I1219" s="68"/>
      <c r="J1219" s="68"/>
      <c r="K1219" s="55"/>
      <c r="L1219" s="55"/>
      <c r="M1219" s="55"/>
      <c r="N1219" s="55"/>
      <c r="O1219" s="55"/>
      <c r="P1219" s="55"/>
      <c r="Q1219" s="55"/>
      <c r="R1219" s="55"/>
      <c r="S1219" s="55"/>
      <c r="T1219" s="55"/>
      <c r="U1219" s="55"/>
      <c r="V1219" s="55"/>
      <c r="W1219" s="55"/>
      <c r="X1219" s="55"/>
      <c r="Y1219" s="55"/>
      <c r="Z1219" s="55"/>
      <c r="AA1219" s="55"/>
    </row>
    <row r="1220" spans="1:27" ht="12.75" customHeight="1">
      <c r="A1220" s="68"/>
      <c r="B1220" s="68"/>
      <c r="C1220" s="68"/>
      <c r="D1220" s="68"/>
      <c r="E1220" s="68"/>
      <c r="F1220" s="68"/>
      <c r="G1220" s="71"/>
      <c r="H1220" s="72"/>
      <c r="I1220" s="68"/>
      <c r="J1220" s="68"/>
      <c r="K1220" s="55"/>
      <c r="L1220" s="55"/>
      <c r="M1220" s="55"/>
      <c r="N1220" s="55"/>
      <c r="O1220" s="55"/>
      <c r="P1220" s="55"/>
      <c r="Q1220" s="55"/>
      <c r="R1220" s="55"/>
      <c r="S1220" s="55"/>
      <c r="T1220" s="55"/>
      <c r="U1220" s="55"/>
      <c r="V1220" s="55"/>
      <c r="W1220" s="55"/>
      <c r="X1220" s="55"/>
      <c r="Y1220" s="55"/>
      <c r="Z1220" s="55"/>
      <c r="AA1220" s="55"/>
    </row>
    <row r="1221" spans="1:27" ht="12.75" customHeight="1">
      <c r="A1221" s="68"/>
      <c r="B1221" s="68"/>
      <c r="C1221" s="68"/>
      <c r="D1221" s="68"/>
      <c r="E1221" s="68"/>
      <c r="F1221" s="68"/>
      <c r="G1221" s="71"/>
      <c r="H1221" s="72"/>
      <c r="I1221" s="68"/>
      <c r="J1221" s="68"/>
      <c r="K1221" s="55"/>
      <c r="L1221" s="55"/>
      <c r="M1221" s="55"/>
      <c r="N1221" s="55"/>
      <c r="O1221" s="55"/>
      <c r="P1221" s="55"/>
      <c r="Q1221" s="55"/>
      <c r="R1221" s="55"/>
      <c r="S1221" s="55"/>
      <c r="T1221" s="55"/>
      <c r="U1221" s="55"/>
      <c r="V1221" s="55"/>
      <c r="W1221" s="55"/>
      <c r="X1221" s="55"/>
      <c r="Y1221" s="55"/>
      <c r="Z1221" s="55"/>
      <c r="AA1221" s="55"/>
    </row>
    <row r="1222" spans="1:27" ht="12.75" customHeight="1">
      <c r="A1222" s="68"/>
      <c r="B1222" s="68"/>
      <c r="C1222" s="68"/>
      <c r="D1222" s="68"/>
      <c r="E1222" s="68"/>
      <c r="F1222" s="68"/>
      <c r="G1222" s="71"/>
      <c r="H1222" s="72"/>
      <c r="I1222" s="68"/>
      <c r="J1222" s="68"/>
      <c r="K1222" s="55"/>
      <c r="L1222" s="55"/>
      <c r="M1222" s="55"/>
      <c r="N1222" s="55"/>
      <c r="O1222" s="55"/>
      <c r="P1222" s="55"/>
      <c r="Q1222" s="55"/>
      <c r="R1222" s="55"/>
      <c r="S1222" s="55"/>
      <c r="T1222" s="55"/>
      <c r="U1222" s="55"/>
      <c r="V1222" s="55"/>
      <c r="W1222" s="55"/>
      <c r="X1222" s="55"/>
      <c r="Y1222" s="55"/>
      <c r="Z1222" s="55"/>
      <c r="AA1222" s="55"/>
    </row>
    <row r="1223" spans="1:27" ht="12.75" customHeight="1">
      <c r="A1223" s="68"/>
      <c r="B1223" s="68"/>
      <c r="C1223" s="68"/>
      <c r="D1223" s="68"/>
      <c r="E1223" s="68"/>
      <c r="F1223" s="68"/>
      <c r="G1223" s="71"/>
      <c r="H1223" s="72"/>
      <c r="I1223" s="68"/>
      <c r="J1223" s="68"/>
      <c r="K1223" s="55"/>
      <c r="L1223" s="55"/>
      <c r="M1223" s="55"/>
      <c r="N1223" s="55"/>
      <c r="O1223" s="55"/>
      <c r="P1223" s="55"/>
      <c r="Q1223" s="55"/>
      <c r="R1223" s="55"/>
      <c r="S1223" s="55"/>
      <c r="T1223" s="55"/>
      <c r="U1223" s="55"/>
      <c r="V1223" s="55"/>
      <c r="W1223" s="55"/>
      <c r="X1223" s="55"/>
      <c r="Y1223" s="55"/>
      <c r="Z1223" s="55"/>
      <c r="AA1223" s="55"/>
    </row>
    <row r="1224" spans="1:27" ht="12.75" customHeight="1">
      <c r="A1224" s="68"/>
      <c r="B1224" s="68"/>
      <c r="C1224" s="68"/>
      <c r="D1224" s="68"/>
      <c r="E1224" s="68"/>
      <c r="F1224" s="68"/>
      <c r="G1224" s="71"/>
      <c r="H1224" s="72"/>
      <c r="I1224" s="68"/>
      <c r="J1224" s="68"/>
      <c r="K1224" s="55"/>
      <c r="L1224" s="55"/>
      <c r="M1224" s="55"/>
      <c r="N1224" s="55"/>
      <c r="O1224" s="55"/>
      <c r="P1224" s="55"/>
      <c r="Q1224" s="55"/>
      <c r="R1224" s="55"/>
      <c r="S1224" s="55"/>
      <c r="T1224" s="55"/>
      <c r="U1224" s="55"/>
      <c r="V1224" s="55"/>
      <c r="W1224" s="55"/>
      <c r="X1224" s="55"/>
      <c r="Y1224" s="55"/>
      <c r="Z1224" s="55"/>
      <c r="AA1224" s="55"/>
    </row>
    <row r="1225" spans="1:27" ht="12.75" customHeight="1">
      <c r="A1225" s="68"/>
      <c r="B1225" s="68"/>
      <c r="C1225" s="68"/>
      <c r="D1225" s="68"/>
      <c r="E1225" s="68"/>
      <c r="F1225" s="68"/>
      <c r="G1225" s="71"/>
      <c r="H1225" s="72"/>
      <c r="I1225" s="68"/>
      <c r="J1225" s="68"/>
      <c r="K1225" s="55"/>
      <c r="L1225" s="55"/>
      <c r="M1225" s="55"/>
      <c r="N1225" s="55"/>
      <c r="O1225" s="55"/>
      <c r="P1225" s="55"/>
      <c r="Q1225" s="55"/>
      <c r="R1225" s="55"/>
      <c r="S1225" s="55"/>
      <c r="T1225" s="55"/>
      <c r="U1225" s="55"/>
      <c r="V1225" s="55"/>
      <c r="W1225" s="55"/>
      <c r="X1225" s="55"/>
      <c r="Y1225" s="55"/>
      <c r="Z1225" s="55"/>
      <c r="AA1225" s="55"/>
    </row>
    <row r="1226" spans="1:27" ht="12.75" customHeight="1">
      <c r="A1226" s="68"/>
      <c r="B1226" s="68"/>
      <c r="C1226" s="68"/>
      <c r="D1226" s="68"/>
      <c r="E1226" s="68"/>
      <c r="F1226" s="68"/>
      <c r="G1226" s="71"/>
      <c r="H1226" s="72"/>
      <c r="I1226" s="68"/>
      <c r="J1226" s="68"/>
      <c r="K1226" s="55"/>
      <c r="L1226" s="55"/>
      <c r="M1226" s="55"/>
      <c r="N1226" s="55"/>
      <c r="O1226" s="55"/>
      <c r="P1226" s="55"/>
      <c r="Q1226" s="55"/>
      <c r="R1226" s="55"/>
      <c r="S1226" s="55"/>
      <c r="T1226" s="55"/>
      <c r="U1226" s="55"/>
      <c r="V1226" s="55"/>
      <c r="W1226" s="55"/>
      <c r="X1226" s="55"/>
      <c r="Y1226" s="55"/>
      <c r="Z1226" s="55"/>
      <c r="AA1226" s="55"/>
    </row>
    <row r="1227" spans="1:27" ht="12.75" customHeight="1">
      <c r="A1227" s="68"/>
      <c r="B1227" s="68"/>
      <c r="C1227" s="68"/>
      <c r="D1227" s="68"/>
      <c r="E1227" s="68"/>
      <c r="F1227" s="68"/>
      <c r="G1227" s="71"/>
      <c r="H1227" s="72"/>
      <c r="I1227" s="68"/>
      <c r="J1227" s="68"/>
      <c r="K1227" s="55"/>
      <c r="L1227" s="55"/>
      <c r="M1227" s="55"/>
      <c r="N1227" s="55"/>
      <c r="O1227" s="55"/>
      <c r="P1227" s="55"/>
      <c r="Q1227" s="55"/>
      <c r="R1227" s="55"/>
      <c r="S1227" s="55"/>
      <c r="T1227" s="55"/>
      <c r="U1227" s="55"/>
      <c r="V1227" s="55"/>
      <c r="W1227" s="55"/>
      <c r="X1227" s="55"/>
      <c r="Y1227" s="55"/>
      <c r="Z1227" s="55"/>
      <c r="AA1227" s="55"/>
    </row>
    <row r="1228" spans="1:27" ht="12.75" customHeight="1">
      <c r="A1228" s="68"/>
      <c r="B1228" s="68"/>
      <c r="C1228" s="68"/>
      <c r="D1228" s="68"/>
      <c r="E1228" s="68"/>
      <c r="F1228" s="68"/>
      <c r="G1228" s="71"/>
      <c r="H1228" s="72"/>
      <c r="I1228" s="68"/>
      <c r="J1228" s="68"/>
      <c r="K1228" s="55"/>
      <c r="L1228" s="55"/>
      <c r="M1228" s="55"/>
      <c r="N1228" s="55"/>
      <c r="O1228" s="55"/>
      <c r="P1228" s="55"/>
      <c r="Q1228" s="55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</row>
    <row r="1229" spans="1:27" ht="12.75" customHeight="1">
      <c r="A1229" s="68"/>
      <c r="B1229" s="68"/>
      <c r="C1229" s="68"/>
      <c r="D1229" s="68"/>
      <c r="E1229" s="68"/>
      <c r="F1229" s="68"/>
      <c r="G1229" s="71"/>
      <c r="H1229" s="72"/>
      <c r="I1229" s="68"/>
      <c r="J1229" s="68"/>
      <c r="K1229" s="55"/>
      <c r="L1229" s="55"/>
      <c r="M1229" s="55"/>
      <c r="N1229" s="55"/>
      <c r="O1229" s="55"/>
      <c r="P1229" s="55"/>
      <c r="Q1229" s="55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</row>
    <row r="1230" spans="1:27" ht="12.75" customHeight="1">
      <c r="A1230" s="68"/>
      <c r="B1230" s="68"/>
      <c r="C1230" s="68"/>
      <c r="D1230" s="68"/>
      <c r="E1230" s="68"/>
      <c r="F1230" s="68"/>
      <c r="G1230" s="71"/>
      <c r="H1230" s="72"/>
      <c r="I1230" s="68"/>
      <c r="J1230" s="68"/>
      <c r="K1230" s="55"/>
      <c r="L1230" s="55"/>
      <c r="M1230" s="55"/>
      <c r="N1230" s="55"/>
      <c r="O1230" s="55"/>
      <c r="P1230" s="55"/>
      <c r="Q1230" s="55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</row>
    <row r="1231" spans="1:27" ht="12.75" customHeight="1">
      <c r="A1231" s="68"/>
      <c r="B1231" s="68"/>
      <c r="C1231" s="68"/>
      <c r="D1231" s="68"/>
      <c r="E1231" s="68"/>
      <c r="F1231" s="68"/>
      <c r="G1231" s="71"/>
      <c r="H1231" s="72"/>
      <c r="I1231" s="68"/>
      <c r="J1231" s="68"/>
      <c r="K1231" s="55"/>
      <c r="L1231" s="55"/>
      <c r="M1231" s="55"/>
      <c r="N1231" s="55"/>
      <c r="O1231" s="55"/>
      <c r="P1231" s="55"/>
      <c r="Q1231" s="55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</row>
    <row r="1232" spans="1:27" ht="12.75" customHeight="1">
      <c r="A1232" s="68"/>
      <c r="B1232" s="68"/>
      <c r="C1232" s="68"/>
      <c r="D1232" s="68"/>
      <c r="E1232" s="68"/>
      <c r="F1232" s="68"/>
      <c r="G1232" s="71"/>
      <c r="H1232" s="72"/>
      <c r="I1232" s="68"/>
      <c r="J1232" s="68"/>
      <c r="K1232" s="55"/>
      <c r="L1232" s="55"/>
      <c r="M1232" s="55"/>
      <c r="N1232" s="55"/>
      <c r="O1232" s="55"/>
      <c r="P1232" s="55"/>
      <c r="Q1232" s="55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</row>
    <row r="1233" spans="1:27" ht="12.75" customHeight="1">
      <c r="A1233" s="68"/>
      <c r="B1233" s="68"/>
      <c r="C1233" s="68"/>
      <c r="D1233" s="68"/>
      <c r="E1233" s="68"/>
      <c r="F1233" s="68"/>
      <c r="G1233" s="71"/>
      <c r="H1233" s="72"/>
      <c r="I1233" s="68"/>
      <c r="J1233" s="68"/>
      <c r="K1233" s="55"/>
      <c r="L1233" s="55"/>
      <c r="M1233" s="55"/>
      <c r="N1233" s="55"/>
      <c r="O1233" s="55"/>
      <c r="P1233" s="55"/>
      <c r="Q1233" s="55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</row>
    <row r="1234" spans="1:27" ht="12.75" customHeight="1">
      <c r="A1234" s="68"/>
      <c r="B1234" s="68"/>
      <c r="C1234" s="68"/>
      <c r="D1234" s="68"/>
      <c r="E1234" s="68"/>
      <c r="F1234" s="68"/>
      <c r="G1234" s="71"/>
      <c r="H1234" s="72"/>
      <c r="I1234" s="68"/>
      <c r="J1234" s="68"/>
      <c r="K1234" s="55"/>
      <c r="L1234" s="55"/>
      <c r="M1234" s="55"/>
      <c r="N1234" s="55"/>
      <c r="O1234" s="55"/>
      <c r="P1234" s="55"/>
      <c r="Q1234" s="55"/>
      <c r="R1234" s="55"/>
      <c r="S1234" s="55"/>
      <c r="T1234" s="55"/>
      <c r="U1234" s="55"/>
      <c r="V1234" s="55"/>
      <c r="W1234" s="55"/>
      <c r="X1234" s="55"/>
      <c r="Y1234" s="55"/>
      <c r="Z1234" s="55"/>
      <c r="AA1234" s="55"/>
    </row>
    <row r="1235" spans="1:27" ht="12.75" customHeight="1">
      <c r="A1235" s="68"/>
      <c r="B1235" s="68"/>
      <c r="C1235" s="68"/>
      <c r="D1235" s="68"/>
      <c r="E1235" s="68"/>
      <c r="F1235" s="68"/>
      <c r="G1235" s="71"/>
      <c r="H1235" s="72"/>
      <c r="I1235" s="68"/>
      <c r="J1235" s="68"/>
      <c r="K1235" s="55"/>
      <c r="L1235" s="55"/>
      <c r="M1235" s="55"/>
      <c r="N1235" s="55"/>
      <c r="O1235" s="55"/>
      <c r="P1235" s="55"/>
      <c r="Q1235" s="55"/>
      <c r="R1235" s="55"/>
      <c r="S1235" s="55"/>
      <c r="T1235" s="55"/>
      <c r="U1235" s="55"/>
      <c r="V1235" s="55"/>
      <c r="W1235" s="55"/>
      <c r="X1235" s="55"/>
      <c r="Y1235" s="55"/>
      <c r="Z1235" s="55"/>
      <c r="AA1235" s="55"/>
    </row>
    <row r="1236" spans="1:27" ht="12.75" customHeight="1">
      <c r="A1236" s="68"/>
      <c r="B1236" s="68"/>
      <c r="C1236" s="68"/>
      <c r="D1236" s="68"/>
      <c r="E1236" s="68"/>
      <c r="F1236" s="68"/>
      <c r="G1236" s="71"/>
      <c r="H1236" s="72"/>
      <c r="I1236" s="68"/>
      <c r="J1236" s="68"/>
      <c r="K1236" s="55"/>
      <c r="L1236" s="55"/>
      <c r="M1236" s="55"/>
      <c r="N1236" s="55"/>
      <c r="O1236" s="55"/>
      <c r="P1236" s="55"/>
      <c r="Q1236" s="55"/>
      <c r="R1236" s="55"/>
      <c r="S1236" s="55"/>
      <c r="T1236" s="55"/>
      <c r="U1236" s="55"/>
      <c r="V1236" s="55"/>
      <c r="W1236" s="55"/>
      <c r="X1236" s="55"/>
      <c r="Y1236" s="55"/>
      <c r="Z1236" s="55"/>
      <c r="AA1236" s="55"/>
    </row>
    <row r="1237" spans="1:27" ht="12.75" customHeight="1">
      <c r="A1237" s="68"/>
      <c r="B1237" s="68"/>
      <c r="C1237" s="68"/>
      <c r="D1237" s="68"/>
      <c r="E1237" s="68"/>
      <c r="F1237" s="68"/>
      <c r="G1237" s="71"/>
      <c r="H1237" s="72"/>
      <c r="I1237" s="68"/>
      <c r="J1237" s="68"/>
      <c r="K1237" s="55"/>
      <c r="L1237" s="55"/>
      <c r="M1237" s="55"/>
      <c r="N1237" s="55"/>
      <c r="O1237" s="55"/>
      <c r="P1237" s="55"/>
      <c r="Q1237" s="55"/>
      <c r="R1237" s="55"/>
      <c r="S1237" s="55"/>
      <c r="T1237" s="55"/>
      <c r="U1237" s="55"/>
      <c r="V1237" s="55"/>
      <c r="W1237" s="55"/>
      <c r="X1237" s="55"/>
      <c r="Y1237" s="55"/>
      <c r="Z1237" s="55"/>
      <c r="AA1237" s="55"/>
    </row>
    <row r="1238" spans="1:27" ht="12.75" customHeight="1">
      <c r="A1238" s="68"/>
      <c r="B1238" s="68"/>
      <c r="C1238" s="68"/>
      <c r="D1238" s="68"/>
      <c r="E1238" s="68"/>
      <c r="F1238" s="68"/>
      <c r="G1238" s="71"/>
      <c r="H1238" s="72"/>
      <c r="I1238" s="68"/>
      <c r="J1238" s="68"/>
      <c r="K1238" s="55"/>
      <c r="L1238" s="55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55"/>
      <c r="X1238" s="55"/>
      <c r="Y1238" s="55"/>
      <c r="Z1238" s="55"/>
      <c r="AA1238" s="55"/>
    </row>
    <row r="1239" spans="1:27" ht="12.75" customHeight="1">
      <c r="A1239" s="68"/>
      <c r="B1239" s="68"/>
      <c r="C1239" s="68"/>
      <c r="D1239" s="68"/>
      <c r="E1239" s="68"/>
      <c r="F1239" s="68"/>
      <c r="G1239" s="71"/>
      <c r="H1239" s="72"/>
      <c r="I1239" s="68"/>
      <c r="J1239" s="68"/>
      <c r="K1239" s="55"/>
      <c r="L1239" s="55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55"/>
      <c r="X1239" s="55"/>
      <c r="Y1239" s="55"/>
      <c r="Z1239" s="55"/>
      <c r="AA1239" s="55"/>
    </row>
    <row r="1240" spans="1:27" ht="12.75" customHeight="1">
      <c r="A1240" s="68"/>
      <c r="B1240" s="68"/>
      <c r="C1240" s="68"/>
      <c r="D1240" s="68"/>
      <c r="E1240" s="68"/>
      <c r="F1240" s="68"/>
      <c r="G1240" s="71"/>
      <c r="H1240" s="72"/>
      <c r="I1240" s="68"/>
      <c r="J1240" s="68"/>
      <c r="K1240" s="55"/>
      <c r="L1240" s="55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55"/>
      <c r="X1240" s="55"/>
      <c r="Y1240" s="55"/>
      <c r="Z1240" s="55"/>
      <c r="AA1240" s="55"/>
    </row>
    <row r="1241" spans="1:27" ht="12.75" customHeight="1">
      <c r="A1241" s="68"/>
      <c r="B1241" s="68"/>
      <c r="C1241" s="68"/>
      <c r="D1241" s="68"/>
      <c r="E1241" s="68"/>
      <c r="F1241" s="68"/>
      <c r="G1241" s="71"/>
      <c r="H1241" s="72"/>
      <c r="I1241" s="68"/>
      <c r="J1241" s="68"/>
      <c r="K1241" s="55"/>
      <c r="L1241" s="55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55"/>
      <c r="X1241" s="55"/>
      <c r="Y1241" s="55"/>
      <c r="Z1241" s="55"/>
      <c r="AA1241" s="55"/>
    </row>
    <row r="1242" spans="1:27" ht="12.75" customHeight="1">
      <c r="A1242" s="68"/>
      <c r="B1242" s="68"/>
      <c r="C1242" s="68"/>
      <c r="D1242" s="68"/>
      <c r="E1242" s="68"/>
      <c r="F1242" s="68"/>
      <c r="G1242" s="71"/>
      <c r="H1242" s="72"/>
      <c r="I1242" s="68"/>
      <c r="J1242" s="68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55"/>
      <c r="X1242" s="55"/>
      <c r="Y1242" s="55"/>
      <c r="Z1242" s="55"/>
      <c r="AA1242" s="55"/>
    </row>
    <row r="1243" spans="1:27" ht="12.75" customHeight="1">
      <c r="A1243" s="68"/>
      <c r="B1243" s="68"/>
      <c r="C1243" s="68"/>
      <c r="D1243" s="68"/>
      <c r="E1243" s="68"/>
      <c r="F1243" s="68"/>
      <c r="G1243" s="71"/>
      <c r="H1243" s="72"/>
      <c r="I1243" s="68"/>
      <c r="J1243" s="68"/>
      <c r="K1243" s="55"/>
      <c r="L1243" s="55"/>
      <c r="M1243" s="55"/>
      <c r="N1243" s="55"/>
      <c r="O1243" s="55"/>
      <c r="P1243" s="55"/>
      <c r="Q1243" s="55"/>
      <c r="R1243" s="55"/>
      <c r="S1243" s="55"/>
      <c r="T1243" s="55"/>
      <c r="U1243" s="55"/>
      <c r="V1243" s="55"/>
      <c r="W1243" s="55"/>
      <c r="X1243" s="55"/>
      <c r="Y1243" s="55"/>
      <c r="Z1243" s="55"/>
      <c r="AA1243" s="55"/>
    </row>
    <row r="1244" spans="1:27" ht="12.75" customHeight="1">
      <c r="A1244" s="68"/>
      <c r="B1244" s="68"/>
      <c r="C1244" s="68"/>
      <c r="D1244" s="68"/>
      <c r="E1244" s="68"/>
      <c r="F1244" s="68"/>
      <c r="G1244" s="71"/>
      <c r="H1244" s="72"/>
      <c r="I1244" s="68"/>
      <c r="J1244" s="68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55"/>
      <c r="X1244" s="55"/>
      <c r="Y1244" s="55"/>
      <c r="Z1244" s="55"/>
      <c r="AA1244" s="55"/>
    </row>
    <row r="1245" spans="1:27" ht="12.75" customHeight="1">
      <c r="A1245" s="68"/>
      <c r="B1245" s="68"/>
      <c r="C1245" s="68"/>
      <c r="D1245" s="68"/>
      <c r="E1245" s="68"/>
      <c r="F1245" s="68"/>
      <c r="G1245" s="71"/>
      <c r="H1245" s="72"/>
      <c r="I1245" s="68"/>
      <c r="J1245" s="68"/>
      <c r="K1245" s="55"/>
      <c r="L1245" s="55"/>
      <c r="M1245" s="55"/>
      <c r="N1245" s="55"/>
      <c r="O1245" s="55"/>
      <c r="P1245" s="55"/>
      <c r="Q1245" s="55"/>
      <c r="R1245" s="55"/>
      <c r="S1245" s="55"/>
      <c r="T1245" s="55"/>
      <c r="U1245" s="55"/>
      <c r="V1245" s="55"/>
      <c r="W1245" s="55"/>
      <c r="X1245" s="55"/>
      <c r="Y1245" s="55"/>
      <c r="Z1245" s="55"/>
      <c r="AA1245" s="55"/>
    </row>
    <row r="1246" spans="1:27" ht="12.75" customHeight="1">
      <c r="A1246" s="68"/>
      <c r="B1246" s="68"/>
      <c r="C1246" s="68"/>
      <c r="D1246" s="68"/>
      <c r="E1246" s="68"/>
      <c r="F1246" s="68"/>
      <c r="G1246" s="71"/>
      <c r="H1246" s="72"/>
      <c r="I1246" s="68"/>
      <c r="J1246" s="68"/>
      <c r="K1246" s="55"/>
      <c r="L1246" s="55"/>
      <c r="M1246" s="55"/>
      <c r="N1246" s="55"/>
      <c r="O1246" s="55"/>
      <c r="P1246" s="55"/>
      <c r="Q1246" s="55"/>
      <c r="R1246" s="55"/>
      <c r="S1246" s="55"/>
      <c r="T1246" s="55"/>
      <c r="U1246" s="55"/>
      <c r="V1246" s="55"/>
      <c r="W1246" s="55"/>
      <c r="X1246" s="55"/>
      <c r="Y1246" s="55"/>
      <c r="Z1246" s="55"/>
      <c r="AA1246" s="55"/>
    </row>
    <row r="1247" spans="1:27" ht="12.75" customHeight="1">
      <c r="A1247" s="68"/>
      <c r="B1247" s="68"/>
      <c r="C1247" s="68"/>
      <c r="D1247" s="68"/>
      <c r="E1247" s="68"/>
      <c r="F1247" s="68"/>
      <c r="G1247" s="71"/>
      <c r="H1247" s="72"/>
      <c r="I1247" s="68"/>
      <c r="J1247" s="68"/>
      <c r="K1247" s="55"/>
      <c r="L1247" s="55"/>
      <c r="M1247" s="55"/>
      <c r="N1247" s="55"/>
      <c r="O1247" s="55"/>
      <c r="P1247" s="55"/>
      <c r="Q1247" s="55"/>
      <c r="R1247" s="55"/>
      <c r="S1247" s="55"/>
      <c r="T1247" s="55"/>
      <c r="U1247" s="55"/>
      <c r="V1247" s="55"/>
      <c r="W1247" s="55"/>
      <c r="X1247" s="55"/>
      <c r="Y1247" s="55"/>
      <c r="Z1247" s="55"/>
      <c r="AA1247" s="55"/>
    </row>
    <row r="1248" spans="1:27" ht="12.75" customHeight="1">
      <c r="A1248" s="68"/>
      <c r="B1248" s="68"/>
      <c r="C1248" s="68"/>
      <c r="D1248" s="68"/>
      <c r="E1248" s="68"/>
      <c r="F1248" s="68"/>
      <c r="G1248" s="71"/>
      <c r="H1248" s="72"/>
      <c r="I1248" s="68"/>
      <c r="J1248" s="68"/>
      <c r="K1248" s="55"/>
      <c r="L1248" s="55"/>
      <c r="M1248" s="55"/>
      <c r="N1248" s="55"/>
      <c r="O1248" s="55"/>
      <c r="P1248" s="55"/>
      <c r="Q1248" s="55"/>
      <c r="R1248" s="55"/>
      <c r="S1248" s="55"/>
      <c r="T1248" s="55"/>
      <c r="U1248" s="55"/>
      <c r="V1248" s="55"/>
      <c r="W1248" s="55"/>
      <c r="X1248" s="55"/>
      <c r="Y1248" s="55"/>
      <c r="Z1248" s="55"/>
      <c r="AA1248" s="55"/>
    </row>
    <row r="1249" spans="1:27" ht="12.75" customHeight="1">
      <c r="A1249" s="68"/>
      <c r="B1249" s="68"/>
      <c r="C1249" s="68"/>
      <c r="D1249" s="68"/>
      <c r="E1249" s="68"/>
      <c r="F1249" s="68"/>
      <c r="G1249" s="71"/>
      <c r="H1249" s="72"/>
      <c r="I1249" s="68"/>
      <c r="J1249" s="68"/>
      <c r="K1249" s="55"/>
      <c r="L1249" s="55"/>
      <c r="M1249" s="55"/>
      <c r="N1249" s="55"/>
      <c r="O1249" s="55"/>
      <c r="P1249" s="55"/>
      <c r="Q1249" s="55"/>
      <c r="R1249" s="55"/>
      <c r="S1249" s="55"/>
      <c r="T1249" s="55"/>
      <c r="U1249" s="55"/>
      <c r="V1249" s="55"/>
      <c r="W1249" s="55"/>
      <c r="X1249" s="55"/>
      <c r="Y1249" s="55"/>
      <c r="Z1249" s="55"/>
      <c r="AA1249" s="55"/>
    </row>
    <row r="1250" spans="1:27" ht="12.75" customHeight="1">
      <c r="A1250" s="68"/>
      <c r="B1250" s="68"/>
      <c r="C1250" s="68"/>
      <c r="D1250" s="68"/>
      <c r="E1250" s="68"/>
      <c r="F1250" s="68"/>
      <c r="G1250" s="71"/>
      <c r="H1250" s="72"/>
      <c r="I1250" s="68"/>
      <c r="J1250" s="68"/>
      <c r="K1250" s="55"/>
      <c r="L1250" s="55"/>
      <c r="M1250" s="55"/>
      <c r="N1250" s="55"/>
      <c r="O1250" s="55"/>
      <c r="P1250" s="55"/>
      <c r="Q1250" s="55"/>
      <c r="R1250" s="55"/>
      <c r="S1250" s="55"/>
      <c r="T1250" s="55"/>
      <c r="U1250" s="55"/>
      <c r="V1250" s="55"/>
      <c r="W1250" s="55"/>
      <c r="X1250" s="55"/>
      <c r="Y1250" s="55"/>
      <c r="Z1250" s="55"/>
      <c r="AA1250" s="55"/>
    </row>
    <row r="1251" spans="1:27" ht="12.75" customHeight="1">
      <c r="A1251" s="68"/>
      <c r="B1251" s="68"/>
      <c r="C1251" s="68"/>
      <c r="D1251" s="68"/>
      <c r="E1251" s="68"/>
      <c r="F1251" s="68"/>
      <c r="G1251" s="71"/>
      <c r="H1251" s="72"/>
      <c r="I1251" s="68"/>
      <c r="J1251" s="68"/>
      <c r="K1251" s="55"/>
      <c r="L1251" s="55"/>
      <c r="M1251" s="55"/>
      <c r="N1251" s="55"/>
      <c r="O1251" s="55"/>
      <c r="P1251" s="55"/>
      <c r="Q1251" s="55"/>
      <c r="R1251" s="55"/>
      <c r="S1251" s="55"/>
      <c r="T1251" s="55"/>
      <c r="U1251" s="55"/>
      <c r="V1251" s="55"/>
      <c r="W1251" s="55"/>
      <c r="X1251" s="55"/>
      <c r="Y1251" s="55"/>
      <c r="Z1251" s="55"/>
      <c r="AA1251" s="55"/>
    </row>
    <row r="1252" spans="1:27" ht="12.75" customHeight="1">
      <c r="A1252" s="68"/>
      <c r="B1252" s="68"/>
      <c r="C1252" s="68"/>
      <c r="D1252" s="68"/>
      <c r="E1252" s="68"/>
      <c r="F1252" s="68"/>
      <c r="G1252" s="71"/>
      <c r="H1252" s="72"/>
      <c r="I1252" s="68"/>
      <c r="J1252" s="68"/>
      <c r="K1252" s="55"/>
      <c r="L1252" s="55"/>
      <c r="M1252" s="55"/>
      <c r="N1252" s="55"/>
      <c r="O1252" s="55"/>
      <c r="P1252" s="55"/>
      <c r="Q1252" s="55"/>
      <c r="R1252" s="55"/>
      <c r="S1252" s="55"/>
      <c r="T1252" s="55"/>
      <c r="U1252" s="55"/>
      <c r="V1252" s="55"/>
      <c r="W1252" s="55"/>
      <c r="X1252" s="55"/>
      <c r="Y1252" s="55"/>
      <c r="Z1252" s="55"/>
      <c r="AA1252" s="55"/>
    </row>
    <row r="1253" spans="1:27" ht="12.75" customHeight="1">
      <c r="A1253" s="68"/>
      <c r="B1253" s="68"/>
      <c r="C1253" s="68"/>
      <c r="D1253" s="68"/>
      <c r="E1253" s="68"/>
      <c r="F1253" s="68"/>
      <c r="G1253" s="71"/>
      <c r="H1253" s="72"/>
      <c r="I1253" s="68"/>
      <c r="J1253" s="68"/>
      <c r="K1253" s="55"/>
      <c r="L1253" s="55"/>
      <c r="M1253" s="55"/>
      <c r="N1253" s="55"/>
      <c r="O1253" s="55"/>
      <c r="P1253" s="55"/>
      <c r="Q1253" s="55"/>
      <c r="R1253" s="55"/>
      <c r="S1253" s="55"/>
      <c r="T1253" s="55"/>
      <c r="U1253" s="55"/>
      <c r="V1253" s="55"/>
      <c r="W1253" s="55"/>
      <c r="X1253" s="55"/>
      <c r="Y1253" s="55"/>
      <c r="Z1253" s="55"/>
      <c r="AA1253" s="55"/>
    </row>
    <row r="1254" spans="1:27" ht="12.75" customHeight="1">
      <c r="A1254" s="68"/>
      <c r="B1254" s="68"/>
      <c r="C1254" s="68"/>
      <c r="D1254" s="68"/>
      <c r="E1254" s="68"/>
      <c r="F1254" s="68"/>
      <c r="G1254" s="71"/>
      <c r="H1254" s="72"/>
      <c r="I1254" s="68"/>
      <c r="J1254" s="68"/>
      <c r="K1254" s="55"/>
      <c r="L1254" s="55"/>
      <c r="M1254" s="55"/>
      <c r="N1254" s="55"/>
      <c r="O1254" s="55"/>
      <c r="P1254" s="55"/>
      <c r="Q1254" s="55"/>
      <c r="R1254" s="55"/>
      <c r="S1254" s="55"/>
      <c r="T1254" s="55"/>
      <c r="U1254" s="55"/>
      <c r="V1254" s="55"/>
      <c r="W1254" s="55"/>
      <c r="X1254" s="55"/>
      <c r="Y1254" s="55"/>
      <c r="Z1254" s="55"/>
      <c r="AA1254" s="55"/>
    </row>
    <row r="1255" spans="1:27" ht="12.75" customHeight="1">
      <c r="A1255" s="68"/>
      <c r="B1255" s="68"/>
      <c r="C1255" s="68"/>
      <c r="D1255" s="68"/>
      <c r="E1255" s="68"/>
      <c r="F1255" s="68"/>
      <c r="G1255" s="71"/>
      <c r="H1255" s="72"/>
      <c r="I1255" s="68"/>
      <c r="J1255" s="68"/>
      <c r="K1255" s="55"/>
      <c r="L1255" s="55"/>
      <c r="M1255" s="55"/>
      <c r="N1255" s="55"/>
      <c r="O1255" s="55"/>
      <c r="P1255" s="55"/>
      <c r="Q1255" s="55"/>
      <c r="R1255" s="55"/>
      <c r="S1255" s="55"/>
      <c r="T1255" s="55"/>
      <c r="U1255" s="55"/>
      <c r="V1255" s="55"/>
      <c r="W1255" s="55"/>
      <c r="X1255" s="55"/>
      <c r="Y1255" s="55"/>
      <c r="Z1255" s="55"/>
      <c r="AA1255" s="55"/>
    </row>
    <row r="1256" spans="1:27" ht="12.75" customHeight="1">
      <c r="A1256" s="68"/>
      <c r="B1256" s="68"/>
      <c r="C1256" s="68"/>
      <c r="D1256" s="68"/>
      <c r="E1256" s="68"/>
      <c r="F1256" s="68"/>
      <c r="G1256" s="71"/>
      <c r="H1256" s="72"/>
      <c r="I1256" s="68"/>
      <c r="J1256" s="68"/>
      <c r="K1256" s="55"/>
      <c r="L1256" s="55"/>
      <c r="M1256" s="55"/>
      <c r="N1256" s="55"/>
      <c r="O1256" s="55"/>
      <c r="P1256" s="55"/>
      <c r="Q1256" s="55"/>
      <c r="R1256" s="55"/>
      <c r="S1256" s="55"/>
      <c r="T1256" s="55"/>
      <c r="U1256" s="55"/>
      <c r="V1256" s="55"/>
      <c r="W1256" s="55"/>
      <c r="X1256" s="55"/>
      <c r="Y1256" s="55"/>
      <c r="Z1256" s="55"/>
      <c r="AA1256" s="55"/>
    </row>
    <row r="1257" spans="1:27" ht="12.75" customHeight="1">
      <c r="A1257" s="68"/>
      <c r="B1257" s="68"/>
      <c r="C1257" s="68"/>
      <c r="D1257" s="68"/>
      <c r="E1257" s="68"/>
      <c r="F1257" s="68"/>
      <c r="G1257" s="71"/>
      <c r="H1257" s="72"/>
      <c r="I1257" s="68"/>
      <c r="J1257" s="68"/>
      <c r="K1257" s="55"/>
      <c r="L1257" s="55"/>
      <c r="M1257" s="55"/>
      <c r="N1257" s="55"/>
      <c r="O1257" s="55"/>
      <c r="P1257" s="55"/>
      <c r="Q1257" s="55"/>
      <c r="R1257" s="55"/>
      <c r="S1257" s="55"/>
      <c r="T1257" s="55"/>
      <c r="U1257" s="55"/>
      <c r="V1257" s="55"/>
      <c r="W1257" s="55"/>
      <c r="X1257" s="55"/>
      <c r="Y1257" s="55"/>
      <c r="Z1257" s="55"/>
      <c r="AA1257" s="55"/>
    </row>
    <row r="1258" spans="1:27" ht="12.75" customHeight="1">
      <c r="A1258" s="68"/>
      <c r="B1258" s="68"/>
      <c r="C1258" s="68"/>
      <c r="D1258" s="68"/>
      <c r="E1258" s="68"/>
      <c r="F1258" s="68"/>
      <c r="G1258" s="71"/>
      <c r="H1258" s="72"/>
      <c r="I1258" s="68"/>
      <c r="J1258" s="68"/>
      <c r="K1258" s="55"/>
      <c r="L1258" s="55"/>
      <c r="M1258" s="55"/>
      <c r="N1258" s="55"/>
      <c r="O1258" s="55"/>
      <c r="P1258" s="55"/>
      <c r="Q1258" s="55"/>
      <c r="R1258" s="55"/>
      <c r="S1258" s="55"/>
      <c r="T1258" s="55"/>
      <c r="U1258" s="55"/>
      <c r="V1258" s="55"/>
      <c r="W1258" s="55"/>
      <c r="X1258" s="55"/>
      <c r="Y1258" s="55"/>
      <c r="Z1258" s="55"/>
      <c r="AA1258" s="55"/>
    </row>
    <row r="1259" spans="1:27" ht="12.75" customHeight="1">
      <c r="A1259" s="68"/>
      <c r="B1259" s="68"/>
      <c r="C1259" s="68"/>
      <c r="D1259" s="68"/>
      <c r="E1259" s="68"/>
      <c r="F1259" s="68"/>
      <c r="G1259" s="71"/>
      <c r="H1259" s="72"/>
      <c r="I1259" s="68"/>
      <c r="J1259" s="68"/>
      <c r="K1259" s="55"/>
      <c r="L1259" s="55"/>
      <c r="M1259" s="55"/>
      <c r="N1259" s="55"/>
      <c r="O1259" s="55"/>
      <c r="P1259" s="55"/>
      <c r="Q1259" s="55"/>
      <c r="R1259" s="55"/>
      <c r="S1259" s="55"/>
      <c r="T1259" s="55"/>
      <c r="U1259" s="55"/>
      <c r="V1259" s="55"/>
      <c r="W1259" s="55"/>
      <c r="X1259" s="55"/>
      <c r="Y1259" s="55"/>
      <c r="Z1259" s="55"/>
      <c r="AA1259" s="55"/>
    </row>
    <row r="1260" spans="1:27" ht="12.75" customHeight="1">
      <c r="A1260" s="68"/>
      <c r="B1260" s="68"/>
      <c r="C1260" s="68"/>
      <c r="D1260" s="68"/>
      <c r="E1260" s="68"/>
      <c r="F1260" s="68"/>
      <c r="G1260" s="71"/>
      <c r="H1260" s="72"/>
      <c r="I1260" s="68"/>
      <c r="J1260" s="68"/>
      <c r="K1260" s="55"/>
      <c r="L1260" s="55"/>
      <c r="M1260" s="55"/>
      <c r="N1260" s="55"/>
      <c r="O1260" s="55"/>
      <c r="P1260" s="55"/>
      <c r="Q1260" s="55"/>
      <c r="R1260" s="55"/>
      <c r="S1260" s="55"/>
      <c r="T1260" s="55"/>
      <c r="U1260" s="55"/>
      <c r="V1260" s="55"/>
      <c r="W1260" s="55"/>
      <c r="X1260" s="55"/>
      <c r="Y1260" s="55"/>
      <c r="Z1260" s="55"/>
      <c r="AA1260" s="55"/>
    </row>
    <row r="1261" spans="1:27" ht="12.75" customHeight="1">
      <c r="A1261" s="68"/>
      <c r="B1261" s="68"/>
      <c r="C1261" s="68"/>
      <c r="D1261" s="68"/>
      <c r="E1261" s="68"/>
      <c r="F1261" s="68"/>
      <c r="G1261" s="71"/>
      <c r="H1261" s="72"/>
      <c r="I1261" s="68"/>
      <c r="J1261" s="68"/>
      <c r="K1261" s="55"/>
      <c r="L1261" s="55"/>
      <c r="M1261" s="55"/>
      <c r="N1261" s="55"/>
      <c r="O1261" s="55"/>
      <c r="P1261" s="55"/>
      <c r="Q1261" s="55"/>
      <c r="R1261" s="55"/>
      <c r="S1261" s="55"/>
      <c r="T1261" s="55"/>
      <c r="U1261" s="55"/>
      <c r="V1261" s="55"/>
      <c r="W1261" s="55"/>
      <c r="X1261" s="55"/>
      <c r="Y1261" s="55"/>
      <c r="Z1261" s="55"/>
      <c r="AA1261" s="55"/>
    </row>
    <row r="1262" spans="1:27" ht="12.75" customHeight="1">
      <c r="A1262" s="68"/>
      <c r="B1262" s="68"/>
      <c r="C1262" s="68"/>
      <c r="D1262" s="68"/>
      <c r="E1262" s="68"/>
      <c r="F1262" s="68"/>
      <c r="G1262" s="71"/>
      <c r="H1262" s="72"/>
      <c r="I1262" s="68"/>
      <c r="J1262" s="68"/>
      <c r="K1262" s="55"/>
      <c r="L1262" s="55"/>
      <c r="M1262" s="55"/>
      <c r="N1262" s="55"/>
      <c r="O1262" s="55"/>
      <c r="P1262" s="55"/>
      <c r="Q1262" s="55"/>
      <c r="R1262" s="55"/>
      <c r="S1262" s="55"/>
      <c r="T1262" s="55"/>
      <c r="U1262" s="55"/>
      <c r="V1262" s="55"/>
      <c r="W1262" s="55"/>
      <c r="X1262" s="55"/>
      <c r="Y1262" s="55"/>
      <c r="Z1262" s="55"/>
      <c r="AA1262" s="55"/>
    </row>
    <row r="1263" spans="1:27" ht="12.75" customHeight="1">
      <c r="A1263" s="68"/>
      <c r="B1263" s="68"/>
      <c r="C1263" s="68"/>
      <c r="D1263" s="68"/>
      <c r="E1263" s="68"/>
      <c r="F1263" s="68"/>
      <c r="G1263" s="71"/>
      <c r="H1263" s="72"/>
      <c r="I1263" s="68"/>
      <c r="J1263" s="68"/>
      <c r="K1263" s="55"/>
      <c r="L1263" s="55"/>
      <c r="M1263" s="55"/>
      <c r="N1263" s="55"/>
      <c r="O1263" s="55"/>
      <c r="P1263" s="55"/>
      <c r="Q1263" s="55"/>
      <c r="R1263" s="55"/>
      <c r="S1263" s="55"/>
      <c r="T1263" s="55"/>
      <c r="U1263" s="55"/>
      <c r="V1263" s="55"/>
      <c r="W1263" s="55"/>
      <c r="X1263" s="55"/>
      <c r="Y1263" s="55"/>
      <c r="Z1263" s="55"/>
      <c r="AA1263" s="55"/>
    </row>
    <row r="1264" spans="1:27" ht="12.75" customHeight="1">
      <c r="A1264" s="68"/>
      <c r="B1264" s="68"/>
      <c r="C1264" s="68"/>
      <c r="D1264" s="68"/>
      <c r="E1264" s="68"/>
      <c r="F1264" s="68"/>
      <c r="G1264" s="71"/>
      <c r="H1264" s="72"/>
      <c r="I1264" s="68"/>
      <c r="J1264" s="68"/>
      <c r="K1264" s="55"/>
      <c r="L1264" s="55"/>
      <c r="M1264" s="55"/>
      <c r="N1264" s="55"/>
      <c r="O1264" s="55"/>
      <c r="P1264" s="55"/>
      <c r="Q1264" s="55"/>
      <c r="R1264" s="55"/>
      <c r="S1264" s="55"/>
      <c r="T1264" s="55"/>
      <c r="U1264" s="55"/>
      <c r="V1264" s="55"/>
      <c r="W1264" s="55"/>
      <c r="X1264" s="55"/>
      <c r="Y1264" s="55"/>
      <c r="Z1264" s="55"/>
      <c r="AA1264" s="55"/>
    </row>
    <row r="1265" spans="1:27" ht="12.75" customHeight="1">
      <c r="A1265" s="68"/>
      <c r="B1265" s="68"/>
      <c r="C1265" s="68"/>
      <c r="D1265" s="68"/>
      <c r="E1265" s="68"/>
      <c r="F1265" s="68"/>
      <c r="G1265" s="71"/>
      <c r="H1265" s="72"/>
      <c r="I1265" s="68"/>
      <c r="J1265" s="68"/>
      <c r="K1265" s="55"/>
      <c r="L1265" s="55"/>
      <c r="M1265" s="55"/>
      <c r="N1265" s="55"/>
      <c r="O1265" s="55"/>
      <c r="P1265" s="55"/>
      <c r="Q1265" s="55"/>
      <c r="R1265" s="55"/>
      <c r="S1265" s="55"/>
      <c r="T1265" s="55"/>
      <c r="U1265" s="55"/>
      <c r="V1265" s="55"/>
      <c r="W1265" s="55"/>
      <c r="X1265" s="55"/>
      <c r="Y1265" s="55"/>
      <c r="Z1265" s="55"/>
      <c r="AA1265" s="55"/>
    </row>
    <row r="1266" spans="1:27" ht="12.75" customHeight="1">
      <c r="A1266" s="68"/>
      <c r="B1266" s="68"/>
      <c r="C1266" s="68"/>
      <c r="D1266" s="68"/>
      <c r="E1266" s="68"/>
      <c r="F1266" s="68"/>
      <c r="G1266" s="71"/>
      <c r="H1266" s="72"/>
      <c r="I1266" s="68"/>
      <c r="J1266" s="68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55"/>
      <c r="X1266" s="55"/>
      <c r="Y1266" s="55"/>
      <c r="Z1266" s="55"/>
      <c r="AA1266" s="55"/>
    </row>
    <row r="1267" spans="1:27" ht="12.75" customHeight="1">
      <c r="A1267" s="68"/>
      <c r="B1267" s="68"/>
      <c r="C1267" s="68"/>
      <c r="D1267" s="68"/>
      <c r="E1267" s="68"/>
      <c r="F1267" s="68"/>
      <c r="G1267" s="71"/>
      <c r="H1267" s="72"/>
      <c r="I1267" s="68"/>
      <c r="J1267" s="68"/>
      <c r="K1267" s="55"/>
      <c r="L1267" s="55"/>
      <c r="M1267" s="55"/>
      <c r="N1267" s="55"/>
      <c r="O1267" s="55"/>
      <c r="P1267" s="55"/>
      <c r="Q1267" s="55"/>
      <c r="R1267" s="55"/>
      <c r="S1267" s="55"/>
      <c r="T1267" s="55"/>
      <c r="U1267" s="55"/>
      <c r="V1267" s="55"/>
      <c r="W1267" s="55"/>
      <c r="X1267" s="55"/>
      <c r="Y1267" s="55"/>
      <c r="Z1267" s="55"/>
      <c r="AA1267" s="55"/>
    </row>
    <row r="1268" spans="1:27" ht="12.75" customHeight="1">
      <c r="A1268" s="68"/>
      <c r="B1268" s="68"/>
      <c r="C1268" s="68"/>
      <c r="D1268" s="68"/>
      <c r="E1268" s="68"/>
      <c r="F1268" s="68"/>
      <c r="G1268" s="71"/>
      <c r="H1268" s="72"/>
      <c r="I1268" s="68"/>
      <c r="J1268" s="68"/>
      <c r="K1268" s="55"/>
      <c r="L1268" s="55"/>
      <c r="M1268" s="55"/>
      <c r="N1268" s="55"/>
      <c r="O1268" s="55"/>
      <c r="P1268" s="55"/>
      <c r="Q1268" s="55"/>
      <c r="R1268" s="55"/>
      <c r="S1268" s="55"/>
      <c r="T1268" s="55"/>
      <c r="U1268" s="55"/>
      <c r="V1268" s="55"/>
      <c r="W1268" s="55"/>
      <c r="X1268" s="55"/>
      <c r="Y1268" s="55"/>
      <c r="Z1268" s="55"/>
      <c r="AA1268" s="55"/>
    </row>
    <row r="1269" spans="1:27" ht="12.75" customHeight="1">
      <c r="A1269" s="68"/>
      <c r="B1269" s="68"/>
      <c r="C1269" s="68"/>
      <c r="D1269" s="68"/>
      <c r="E1269" s="68"/>
      <c r="F1269" s="68"/>
      <c r="G1269" s="71"/>
      <c r="H1269" s="72"/>
      <c r="I1269" s="68"/>
      <c r="J1269" s="68"/>
      <c r="K1269" s="55"/>
      <c r="L1269" s="55"/>
      <c r="M1269" s="55"/>
      <c r="N1269" s="55"/>
      <c r="O1269" s="55"/>
      <c r="P1269" s="55"/>
      <c r="Q1269" s="55"/>
      <c r="R1269" s="55"/>
      <c r="S1269" s="55"/>
      <c r="T1269" s="55"/>
      <c r="U1269" s="55"/>
      <c r="V1269" s="55"/>
      <c r="W1269" s="55"/>
      <c r="X1269" s="55"/>
      <c r="Y1269" s="55"/>
      <c r="Z1269" s="55"/>
      <c r="AA1269" s="55"/>
    </row>
    <row r="1270" spans="1:27" ht="12.75" customHeight="1">
      <c r="A1270" s="68"/>
      <c r="B1270" s="68"/>
      <c r="C1270" s="68"/>
      <c r="D1270" s="68"/>
      <c r="E1270" s="68"/>
      <c r="F1270" s="68"/>
      <c r="G1270" s="71"/>
      <c r="H1270" s="72"/>
      <c r="I1270" s="68"/>
      <c r="J1270" s="68"/>
      <c r="K1270" s="55"/>
      <c r="L1270" s="55"/>
      <c r="M1270" s="55"/>
      <c r="N1270" s="55"/>
      <c r="O1270" s="55"/>
      <c r="P1270" s="55"/>
      <c r="Q1270" s="55"/>
      <c r="R1270" s="55"/>
      <c r="S1270" s="55"/>
      <c r="T1270" s="55"/>
      <c r="U1270" s="55"/>
      <c r="V1270" s="55"/>
      <c r="W1270" s="55"/>
      <c r="X1270" s="55"/>
      <c r="Y1270" s="55"/>
      <c r="Z1270" s="55"/>
      <c r="AA1270" s="55"/>
    </row>
    <row r="1271" spans="1:27" ht="12.75" customHeight="1">
      <c r="A1271" s="68"/>
      <c r="B1271" s="68"/>
      <c r="C1271" s="68"/>
      <c r="D1271" s="68"/>
      <c r="E1271" s="68"/>
      <c r="F1271" s="68"/>
      <c r="G1271" s="71"/>
      <c r="H1271" s="72"/>
      <c r="I1271" s="68"/>
      <c r="J1271" s="68"/>
      <c r="K1271" s="55"/>
      <c r="L1271" s="55"/>
      <c r="M1271" s="55"/>
      <c r="N1271" s="55"/>
      <c r="O1271" s="55"/>
      <c r="P1271" s="55"/>
      <c r="Q1271" s="55"/>
      <c r="R1271" s="55"/>
      <c r="S1271" s="55"/>
      <c r="T1271" s="55"/>
      <c r="U1271" s="55"/>
      <c r="V1271" s="55"/>
      <c r="W1271" s="55"/>
      <c r="X1271" s="55"/>
      <c r="Y1271" s="55"/>
      <c r="Z1271" s="55"/>
      <c r="AA1271" s="55"/>
    </row>
    <row r="1272" spans="1:27" ht="12.75" customHeight="1">
      <c r="A1272" s="68"/>
      <c r="B1272" s="68"/>
      <c r="C1272" s="68"/>
      <c r="D1272" s="68"/>
      <c r="E1272" s="68"/>
      <c r="F1272" s="68"/>
      <c r="G1272" s="71"/>
      <c r="H1272" s="72"/>
      <c r="I1272" s="68"/>
      <c r="J1272" s="68"/>
      <c r="K1272" s="55"/>
      <c r="L1272" s="55"/>
      <c r="M1272" s="55"/>
      <c r="N1272" s="55"/>
      <c r="O1272" s="55"/>
      <c r="P1272" s="55"/>
      <c r="Q1272" s="55"/>
      <c r="R1272" s="55"/>
      <c r="S1272" s="55"/>
      <c r="T1272" s="55"/>
      <c r="U1272" s="55"/>
      <c r="V1272" s="55"/>
      <c r="W1272" s="55"/>
      <c r="X1272" s="55"/>
      <c r="Y1272" s="55"/>
      <c r="Z1272" s="55"/>
      <c r="AA1272" s="55"/>
    </row>
    <row r="1273" spans="1:27" ht="12.75" customHeight="1">
      <c r="A1273" s="68"/>
      <c r="B1273" s="68"/>
      <c r="C1273" s="68"/>
      <c r="D1273" s="68"/>
      <c r="E1273" s="68"/>
      <c r="F1273" s="68"/>
      <c r="G1273" s="71"/>
      <c r="H1273" s="72"/>
      <c r="I1273" s="68"/>
      <c r="J1273" s="68"/>
      <c r="K1273" s="55"/>
      <c r="L1273" s="55"/>
      <c r="M1273" s="55"/>
      <c r="N1273" s="55"/>
      <c r="O1273" s="55"/>
      <c r="P1273" s="55"/>
      <c r="Q1273" s="55"/>
      <c r="R1273" s="55"/>
      <c r="S1273" s="55"/>
      <c r="T1273" s="55"/>
      <c r="U1273" s="55"/>
      <c r="V1273" s="55"/>
      <c r="W1273" s="55"/>
      <c r="X1273" s="55"/>
      <c r="Y1273" s="55"/>
      <c r="Z1273" s="55"/>
      <c r="AA1273" s="55"/>
    </row>
    <row r="1274" spans="1:27" ht="12.75" customHeight="1">
      <c r="A1274" s="68"/>
      <c r="B1274" s="68"/>
      <c r="C1274" s="68"/>
      <c r="D1274" s="68"/>
      <c r="E1274" s="68"/>
      <c r="F1274" s="68"/>
      <c r="G1274" s="71"/>
      <c r="H1274" s="72"/>
      <c r="I1274" s="68"/>
      <c r="J1274" s="68"/>
      <c r="K1274" s="55"/>
      <c r="L1274" s="55"/>
      <c r="M1274" s="55"/>
      <c r="N1274" s="55"/>
      <c r="O1274" s="55"/>
      <c r="P1274" s="55"/>
      <c r="Q1274" s="55"/>
      <c r="R1274" s="55"/>
      <c r="S1274" s="55"/>
      <c r="T1274" s="55"/>
      <c r="U1274" s="55"/>
      <c r="V1274" s="55"/>
      <c r="W1274" s="55"/>
      <c r="X1274" s="55"/>
      <c r="Y1274" s="55"/>
      <c r="Z1274" s="55"/>
      <c r="AA1274" s="55"/>
    </row>
    <row r="1275" spans="1:27" ht="12.75" customHeight="1">
      <c r="A1275" s="68"/>
      <c r="B1275" s="68"/>
      <c r="C1275" s="68"/>
      <c r="D1275" s="68"/>
      <c r="E1275" s="68"/>
      <c r="F1275" s="68"/>
      <c r="G1275" s="71"/>
      <c r="H1275" s="72"/>
      <c r="I1275" s="68"/>
      <c r="J1275" s="68"/>
      <c r="K1275" s="55"/>
      <c r="L1275" s="55"/>
      <c r="M1275" s="55"/>
      <c r="N1275" s="55"/>
      <c r="O1275" s="55"/>
      <c r="P1275" s="55"/>
      <c r="Q1275" s="55"/>
      <c r="R1275" s="55"/>
      <c r="S1275" s="55"/>
      <c r="T1275" s="55"/>
      <c r="U1275" s="55"/>
      <c r="V1275" s="55"/>
      <c r="W1275" s="55"/>
      <c r="X1275" s="55"/>
      <c r="Y1275" s="55"/>
      <c r="Z1275" s="55"/>
      <c r="AA1275" s="55"/>
    </row>
    <row r="1276" spans="1:27" ht="12.75" customHeight="1">
      <c r="A1276" s="68"/>
      <c r="B1276" s="68"/>
      <c r="C1276" s="68"/>
      <c r="D1276" s="68"/>
      <c r="E1276" s="68"/>
      <c r="F1276" s="68"/>
      <c r="G1276" s="71"/>
      <c r="H1276" s="72"/>
      <c r="I1276" s="68"/>
      <c r="J1276" s="68"/>
      <c r="K1276" s="55"/>
      <c r="L1276" s="55"/>
      <c r="M1276" s="55"/>
      <c r="N1276" s="55"/>
      <c r="O1276" s="55"/>
      <c r="P1276" s="55"/>
      <c r="Q1276" s="55"/>
      <c r="R1276" s="55"/>
      <c r="S1276" s="55"/>
      <c r="T1276" s="55"/>
      <c r="U1276" s="55"/>
      <c r="V1276" s="55"/>
      <c r="W1276" s="55"/>
      <c r="X1276" s="55"/>
      <c r="Y1276" s="55"/>
      <c r="Z1276" s="55"/>
      <c r="AA1276" s="55"/>
    </row>
    <row r="1277" spans="1:27" ht="12.75" customHeight="1">
      <c r="A1277" s="68"/>
      <c r="B1277" s="68"/>
      <c r="C1277" s="68"/>
      <c r="D1277" s="68"/>
      <c r="E1277" s="68"/>
      <c r="F1277" s="68"/>
      <c r="G1277" s="71"/>
      <c r="H1277" s="72"/>
      <c r="I1277" s="68"/>
      <c r="J1277" s="68"/>
      <c r="K1277" s="55"/>
      <c r="L1277" s="55"/>
      <c r="M1277" s="55"/>
      <c r="N1277" s="55"/>
      <c r="O1277" s="55"/>
      <c r="P1277" s="55"/>
      <c r="Q1277" s="55"/>
      <c r="R1277" s="55"/>
      <c r="S1277" s="55"/>
      <c r="T1277" s="55"/>
      <c r="U1277" s="55"/>
      <c r="V1277" s="55"/>
      <c r="W1277" s="55"/>
      <c r="X1277" s="55"/>
      <c r="Y1277" s="55"/>
      <c r="Z1277" s="55"/>
      <c r="AA1277" s="55"/>
    </row>
    <row r="1278" spans="1:27" ht="12.75" customHeight="1">
      <c r="A1278" s="68"/>
      <c r="B1278" s="68"/>
      <c r="C1278" s="68"/>
      <c r="D1278" s="68"/>
      <c r="E1278" s="68"/>
      <c r="F1278" s="68"/>
      <c r="G1278" s="71"/>
      <c r="H1278" s="72"/>
      <c r="I1278" s="68"/>
      <c r="J1278" s="68"/>
      <c r="K1278" s="55"/>
      <c r="L1278" s="55"/>
      <c r="M1278" s="55"/>
      <c r="N1278" s="55"/>
      <c r="O1278" s="55"/>
      <c r="P1278" s="55"/>
      <c r="Q1278" s="55"/>
      <c r="R1278" s="55"/>
      <c r="S1278" s="55"/>
      <c r="T1278" s="55"/>
      <c r="U1278" s="55"/>
      <c r="V1278" s="55"/>
      <c r="W1278" s="55"/>
      <c r="X1278" s="55"/>
      <c r="Y1278" s="55"/>
      <c r="Z1278" s="55"/>
      <c r="AA1278" s="55"/>
    </row>
    <row r="1279" spans="1:27" ht="12.75" customHeight="1">
      <c r="A1279" s="68"/>
      <c r="B1279" s="68"/>
      <c r="C1279" s="68"/>
      <c r="D1279" s="68"/>
      <c r="E1279" s="68"/>
      <c r="F1279" s="68"/>
      <c r="G1279" s="71"/>
      <c r="H1279" s="72"/>
      <c r="I1279" s="68"/>
      <c r="J1279" s="68"/>
      <c r="K1279" s="55"/>
      <c r="L1279" s="55"/>
      <c r="M1279" s="55"/>
      <c r="N1279" s="55"/>
      <c r="O1279" s="55"/>
      <c r="P1279" s="55"/>
      <c r="Q1279" s="55"/>
      <c r="R1279" s="55"/>
      <c r="S1279" s="55"/>
      <c r="T1279" s="55"/>
      <c r="U1279" s="55"/>
      <c r="V1279" s="55"/>
      <c r="W1279" s="55"/>
      <c r="X1279" s="55"/>
      <c r="Y1279" s="55"/>
      <c r="Z1279" s="55"/>
      <c r="AA1279" s="55"/>
    </row>
    <row r="1280" spans="1:27" ht="12.75" customHeight="1">
      <c r="A1280" s="68"/>
      <c r="B1280" s="68"/>
      <c r="C1280" s="68"/>
      <c r="D1280" s="68"/>
      <c r="E1280" s="68"/>
      <c r="F1280" s="68"/>
      <c r="G1280" s="71"/>
      <c r="H1280" s="72"/>
      <c r="I1280" s="68"/>
      <c r="J1280" s="68"/>
      <c r="K1280" s="55"/>
      <c r="L1280" s="55"/>
      <c r="M1280" s="55"/>
      <c r="N1280" s="55"/>
      <c r="O1280" s="55"/>
      <c r="P1280" s="55"/>
      <c r="Q1280" s="55"/>
      <c r="R1280" s="55"/>
      <c r="S1280" s="55"/>
      <c r="T1280" s="55"/>
      <c r="U1280" s="55"/>
      <c r="V1280" s="55"/>
      <c r="W1280" s="55"/>
      <c r="X1280" s="55"/>
      <c r="Y1280" s="55"/>
      <c r="Z1280" s="55"/>
      <c r="AA1280" s="55"/>
    </row>
    <row r="1281" spans="1:27" ht="12.75" customHeight="1">
      <c r="A1281" s="68"/>
      <c r="B1281" s="68"/>
      <c r="C1281" s="68"/>
      <c r="D1281" s="68"/>
      <c r="E1281" s="68"/>
      <c r="F1281" s="68"/>
      <c r="G1281" s="71"/>
      <c r="H1281" s="72"/>
      <c r="I1281" s="68"/>
      <c r="J1281" s="68"/>
      <c r="K1281" s="55"/>
      <c r="L1281" s="55"/>
      <c r="M1281" s="55"/>
      <c r="N1281" s="55"/>
      <c r="O1281" s="55"/>
      <c r="P1281" s="55"/>
      <c r="Q1281" s="55"/>
      <c r="R1281" s="55"/>
      <c r="S1281" s="55"/>
      <c r="T1281" s="55"/>
      <c r="U1281" s="55"/>
      <c r="V1281" s="55"/>
      <c r="W1281" s="55"/>
      <c r="X1281" s="55"/>
      <c r="Y1281" s="55"/>
      <c r="Z1281" s="55"/>
      <c r="AA1281" s="55"/>
    </row>
    <row r="1282" spans="1:27" ht="12.75" customHeight="1">
      <c r="A1282" s="68"/>
      <c r="B1282" s="68"/>
      <c r="C1282" s="68"/>
      <c r="D1282" s="68"/>
      <c r="E1282" s="68"/>
      <c r="F1282" s="68"/>
      <c r="G1282" s="71"/>
      <c r="H1282" s="72"/>
      <c r="I1282" s="68"/>
      <c r="J1282" s="68"/>
      <c r="K1282" s="55"/>
      <c r="L1282" s="55"/>
      <c r="M1282" s="55"/>
      <c r="N1282" s="55"/>
      <c r="O1282" s="55"/>
      <c r="P1282" s="55"/>
      <c r="Q1282" s="55"/>
      <c r="R1282" s="55"/>
      <c r="S1282" s="55"/>
      <c r="T1282" s="55"/>
      <c r="U1282" s="55"/>
      <c r="V1282" s="55"/>
      <c r="W1282" s="55"/>
      <c r="X1282" s="55"/>
      <c r="Y1282" s="55"/>
      <c r="Z1282" s="55"/>
      <c r="AA1282" s="55"/>
    </row>
    <row r="1283" spans="1:27" ht="12.75" customHeight="1">
      <c r="A1283" s="68"/>
      <c r="B1283" s="68"/>
      <c r="C1283" s="68"/>
      <c r="D1283" s="68"/>
      <c r="E1283" s="68"/>
      <c r="F1283" s="68"/>
      <c r="G1283" s="71"/>
      <c r="H1283" s="72"/>
      <c r="I1283" s="68"/>
      <c r="J1283" s="68"/>
      <c r="K1283" s="55"/>
      <c r="L1283" s="55"/>
      <c r="M1283" s="55"/>
      <c r="N1283" s="55"/>
      <c r="O1283" s="55"/>
      <c r="P1283" s="55"/>
      <c r="Q1283" s="55"/>
      <c r="R1283" s="55"/>
      <c r="S1283" s="55"/>
      <c r="T1283" s="55"/>
      <c r="U1283" s="55"/>
      <c r="V1283" s="55"/>
      <c r="W1283" s="55"/>
      <c r="X1283" s="55"/>
      <c r="Y1283" s="55"/>
      <c r="Z1283" s="55"/>
      <c r="AA1283" s="55"/>
    </row>
    <row r="1284" spans="1:27" ht="12.75" customHeight="1">
      <c r="A1284" s="68"/>
      <c r="B1284" s="68"/>
      <c r="C1284" s="68"/>
      <c r="D1284" s="68"/>
      <c r="E1284" s="68"/>
      <c r="F1284" s="68"/>
      <c r="G1284" s="71"/>
      <c r="H1284" s="72"/>
      <c r="I1284" s="68"/>
      <c r="J1284" s="68"/>
      <c r="K1284" s="55"/>
      <c r="L1284" s="55"/>
      <c r="M1284" s="55"/>
      <c r="N1284" s="55"/>
      <c r="O1284" s="55"/>
      <c r="P1284" s="55"/>
      <c r="Q1284" s="55"/>
      <c r="R1284" s="55"/>
      <c r="S1284" s="55"/>
      <c r="T1284" s="55"/>
      <c r="U1284" s="55"/>
      <c r="V1284" s="55"/>
      <c r="W1284" s="55"/>
      <c r="X1284" s="55"/>
      <c r="Y1284" s="55"/>
      <c r="Z1284" s="55"/>
      <c r="AA1284" s="55"/>
    </row>
    <row r="1285" spans="1:27" ht="12.75" customHeight="1">
      <c r="A1285" s="68"/>
      <c r="B1285" s="68"/>
      <c r="C1285" s="68"/>
      <c r="D1285" s="68"/>
      <c r="E1285" s="68"/>
      <c r="F1285" s="68"/>
      <c r="G1285" s="71"/>
      <c r="H1285" s="72"/>
      <c r="I1285" s="68"/>
      <c r="J1285" s="68"/>
      <c r="K1285" s="55"/>
      <c r="L1285" s="55"/>
      <c r="M1285" s="55"/>
      <c r="N1285" s="55"/>
      <c r="O1285" s="55"/>
      <c r="P1285" s="55"/>
      <c r="Q1285" s="55"/>
      <c r="R1285" s="55"/>
      <c r="S1285" s="55"/>
      <c r="T1285" s="55"/>
      <c r="U1285" s="55"/>
      <c r="V1285" s="55"/>
      <c r="W1285" s="55"/>
      <c r="X1285" s="55"/>
      <c r="Y1285" s="55"/>
      <c r="Z1285" s="55"/>
      <c r="AA1285" s="55"/>
    </row>
    <row r="1286" spans="1:27" ht="12.75" customHeight="1">
      <c r="A1286" s="68"/>
      <c r="B1286" s="68"/>
      <c r="C1286" s="68"/>
      <c r="D1286" s="68"/>
      <c r="E1286" s="68"/>
      <c r="F1286" s="68"/>
      <c r="G1286" s="71"/>
      <c r="H1286" s="72"/>
      <c r="I1286" s="68"/>
      <c r="J1286" s="68"/>
      <c r="K1286" s="55"/>
      <c r="L1286" s="55"/>
      <c r="M1286" s="55"/>
      <c r="N1286" s="55"/>
      <c r="O1286" s="55"/>
      <c r="P1286" s="55"/>
      <c r="Q1286" s="55"/>
      <c r="R1286" s="55"/>
      <c r="S1286" s="55"/>
      <c r="T1286" s="55"/>
      <c r="U1286" s="55"/>
      <c r="V1286" s="55"/>
      <c r="W1286" s="55"/>
      <c r="X1286" s="55"/>
      <c r="Y1286" s="55"/>
      <c r="Z1286" s="55"/>
      <c r="AA1286" s="55"/>
    </row>
    <row r="1287" spans="1:27" ht="12.75" customHeight="1">
      <c r="A1287" s="68"/>
      <c r="B1287" s="68"/>
      <c r="C1287" s="68"/>
      <c r="D1287" s="68"/>
      <c r="E1287" s="68"/>
      <c r="F1287" s="68"/>
      <c r="G1287" s="71"/>
      <c r="H1287" s="72"/>
      <c r="I1287" s="68"/>
      <c r="J1287" s="68"/>
      <c r="K1287" s="55"/>
      <c r="L1287" s="55"/>
      <c r="M1287" s="55"/>
      <c r="N1287" s="55"/>
      <c r="O1287" s="55"/>
      <c r="P1287" s="55"/>
      <c r="Q1287" s="55"/>
      <c r="R1287" s="55"/>
      <c r="S1287" s="55"/>
      <c r="T1287" s="55"/>
      <c r="U1287" s="55"/>
      <c r="V1287" s="55"/>
      <c r="W1287" s="55"/>
      <c r="X1287" s="55"/>
      <c r="Y1287" s="55"/>
      <c r="Z1287" s="55"/>
      <c r="AA1287" s="55"/>
    </row>
    <row r="1288" spans="1:27" ht="12.75" customHeight="1">
      <c r="A1288" s="68"/>
      <c r="B1288" s="68"/>
      <c r="C1288" s="68"/>
      <c r="D1288" s="68"/>
      <c r="E1288" s="68"/>
      <c r="F1288" s="68"/>
      <c r="G1288" s="71"/>
      <c r="H1288" s="72"/>
      <c r="I1288" s="68"/>
      <c r="J1288" s="68"/>
      <c r="K1288" s="55"/>
      <c r="L1288" s="55"/>
      <c r="M1288" s="55"/>
      <c r="N1288" s="55"/>
      <c r="O1288" s="55"/>
      <c r="P1288" s="55"/>
      <c r="Q1288" s="55"/>
      <c r="R1288" s="55"/>
      <c r="S1288" s="55"/>
      <c r="T1288" s="55"/>
      <c r="U1288" s="55"/>
      <c r="V1288" s="55"/>
      <c r="W1288" s="55"/>
      <c r="X1288" s="55"/>
      <c r="Y1288" s="55"/>
      <c r="Z1288" s="55"/>
      <c r="AA1288" s="55"/>
    </row>
    <row r="1289" spans="1:27" ht="12.75" customHeight="1">
      <c r="A1289" s="68"/>
      <c r="B1289" s="68"/>
      <c r="C1289" s="68"/>
      <c r="D1289" s="68"/>
      <c r="E1289" s="68"/>
      <c r="F1289" s="68"/>
      <c r="G1289" s="71"/>
      <c r="H1289" s="72"/>
      <c r="I1289" s="68"/>
      <c r="J1289" s="68"/>
      <c r="K1289" s="55"/>
      <c r="L1289" s="55"/>
      <c r="M1289" s="55"/>
      <c r="N1289" s="55"/>
      <c r="O1289" s="55"/>
      <c r="P1289" s="55"/>
      <c r="Q1289" s="55"/>
      <c r="R1289" s="55"/>
      <c r="S1289" s="55"/>
      <c r="T1289" s="55"/>
      <c r="U1289" s="55"/>
      <c r="V1289" s="55"/>
      <c r="W1289" s="55"/>
      <c r="X1289" s="55"/>
      <c r="Y1289" s="55"/>
      <c r="Z1289" s="55"/>
      <c r="AA1289" s="55"/>
    </row>
    <row r="1290" spans="1:27" ht="12.75" customHeight="1">
      <c r="A1290" s="68"/>
      <c r="B1290" s="68"/>
      <c r="C1290" s="68"/>
      <c r="D1290" s="68"/>
      <c r="E1290" s="68"/>
      <c r="F1290" s="68"/>
      <c r="G1290" s="71"/>
      <c r="H1290" s="72"/>
      <c r="I1290" s="68"/>
      <c r="J1290" s="68"/>
      <c r="K1290" s="55"/>
      <c r="L1290" s="55"/>
      <c r="M1290" s="55"/>
      <c r="N1290" s="55"/>
      <c r="O1290" s="55"/>
      <c r="P1290" s="55"/>
      <c r="Q1290" s="55"/>
      <c r="R1290" s="55"/>
      <c r="S1290" s="55"/>
      <c r="T1290" s="55"/>
      <c r="U1290" s="55"/>
      <c r="V1290" s="55"/>
      <c r="W1290" s="55"/>
      <c r="X1290" s="55"/>
      <c r="Y1290" s="55"/>
      <c r="Z1290" s="55"/>
      <c r="AA1290" s="55"/>
    </row>
    <row r="1291" spans="1:27" ht="12.75" customHeight="1">
      <c r="A1291" s="68"/>
      <c r="B1291" s="68"/>
      <c r="C1291" s="68"/>
      <c r="D1291" s="68"/>
      <c r="E1291" s="68"/>
      <c r="F1291" s="68"/>
      <c r="G1291" s="71"/>
      <c r="H1291" s="72"/>
      <c r="I1291" s="68"/>
      <c r="J1291" s="68"/>
      <c r="K1291" s="55"/>
      <c r="L1291" s="55"/>
      <c r="M1291" s="55"/>
      <c r="N1291" s="55"/>
      <c r="O1291" s="55"/>
      <c r="P1291" s="55"/>
      <c r="Q1291" s="55"/>
      <c r="R1291" s="55"/>
      <c r="S1291" s="55"/>
      <c r="T1291" s="55"/>
      <c r="U1291" s="55"/>
      <c r="V1291" s="55"/>
      <c r="W1291" s="55"/>
      <c r="X1291" s="55"/>
      <c r="Y1291" s="55"/>
      <c r="Z1291" s="55"/>
      <c r="AA1291" s="55"/>
    </row>
    <row r="1292" spans="1:27" ht="12.75" customHeight="1">
      <c r="A1292" s="68"/>
      <c r="B1292" s="68"/>
      <c r="C1292" s="68"/>
      <c r="D1292" s="68"/>
      <c r="E1292" s="68"/>
      <c r="F1292" s="68"/>
      <c r="G1292" s="71"/>
      <c r="H1292" s="72"/>
      <c r="I1292" s="68"/>
      <c r="J1292" s="68"/>
      <c r="K1292" s="55"/>
      <c r="L1292" s="55"/>
      <c r="M1292" s="55"/>
      <c r="N1292" s="55"/>
      <c r="O1292" s="55"/>
      <c r="P1292" s="55"/>
      <c r="Q1292" s="55"/>
      <c r="R1292" s="55"/>
      <c r="S1292" s="55"/>
      <c r="T1292" s="55"/>
      <c r="U1292" s="55"/>
      <c r="V1292" s="55"/>
      <c r="W1292" s="55"/>
      <c r="X1292" s="55"/>
      <c r="Y1292" s="55"/>
      <c r="Z1292" s="55"/>
      <c r="AA1292" s="55"/>
    </row>
    <row r="1293" spans="1:27" ht="12.75" customHeight="1">
      <c r="A1293" s="68"/>
      <c r="B1293" s="68"/>
      <c r="C1293" s="68"/>
      <c r="D1293" s="68"/>
      <c r="E1293" s="68"/>
      <c r="F1293" s="68"/>
      <c r="G1293" s="71"/>
      <c r="H1293" s="72"/>
      <c r="I1293" s="68"/>
      <c r="J1293" s="68"/>
      <c r="K1293" s="55"/>
      <c r="L1293" s="55"/>
      <c r="M1293" s="55"/>
      <c r="N1293" s="55"/>
      <c r="O1293" s="55"/>
      <c r="P1293" s="55"/>
      <c r="Q1293" s="55"/>
      <c r="R1293" s="55"/>
      <c r="S1293" s="55"/>
      <c r="T1293" s="55"/>
      <c r="U1293" s="55"/>
      <c r="V1293" s="55"/>
      <c r="W1293" s="55"/>
      <c r="X1293" s="55"/>
      <c r="Y1293" s="55"/>
      <c r="Z1293" s="55"/>
      <c r="AA1293" s="55"/>
    </row>
    <row r="1294" spans="1:27" ht="12.75" customHeight="1">
      <c r="A1294" s="68"/>
      <c r="B1294" s="68"/>
      <c r="C1294" s="68"/>
      <c r="D1294" s="68"/>
      <c r="E1294" s="68"/>
      <c r="F1294" s="68"/>
      <c r="G1294" s="71"/>
      <c r="H1294" s="72"/>
      <c r="I1294" s="68"/>
      <c r="J1294" s="68"/>
      <c r="K1294" s="55"/>
      <c r="L1294" s="55"/>
      <c r="M1294" s="55"/>
      <c r="N1294" s="55"/>
      <c r="O1294" s="55"/>
      <c r="P1294" s="55"/>
      <c r="Q1294" s="55"/>
      <c r="R1294" s="55"/>
      <c r="S1294" s="55"/>
      <c r="T1294" s="55"/>
      <c r="U1294" s="55"/>
      <c r="V1294" s="55"/>
      <c r="W1294" s="55"/>
      <c r="X1294" s="55"/>
      <c r="Y1294" s="55"/>
      <c r="Z1294" s="55"/>
      <c r="AA1294" s="55"/>
    </row>
    <row r="1295" spans="1:27" ht="12.75" customHeight="1">
      <c r="A1295" s="68"/>
      <c r="B1295" s="68"/>
      <c r="C1295" s="68"/>
      <c r="D1295" s="68"/>
      <c r="E1295" s="68"/>
      <c r="F1295" s="68"/>
      <c r="G1295" s="71"/>
      <c r="H1295" s="72"/>
      <c r="I1295" s="68"/>
      <c r="J1295" s="68"/>
      <c r="K1295" s="55"/>
      <c r="L1295" s="55"/>
      <c r="M1295" s="55"/>
      <c r="N1295" s="55"/>
      <c r="O1295" s="55"/>
      <c r="P1295" s="55"/>
      <c r="Q1295" s="55"/>
      <c r="R1295" s="55"/>
      <c r="S1295" s="55"/>
      <c r="T1295" s="55"/>
      <c r="U1295" s="55"/>
      <c r="V1295" s="55"/>
      <c r="W1295" s="55"/>
      <c r="X1295" s="55"/>
      <c r="Y1295" s="55"/>
      <c r="Z1295" s="55"/>
      <c r="AA1295" s="55"/>
    </row>
    <row r="1296" spans="1:27" ht="12.75" customHeight="1">
      <c r="A1296" s="68"/>
      <c r="B1296" s="68"/>
      <c r="C1296" s="68"/>
      <c r="D1296" s="68"/>
      <c r="E1296" s="68"/>
      <c r="F1296" s="68"/>
      <c r="G1296" s="71"/>
      <c r="H1296" s="72"/>
      <c r="I1296" s="68"/>
      <c r="J1296" s="68"/>
      <c r="K1296" s="55"/>
      <c r="L1296" s="55"/>
      <c r="M1296" s="55"/>
      <c r="N1296" s="55"/>
      <c r="O1296" s="55"/>
      <c r="P1296" s="55"/>
      <c r="Q1296" s="55"/>
      <c r="R1296" s="55"/>
      <c r="S1296" s="55"/>
      <c r="T1296" s="55"/>
      <c r="U1296" s="55"/>
      <c r="V1296" s="55"/>
      <c r="W1296" s="55"/>
      <c r="X1296" s="55"/>
      <c r="Y1296" s="55"/>
      <c r="Z1296" s="55"/>
      <c r="AA1296" s="55"/>
    </row>
    <row r="1297" spans="1:27" ht="12.75" customHeight="1">
      <c r="A1297" s="68"/>
      <c r="B1297" s="68"/>
      <c r="C1297" s="68"/>
      <c r="D1297" s="68"/>
      <c r="E1297" s="68"/>
      <c r="F1297" s="68"/>
      <c r="G1297" s="71"/>
      <c r="H1297" s="72"/>
      <c r="I1297" s="68"/>
      <c r="J1297" s="68"/>
      <c r="K1297" s="55"/>
      <c r="L1297" s="55"/>
      <c r="M1297" s="55"/>
      <c r="N1297" s="55"/>
      <c r="O1297" s="55"/>
      <c r="P1297" s="55"/>
      <c r="Q1297" s="55"/>
      <c r="R1297" s="55"/>
      <c r="S1297" s="55"/>
      <c r="T1297" s="55"/>
      <c r="U1297" s="55"/>
      <c r="V1297" s="55"/>
      <c r="W1297" s="55"/>
      <c r="X1297" s="55"/>
      <c r="Y1297" s="55"/>
      <c r="Z1297" s="55"/>
      <c r="AA1297" s="55"/>
    </row>
    <row r="1298" spans="1:27" ht="12.75" customHeight="1">
      <c r="A1298" s="68"/>
      <c r="B1298" s="68"/>
      <c r="C1298" s="68"/>
      <c r="D1298" s="68"/>
      <c r="E1298" s="68"/>
      <c r="F1298" s="68"/>
      <c r="G1298" s="71"/>
      <c r="H1298" s="72"/>
      <c r="I1298" s="68"/>
      <c r="J1298" s="68"/>
      <c r="K1298" s="55"/>
      <c r="L1298" s="55"/>
      <c r="M1298" s="55"/>
      <c r="N1298" s="55"/>
      <c r="O1298" s="55"/>
      <c r="P1298" s="55"/>
      <c r="Q1298" s="55"/>
      <c r="R1298" s="55"/>
      <c r="S1298" s="55"/>
      <c r="T1298" s="55"/>
      <c r="U1298" s="55"/>
      <c r="V1298" s="55"/>
      <c r="W1298" s="55"/>
      <c r="X1298" s="55"/>
      <c r="Y1298" s="55"/>
      <c r="Z1298" s="55"/>
      <c r="AA1298" s="55"/>
    </row>
    <row r="1299" spans="1:27" ht="12.75" customHeight="1">
      <c r="A1299" s="68"/>
      <c r="B1299" s="68"/>
      <c r="C1299" s="68"/>
      <c r="D1299" s="68"/>
      <c r="E1299" s="68"/>
      <c r="F1299" s="68"/>
      <c r="G1299" s="71"/>
      <c r="H1299" s="72"/>
      <c r="I1299" s="68"/>
      <c r="J1299" s="68"/>
      <c r="K1299" s="55"/>
      <c r="L1299" s="55"/>
      <c r="M1299" s="55"/>
      <c r="N1299" s="55"/>
      <c r="O1299" s="55"/>
      <c r="P1299" s="55"/>
      <c r="Q1299" s="55"/>
      <c r="R1299" s="55"/>
      <c r="S1299" s="55"/>
      <c r="T1299" s="55"/>
      <c r="U1299" s="55"/>
      <c r="V1299" s="55"/>
      <c r="W1299" s="55"/>
      <c r="X1299" s="55"/>
      <c r="Y1299" s="55"/>
      <c r="Z1299" s="55"/>
      <c r="AA1299" s="55"/>
    </row>
    <row r="1300" spans="1:27" ht="12.75" customHeight="1">
      <c r="A1300" s="68"/>
      <c r="B1300" s="68"/>
      <c r="C1300" s="68"/>
      <c r="D1300" s="68"/>
      <c r="E1300" s="68"/>
      <c r="F1300" s="68"/>
      <c r="G1300" s="71"/>
      <c r="H1300" s="72"/>
      <c r="I1300" s="68"/>
      <c r="J1300" s="68"/>
      <c r="K1300" s="55"/>
      <c r="L1300" s="55"/>
      <c r="M1300" s="55"/>
      <c r="N1300" s="55"/>
      <c r="O1300" s="55"/>
      <c r="P1300" s="55"/>
      <c r="Q1300" s="55"/>
      <c r="R1300" s="55"/>
      <c r="S1300" s="55"/>
      <c r="T1300" s="55"/>
      <c r="U1300" s="55"/>
      <c r="V1300" s="55"/>
      <c r="W1300" s="55"/>
      <c r="X1300" s="55"/>
      <c r="Y1300" s="55"/>
      <c r="Z1300" s="55"/>
      <c r="AA1300" s="55"/>
    </row>
    <row r="1301" spans="1:27" ht="12.75" customHeight="1">
      <c r="A1301" s="68"/>
      <c r="B1301" s="68"/>
      <c r="C1301" s="68"/>
      <c r="D1301" s="68"/>
      <c r="E1301" s="68"/>
      <c r="F1301" s="68"/>
      <c r="G1301" s="71"/>
      <c r="H1301" s="72"/>
      <c r="I1301" s="68"/>
      <c r="J1301" s="68"/>
      <c r="K1301" s="55"/>
      <c r="L1301" s="55"/>
      <c r="M1301" s="55"/>
      <c r="N1301" s="55"/>
      <c r="O1301" s="55"/>
      <c r="P1301" s="55"/>
      <c r="Q1301" s="55"/>
      <c r="R1301" s="55"/>
      <c r="S1301" s="55"/>
      <c r="T1301" s="55"/>
      <c r="U1301" s="55"/>
      <c r="V1301" s="55"/>
      <c r="W1301" s="55"/>
      <c r="X1301" s="55"/>
      <c r="Y1301" s="55"/>
      <c r="Z1301" s="55"/>
      <c r="AA1301" s="55"/>
    </row>
    <row r="1302" spans="1:27" ht="12.75" customHeight="1">
      <c r="A1302" s="68"/>
      <c r="B1302" s="68"/>
      <c r="C1302" s="68"/>
      <c r="D1302" s="68"/>
      <c r="E1302" s="68"/>
      <c r="F1302" s="68"/>
      <c r="G1302" s="71"/>
      <c r="H1302" s="72"/>
      <c r="I1302" s="68"/>
      <c r="J1302" s="68"/>
      <c r="K1302" s="55"/>
      <c r="L1302" s="55"/>
      <c r="M1302" s="55"/>
      <c r="N1302" s="55"/>
      <c r="O1302" s="55"/>
      <c r="P1302" s="55"/>
      <c r="Q1302" s="55"/>
      <c r="R1302" s="55"/>
      <c r="S1302" s="55"/>
      <c r="T1302" s="55"/>
      <c r="U1302" s="55"/>
      <c r="V1302" s="55"/>
      <c r="W1302" s="55"/>
      <c r="X1302" s="55"/>
      <c r="Y1302" s="55"/>
      <c r="Z1302" s="55"/>
      <c r="AA1302" s="55"/>
    </row>
    <row r="1303" spans="1:27" ht="12.75" customHeight="1">
      <c r="A1303" s="68"/>
      <c r="B1303" s="68"/>
      <c r="C1303" s="68"/>
      <c r="D1303" s="68"/>
      <c r="E1303" s="68"/>
      <c r="F1303" s="68"/>
      <c r="G1303" s="71"/>
      <c r="H1303" s="72"/>
      <c r="I1303" s="68"/>
      <c r="J1303" s="68"/>
      <c r="K1303" s="55"/>
      <c r="L1303" s="55"/>
      <c r="M1303" s="55"/>
      <c r="N1303" s="55"/>
      <c r="O1303" s="55"/>
      <c r="P1303" s="55"/>
      <c r="Q1303" s="55"/>
      <c r="R1303" s="55"/>
      <c r="S1303" s="55"/>
      <c r="T1303" s="55"/>
      <c r="U1303" s="55"/>
      <c r="V1303" s="55"/>
      <c r="W1303" s="55"/>
      <c r="X1303" s="55"/>
      <c r="Y1303" s="55"/>
      <c r="Z1303" s="55"/>
      <c r="AA1303" s="55"/>
    </row>
    <row r="1304" spans="1:27" ht="12.75" customHeight="1">
      <c r="A1304" s="68"/>
      <c r="B1304" s="68"/>
      <c r="C1304" s="68"/>
      <c r="D1304" s="68"/>
      <c r="E1304" s="68"/>
      <c r="F1304" s="68"/>
      <c r="G1304" s="71"/>
      <c r="H1304" s="72"/>
      <c r="I1304" s="68"/>
      <c r="J1304" s="68"/>
      <c r="K1304" s="55"/>
      <c r="L1304" s="55"/>
      <c r="M1304" s="55"/>
      <c r="N1304" s="55"/>
      <c r="O1304" s="55"/>
      <c r="P1304" s="55"/>
      <c r="Q1304" s="55"/>
      <c r="R1304" s="55"/>
      <c r="S1304" s="55"/>
      <c r="T1304" s="55"/>
      <c r="U1304" s="55"/>
      <c r="V1304" s="55"/>
      <c r="W1304" s="55"/>
      <c r="X1304" s="55"/>
      <c r="Y1304" s="55"/>
      <c r="Z1304" s="55"/>
      <c r="AA1304" s="55"/>
    </row>
    <row r="1305" spans="1:27" ht="12.75" customHeight="1">
      <c r="A1305" s="68"/>
      <c r="B1305" s="68"/>
      <c r="C1305" s="68"/>
      <c r="D1305" s="68"/>
      <c r="E1305" s="68"/>
      <c r="F1305" s="68"/>
      <c r="G1305" s="71"/>
      <c r="H1305" s="72"/>
      <c r="I1305" s="68"/>
      <c r="J1305" s="68"/>
      <c r="K1305" s="55"/>
      <c r="L1305" s="55"/>
      <c r="M1305" s="55"/>
      <c r="N1305" s="55"/>
      <c r="O1305" s="55"/>
      <c r="P1305" s="55"/>
      <c r="Q1305" s="55"/>
      <c r="R1305" s="55"/>
      <c r="S1305" s="55"/>
      <c r="T1305" s="55"/>
      <c r="U1305" s="55"/>
      <c r="V1305" s="55"/>
      <c r="W1305" s="55"/>
      <c r="X1305" s="55"/>
      <c r="Y1305" s="55"/>
      <c r="Z1305" s="55"/>
      <c r="AA1305" s="55"/>
    </row>
    <row r="1306" spans="1:27" ht="12.75" customHeight="1">
      <c r="A1306" s="68"/>
      <c r="B1306" s="68"/>
      <c r="C1306" s="68"/>
      <c r="D1306" s="68"/>
      <c r="E1306" s="68"/>
      <c r="F1306" s="68"/>
      <c r="G1306" s="71"/>
      <c r="H1306" s="72"/>
      <c r="I1306" s="68"/>
      <c r="J1306" s="68"/>
      <c r="K1306" s="55"/>
      <c r="L1306" s="55"/>
      <c r="M1306" s="55"/>
      <c r="N1306" s="55"/>
      <c r="O1306" s="55"/>
      <c r="P1306" s="55"/>
      <c r="Q1306" s="55"/>
      <c r="R1306" s="55"/>
      <c r="S1306" s="55"/>
      <c r="T1306" s="55"/>
      <c r="U1306" s="55"/>
      <c r="V1306" s="55"/>
      <c r="W1306" s="55"/>
      <c r="X1306" s="55"/>
      <c r="Y1306" s="55"/>
      <c r="Z1306" s="55"/>
      <c r="AA1306" s="55"/>
    </row>
    <row r="1307" spans="1:27" ht="12.75" customHeight="1">
      <c r="A1307" s="68"/>
      <c r="B1307" s="68"/>
      <c r="C1307" s="68"/>
      <c r="D1307" s="68"/>
      <c r="E1307" s="68"/>
      <c r="F1307" s="68"/>
      <c r="G1307" s="71"/>
      <c r="H1307" s="72"/>
      <c r="I1307" s="68"/>
      <c r="J1307" s="68"/>
      <c r="K1307" s="55"/>
      <c r="L1307" s="55"/>
      <c r="M1307" s="55"/>
      <c r="N1307" s="55"/>
      <c r="O1307" s="55"/>
      <c r="P1307" s="55"/>
      <c r="Q1307" s="55"/>
      <c r="R1307" s="55"/>
      <c r="S1307" s="55"/>
      <c r="T1307" s="55"/>
      <c r="U1307" s="55"/>
      <c r="V1307" s="55"/>
      <c r="W1307" s="55"/>
      <c r="X1307" s="55"/>
      <c r="Y1307" s="55"/>
      <c r="Z1307" s="55"/>
      <c r="AA1307" s="55"/>
    </row>
    <row r="1308" spans="1:27" ht="12.75" customHeight="1">
      <c r="A1308" s="68"/>
      <c r="B1308" s="68"/>
      <c r="C1308" s="68"/>
      <c r="D1308" s="68"/>
      <c r="E1308" s="68"/>
      <c r="F1308" s="68"/>
      <c r="G1308" s="71"/>
      <c r="H1308" s="72"/>
      <c r="I1308" s="68"/>
      <c r="J1308" s="68"/>
      <c r="K1308" s="55"/>
      <c r="L1308" s="55"/>
      <c r="M1308" s="55"/>
      <c r="N1308" s="55"/>
      <c r="O1308" s="55"/>
      <c r="P1308" s="55"/>
      <c r="Q1308" s="55"/>
      <c r="R1308" s="55"/>
      <c r="S1308" s="55"/>
      <c r="T1308" s="55"/>
      <c r="U1308" s="55"/>
      <c r="V1308" s="55"/>
      <c r="W1308" s="55"/>
      <c r="X1308" s="55"/>
      <c r="Y1308" s="55"/>
      <c r="Z1308" s="55"/>
      <c r="AA1308" s="55"/>
    </row>
    <row r="1309" spans="1:27" ht="12.75" customHeight="1">
      <c r="A1309" s="68"/>
      <c r="B1309" s="68"/>
      <c r="C1309" s="68"/>
      <c r="D1309" s="68"/>
      <c r="E1309" s="68"/>
      <c r="F1309" s="68"/>
      <c r="G1309" s="71"/>
      <c r="H1309" s="72"/>
      <c r="I1309" s="68"/>
      <c r="J1309" s="68"/>
      <c r="K1309" s="55"/>
      <c r="L1309" s="55"/>
      <c r="M1309" s="55"/>
      <c r="N1309" s="55"/>
      <c r="O1309" s="55"/>
      <c r="P1309" s="55"/>
      <c r="Q1309" s="55"/>
      <c r="R1309" s="55"/>
      <c r="S1309" s="55"/>
      <c r="T1309" s="55"/>
      <c r="U1309" s="55"/>
      <c r="V1309" s="55"/>
      <c r="W1309" s="55"/>
      <c r="X1309" s="55"/>
      <c r="Y1309" s="55"/>
      <c r="Z1309" s="55"/>
      <c r="AA1309" s="55"/>
    </row>
    <row r="1310" spans="1:27" ht="12.75" customHeight="1">
      <c r="A1310" s="68"/>
      <c r="B1310" s="68"/>
      <c r="C1310" s="68"/>
      <c r="D1310" s="68"/>
      <c r="E1310" s="68"/>
      <c r="F1310" s="68"/>
      <c r="G1310" s="71"/>
      <c r="H1310" s="72"/>
      <c r="I1310" s="68"/>
      <c r="J1310" s="68"/>
      <c r="K1310" s="55"/>
      <c r="L1310" s="55"/>
      <c r="M1310" s="55"/>
      <c r="N1310" s="55"/>
      <c r="O1310" s="55"/>
      <c r="P1310" s="55"/>
      <c r="Q1310" s="55"/>
      <c r="R1310" s="55"/>
      <c r="S1310" s="55"/>
      <c r="T1310" s="55"/>
      <c r="U1310" s="55"/>
      <c r="V1310" s="55"/>
      <c r="W1310" s="55"/>
      <c r="X1310" s="55"/>
      <c r="Y1310" s="55"/>
      <c r="Z1310" s="55"/>
      <c r="AA1310" s="55"/>
    </row>
    <row r="1311" spans="1:27" ht="12.75" customHeight="1">
      <c r="A1311" s="68"/>
      <c r="B1311" s="68"/>
      <c r="C1311" s="68"/>
      <c r="D1311" s="68"/>
      <c r="E1311" s="68"/>
      <c r="F1311" s="68"/>
      <c r="G1311" s="71"/>
      <c r="H1311" s="72"/>
      <c r="I1311" s="68"/>
      <c r="J1311" s="68"/>
      <c r="K1311" s="55"/>
      <c r="L1311" s="55"/>
      <c r="M1311" s="55"/>
      <c r="N1311" s="55"/>
      <c r="O1311" s="55"/>
      <c r="P1311" s="55"/>
      <c r="Q1311" s="55"/>
      <c r="R1311" s="55"/>
      <c r="S1311" s="55"/>
      <c r="T1311" s="55"/>
      <c r="U1311" s="55"/>
      <c r="V1311" s="55"/>
      <c r="W1311" s="55"/>
      <c r="X1311" s="55"/>
      <c r="Y1311" s="55"/>
      <c r="Z1311" s="55"/>
      <c r="AA1311" s="55"/>
    </row>
    <row r="1312" spans="1:27" ht="12.75" customHeight="1">
      <c r="A1312" s="68"/>
      <c r="B1312" s="68"/>
      <c r="C1312" s="68"/>
      <c r="D1312" s="68"/>
      <c r="E1312" s="68"/>
      <c r="F1312" s="68"/>
      <c r="G1312" s="71"/>
      <c r="H1312" s="72"/>
      <c r="I1312" s="68"/>
      <c r="J1312" s="68"/>
      <c r="K1312" s="55"/>
      <c r="L1312" s="55"/>
      <c r="M1312" s="55"/>
      <c r="N1312" s="55"/>
      <c r="O1312" s="55"/>
      <c r="P1312" s="55"/>
      <c r="Q1312" s="55"/>
      <c r="R1312" s="55"/>
      <c r="S1312" s="55"/>
      <c r="T1312" s="55"/>
      <c r="U1312" s="55"/>
      <c r="V1312" s="55"/>
      <c r="W1312" s="55"/>
      <c r="X1312" s="55"/>
      <c r="Y1312" s="55"/>
      <c r="Z1312" s="55"/>
      <c r="AA1312" s="55"/>
    </row>
    <row r="1313" spans="1:27" ht="12.75" customHeight="1">
      <c r="A1313" s="68"/>
      <c r="B1313" s="68"/>
      <c r="C1313" s="68"/>
      <c r="D1313" s="68"/>
      <c r="E1313" s="68"/>
      <c r="F1313" s="68"/>
      <c r="G1313" s="71"/>
      <c r="H1313" s="72"/>
      <c r="I1313" s="68"/>
      <c r="J1313" s="68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55"/>
      <c r="X1313" s="55"/>
      <c r="Y1313" s="55"/>
      <c r="Z1313" s="55"/>
      <c r="AA1313" s="55"/>
    </row>
    <row r="1314" spans="1:27" ht="12.75" customHeight="1">
      <c r="A1314" s="68"/>
      <c r="B1314" s="68"/>
      <c r="C1314" s="68"/>
      <c r="D1314" s="68"/>
      <c r="E1314" s="68"/>
      <c r="F1314" s="68"/>
      <c r="G1314" s="71"/>
      <c r="H1314" s="72"/>
      <c r="I1314" s="68"/>
      <c r="J1314" s="68"/>
      <c r="K1314" s="55"/>
      <c r="L1314" s="55"/>
      <c r="M1314" s="55"/>
      <c r="N1314" s="55"/>
      <c r="O1314" s="55"/>
      <c r="P1314" s="55"/>
      <c r="Q1314" s="55"/>
      <c r="R1314" s="55"/>
      <c r="S1314" s="55"/>
      <c r="T1314" s="55"/>
      <c r="U1314" s="55"/>
      <c r="V1314" s="55"/>
      <c r="W1314" s="55"/>
      <c r="X1314" s="55"/>
      <c r="Y1314" s="55"/>
      <c r="Z1314" s="55"/>
      <c r="AA1314" s="55"/>
    </row>
    <row r="1315" spans="1:27" ht="12.75" customHeight="1">
      <c r="A1315" s="68"/>
      <c r="B1315" s="68"/>
      <c r="C1315" s="68"/>
      <c r="D1315" s="68"/>
      <c r="E1315" s="68"/>
      <c r="F1315" s="68"/>
      <c r="G1315" s="71"/>
      <c r="H1315" s="72"/>
      <c r="I1315" s="68"/>
      <c r="J1315" s="68"/>
      <c r="K1315" s="55"/>
      <c r="L1315" s="55"/>
      <c r="M1315" s="55"/>
      <c r="N1315" s="55"/>
      <c r="O1315" s="55"/>
      <c r="P1315" s="55"/>
      <c r="Q1315" s="55"/>
      <c r="R1315" s="55"/>
      <c r="S1315" s="55"/>
      <c r="T1315" s="55"/>
      <c r="U1315" s="55"/>
      <c r="V1315" s="55"/>
      <c r="W1315" s="55"/>
      <c r="X1315" s="55"/>
      <c r="Y1315" s="55"/>
      <c r="Z1315" s="55"/>
      <c r="AA1315" s="55"/>
    </row>
    <row r="1316" spans="1:27" ht="12.75" customHeight="1">
      <c r="A1316" s="68"/>
      <c r="B1316" s="68"/>
      <c r="C1316" s="68"/>
      <c r="D1316" s="68"/>
      <c r="E1316" s="68"/>
      <c r="F1316" s="68"/>
      <c r="G1316" s="71"/>
      <c r="H1316" s="72"/>
      <c r="I1316" s="68"/>
      <c r="J1316" s="68"/>
      <c r="K1316" s="55"/>
      <c r="L1316" s="55"/>
      <c r="M1316" s="55"/>
      <c r="N1316" s="55"/>
      <c r="O1316" s="55"/>
      <c r="P1316" s="55"/>
      <c r="Q1316" s="55"/>
      <c r="R1316" s="55"/>
      <c r="S1316" s="55"/>
      <c r="T1316" s="55"/>
      <c r="U1316" s="55"/>
      <c r="V1316" s="55"/>
      <c r="W1316" s="55"/>
      <c r="X1316" s="55"/>
      <c r="Y1316" s="55"/>
      <c r="Z1316" s="55"/>
      <c r="AA1316" s="55"/>
    </row>
    <row r="1317" spans="1:27" ht="12.75" customHeight="1">
      <c r="A1317" s="68"/>
      <c r="B1317" s="68"/>
      <c r="C1317" s="68"/>
      <c r="D1317" s="68"/>
      <c r="E1317" s="68"/>
      <c r="F1317" s="68"/>
      <c r="G1317" s="71"/>
      <c r="H1317" s="72"/>
      <c r="I1317" s="68"/>
      <c r="J1317" s="68"/>
      <c r="K1317" s="55"/>
      <c r="L1317" s="55"/>
      <c r="M1317" s="55"/>
      <c r="N1317" s="55"/>
      <c r="O1317" s="55"/>
      <c r="P1317" s="55"/>
      <c r="Q1317" s="55"/>
      <c r="R1317" s="55"/>
      <c r="S1317" s="55"/>
      <c r="T1317" s="55"/>
      <c r="U1317" s="55"/>
      <c r="V1317" s="55"/>
      <c r="W1317" s="55"/>
      <c r="X1317" s="55"/>
      <c r="Y1317" s="55"/>
      <c r="Z1317" s="55"/>
      <c r="AA1317" s="55"/>
    </row>
    <row r="1318" spans="1:27" ht="12.75" customHeight="1">
      <c r="A1318" s="68"/>
      <c r="B1318" s="68"/>
      <c r="C1318" s="68"/>
      <c r="D1318" s="68"/>
      <c r="E1318" s="68"/>
      <c r="F1318" s="68"/>
      <c r="G1318" s="71"/>
      <c r="H1318" s="72"/>
      <c r="I1318" s="68"/>
      <c r="J1318" s="68"/>
      <c r="K1318" s="55"/>
      <c r="L1318" s="55"/>
      <c r="M1318" s="55"/>
      <c r="N1318" s="55"/>
      <c r="O1318" s="55"/>
      <c r="P1318" s="55"/>
      <c r="Q1318" s="55"/>
      <c r="R1318" s="55"/>
      <c r="S1318" s="55"/>
      <c r="T1318" s="55"/>
      <c r="U1318" s="55"/>
      <c r="V1318" s="55"/>
      <c r="W1318" s="55"/>
      <c r="X1318" s="55"/>
      <c r="Y1318" s="55"/>
      <c r="Z1318" s="55"/>
      <c r="AA1318" s="55"/>
    </row>
    <row r="1319" spans="1:27" ht="12.75" customHeight="1">
      <c r="A1319" s="68"/>
      <c r="B1319" s="68"/>
      <c r="C1319" s="68"/>
      <c r="D1319" s="68"/>
      <c r="E1319" s="68"/>
      <c r="F1319" s="68"/>
      <c r="G1319" s="71"/>
      <c r="H1319" s="72"/>
      <c r="I1319" s="68"/>
      <c r="J1319" s="68"/>
      <c r="K1319" s="55"/>
      <c r="L1319" s="55"/>
      <c r="M1319" s="55"/>
      <c r="N1319" s="55"/>
      <c r="O1319" s="55"/>
      <c r="P1319" s="55"/>
      <c r="Q1319" s="55"/>
      <c r="R1319" s="55"/>
      <c r="S1319" s="55"/>
      <c r="T1319" s="55"/>
      <c r="U1319" s="55"/>
      <c r="V1319" s="55"/>
      <c r="W1319" s="55"/>
      <c r="X1319" s="55"/>
      <c r="Y1319" s="55"/>
      <c r="Z1319" s="55"/>
      <c r="AA1319" s="55"/>
    </row>
    <row r="1320" spans="1:27" ht="12.75" customHeight="1">
      <c r="A1320" s="68"/>
      <c r="B1320" s="68"/>
      <c r="C1320" s="68"/>
      <c r="D1320" s="68"/>
      <c r="E1320" s="68"/>
      <c r="F1320" s="68"/>
      <c r="G1320" s="71"/>
      <c r="H1320" s="72"/>
      <c r="I1320" s="68"/>
      <c r="J1320" s="68"/>
      <c r="K1320" s="55"/>
      <c r="L1320" s="55"/>
      <c r="M1320" s="55"/>
      <c r="N1320" s="55"/>
      <c r="O1320" s="55"/>
      <c r="P1320" s="55"/>
      <c r="Q1320" s="55"/>
      <c r="R1320" s="55"/>
      <c r="S1320" s="55"/>
      <c r="T1320" s="55"/>
      <c r="U1320" s="55"/>
      <c r="V1320" s="55"/>
      <c r="W1320" s="55"/>
      <c r="X1320" s="55"/>
      <c r="Y1320" s="55"/>
      <c r="Z1320" s="55"/>
      <c r="AA1320" s="55"/>
    </row>
    <row r="1321" spans="1:27" ht="12.75" customHeight="1">
      <c r="A1321" s="68"/>
      <c r="B1321" s="68"/>
      <c r="C1321" s="68"/>
      <c r="D1321" s="68"/>
      <c r="E1321" s="68"/>
      <c r="F1321" s="68"/>
      <c r="G1321" s="71"/>
      <c r="H1321" s="72"/>
      <c r="I1321" s="68"/>
      <c r="J1321" s="68"/>
      <c r="K1321" s="55"/>
      <c r="L1321" s="55"/>
      <c r="M1321" s="55"/>
      <c r="N1321" s="55"/>
      <c r="O1321" s="55"/>
      <c r="P1321" s="55"/>
      <c r="Q1321" s="55"/>
      <c r="R1321" s="55"/>
      <c r="S1321" s="55"/>
      <c r="T1321" s="55"/>
      <c r="U1321" s="55"/>
      <c r="V1321" s="55"/>
      <c r="W1321" s="55"/>
      <c r="X1321" s="55"/>
      <c r="Y1321" s="55"/>
      <c r="Z1321" s="55"/>
      <c r="AA1321" s="55"/>
    </row>
    <row r="1322" spans="1:27" ht="12.75" customHeight="1">
      <c r="A1322" s="68"/>
      <c r="B1322" s="68"/>
      <c r="C1322" s="68"/>
      <c r="D1322" s="68"/>
      <c r="E1322" s="68"/>
      <c r="F1322" s="68"/>
      <c r="G1322" s="71"/>
      <c r="H1322" s="72"/>
      <c r="I1322" s="68"/>
      <c r="J1322" s="68"/>
      <c r="K1322" s="55"/>
      <c r="L1322" s="55"/>
      <c r="M1322" s="55"/>
      <c r="N1322" s="55"/>
      <c r="O1322" s="55"/>
      <c r="P1322" s="55"/>
      <c r="Q1322" s="55"/>
      <c r="R1322" s="55"/>
      <c r="S1322" s="55"/>
      <c r="T1322" s="55"/>
      <c r="U1322" s="55"/>
      <c r="V1322" s="55"/>
      <c r="W1322" s="55"/>
      <c r="X1322" s="55"/>
      <c r="Y1322" s="55"/>
      <c r="Z1322" s="55"/>
      <c r="AA1322" s="55"/>
    </row>
    <row r="1323" spans="1:27" ht="12.75" customHeight="1">
      <c r="A1323" s="68"/>
      <c r="B1323" s="68"/>
      <c r="C1323" s="68"/>
      <c r="D1323" s="68"/>
      <c r="E1323" s="68"/>
      <c r="F1323" s="68"/>
      <c r="G1323" s="71"/>
      <c r="H1323" s="72"/>
      <c r="I1323" s="68"/>
      <c r="J1323" s="68"/>
      <c r="K1323" s="55"/>
      <c r="L1323" s="55"/>
      <c r="M1323" s="55"/>
      <c r="N1323" s="55"/>
      <c r="O1323" s="55"/>
      <c r="P1323" s="55"/>
      <c r="Q1323" s="55"/>
      <c r="R1323" s="55"/>
      <c r="S1323" s="55"/>
      <c r="T1323" s="55"/>
      <c r="U1323" s="55"/>
      <c r="V1323" s="55"/>
      <c r="W1323" s="55"/>
      <c r="X1323" s="55"/>
      <c r="Y1323" s="55"/>
      <c r="Z1323" s="55"/>
      <c r="AA1323" s="55"/>
    </row>
    <row r="1324" spans="1:27" ht="12.75" customHeight="1">
      <c r="A1324" s="68"/>
      <c r="B1324" s="68"/>
      <c r="C1324" s="68"/>
      <c r="D1324" s="68"/>
      <c r="E1324" s="68"/>
      <c r="F1324" s="68"/>
      <c r="G1324" s="71"/>
      <c r="H1324" s="72"/>
      <c r="I1324" s="68"/>
      <c r="J1324" s="68"/>
      <c r="K1324" s="55"/>
      <c r="L1324" s="55"/>
      <c r="M1324" s="55"/>
      <c r="N1324" s="55"/>
      <c r="O1324" s="55"/>
      <c r="P1324" s="55"/>
      <c r="Q1324" s="55"/>
      <c r="R1324" s="55"/>
      <c r="S1324" s="55"/>
      <c r="T1324" s="55"/>
      <c r="U1324" s="55"/>
      <c r="V1324" s="55"/>
      <c r="W1324" s="55"/>
      <c r="X1324" s="55"/>
      <c r="Y1324" s="55"/>
      <c r="Z1324" s="55"/>
      <c r="AA1324" s="55"/>
    </row>
    <row r="1325" spans="1:27" ht="12.75" customHeight="1">
      <c r="A1325" s="68"/>
      <c r="B1325" s="68"/>
      <c r="C1325" s="68"/>
      <c r="D1325" s="68"/>
      <c r="E1325" s="68"/>
      <c r="F1325" s="68"/>
      <c r="G1325" s="71"/>
      <c r="H1325" s="72"/>
      <c r="I1325" s="68"/>
      <c r="J1325" s="68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55"/>
      <c r="X1325" s="55"/>
      <c r="Y1325" s="55"/>
      <c r="Z1325" s="55"/>
      <c r="AA1325" s="55"/>
    </row>
    <row r="1326" spans="1:27" ht="12.75" customHeight="1">
      <c r="A1326" s="68"/>
      <c r="B1326" s="68"/>
      <c r="C1326" s="68"/>
      <c r="D1326" s="68"/>
      <c r="E1326" s="68"/>
      <c r="F1326" s="68"/>
      <c r="G1326" s="71"/>
      <c r="H1326" s="72"/>
      <c r="I1326" s="68"/>
      <c r="J1326" s="68"/>
      <c r="K1326" s="55"/>
      <c r="L1326" s="55"/>
      <c r="M1326" s="55"/>
      <c r="N1326" s="55"/>
      <c r="O1326" s="55"/>
      <c r="P1326" s="55"/>
      <c r="Q1326" s="55"/>
      <c r="R1326" s="55"/>
      <c r="S1326" s="55"/>
      <c r="T1326" s="55"/>
      <c r="U1326" s="55"/>
      <c r="V1326" s="55"/>
      <c r="W1326" s="55"/>
      <c r="X1326" s="55"/>
      <c r="Y1326" s="55"/>
      <c r="Z1326" s="55"/>
      <c r="AA1326" s="55"/>
    </row>
    <row r="1327" spans="1:27" ht="12.75" customHeight="1">
      <c r="A1327" s="68"/>
      <c r="B1327" s="68"/>
      <c r="C1327" s="68"/>
      <c r="D1327" s="68"/>
      <c r="E1327" s="68"/>
      <c r="F1327" s="68"/>
      <c r="G1327" s="71"/>
      <c r="H1327" s="72"/>
      <c r="I1327" s="68"/>
      <c r="J1327" s="68"/>
      <c r="K1327" s="55"/>
      <c r="L1327" s="55"/>
      <c r="M1327" s="55"/>
      <c r="N1327" s="55"/>
      <c r="O1327" s="55"/>
      <c r="P1327" s="55"/>
      <c r="Q1327" s="55"/>
      <c r="R1327" s="55"/>
      <c r="S1327" s="55"/>
      <c r="T1327" s="55"/>
      <c r="U1327" s="55"/>
      <c r="V1327" s="55"/>
      <c r="W1327" s="55"/>
      <c r="X1327" s="55"/>
      <c r="Y1327" s="55"/>
      <c r="Z1327" s="55"/>
      <c r="AA1327" s="55"/>
    </row>
    <row r="1328" spans="1:27" ht="12.75" customHeight="1">
      <c r="A1328" s="68"/>
      <c r="B1328" s="68"/>
      <c r="C1328" s="68"/>
      <c r="D1328" s="68"/>
      <c r="E1328" s="68"/>
      <c r="F1328" s="68"/>
      <c r="G1328" s="71"/>
      <c r="H1328" s="72"/>
      <c r="I1328" s="68"/>
      <c r="J1328" s="68"/>
      <c r="K1328" s="55"/>
      <c r="L1328" s="55"/>
      <c r="M1328" s="55"/>
      <c r="N1328" s="55"/>
      <c r="O1328" s="55"/>
      <c r="P1328" s="55"/>
      <c r="Q1328" s="55"/>
      <c r="R1328" s="55"/>
      <c r="S1328" s="55"/>
      <c r="T1328" s="55"/>
      <c r="U1328" s="55"/>
      <c r="V1328" s="55"/>
      <c r="W1328" s="55"/>
      <c r="X1328" s="55"/>
      <c r="Y1328" s="55"/>
      <c r="Z1328" s="55"/>
      <c r="AA1328" s="55"/>
    </row>
    <row r="1329" spans="1:27" ht="12.75" customHeight="1">
      <c r="A1329" s="68"/>
      <c r="B1329" s="68"/>
      <c r="C1329" s="68"/>
      <c r="D1329" s="68"/>
      <c r="E1329" s="68"/>
      <c r="F1329" s="68"/>
      <c r="G1329" s="71"/>
      <c r="H1329" s="72"/>
      <c r="I1329" s="68"/>
      <c r="J1329" s="68"/>
      <c r="K1329" s="55"/>
      <c r="L1329" s="55"/>
      <c r="M1329" s="55"/>
      <c r="N1329" s="55"/>
      <c r="O1329" s="55"/>
      <c r="P1329" s="55"/>
      <c r="Q1329" s="55"/>
      <c r="R1329" s="55"/>
      <c r="S1329" s="55"/>
      <c r="T1329" s="55"/>
      <c r="U1329" s="55"/>
      <c r="V1329" s="55"/>
      <c r="W1329" s="55"/>
      <c r="X1329" s="55"/>
      <c r="Y1329" s="55"/>
      <c r="Z1329" s="55"/>
      <c r="AA1329" s="55"/>
    </row>
    <row r="1330" spans="1:27" ht="12.75" customHeight="1">
      <c r="A1330" s="68"/>
      <c r="B1330" s="68"/>
      <c r="C1330" s="68"/>
      <c r="D1330" s="68"/>
      <c r="E1330" s="68"/>
      <c r="F1330" s="68"/>
      <c r="G1330" s="71"/>
      <c r="H1330" s="72"/>
      <c r="I1330" s="68"/>
      <c r="J1330" s="68"/>
      <c r="K1330" s="55"/>
      <c r="L1330" s="55"/>
      <c r="M1330" s="55"/>
      <c r="N1330" s="55"/>
      <c r="O1330" s="55"/>
      <c r="P1330" s="55"/>
      <c r="Q1330" s="55"/>
      <c r="R1330" s="55"/>
      <c r="S1330" s="55"/>
      <c r="T1330" s="55"/>
      <c r="U1330" s="55"/>
      <c r="V1330" s="55"/>
      <c r="W1330" s="55"/>
      <c r="X1330" s="55"/>
      <c r="Y1330" s="55"/>
      <c r="Z1330" s="55"/>
      <c r="AA1330" s="55"/>
    </row>
    <row r="1331" spans="1:27" ht="12.75" customHeight="1">
      <c r="A1331" s="68"/>
      <c r="B1331" s="68"/>
      <c r="C1331" s="68"/>
      <c r="D1331" s="68"/>
      <c r="E1331" s="68"/>
      <c r="F1331" s="68"/>
      <c r="G1331" s="71"/>
      <c r="H1331" s="72"/>
      <c r="I1331" s="68"/>
      <c r="J1331" s="68"/>
      <c r="K1331" s="55"/>
      <c r="L1331" s="55"/>
      <c r="M1331" s="55"/>
      <c r="N1331" s="55"/>
      <c r="O1331" s="55"/>
      <c r="P1331" s="55"/>
      <c r="Q1331" s="55"/>
      <c r="R1331" s="55"/>
      <c r="S1331" s="55"/>
      <c r="T1331" s="55"/>
      <c r="U1331" s="55"/>
      <c r="V1331" s="55"/>
      <c r="W1331" s="55"/>
      <c r="X1331" s="55"/>
      <c r="Y1331" s="55"/>
      <c r="Z1331" s="55"/>
      <c r="AA1331" s="55"/>
    </row>
    <row r="1332" spans="1:27" ht="12.75" customHeight="1">
      <c r="A1332" s="68"/>
      <c r="B1332" s="68"/>
      <c r="C1332" s="68"/>
      <c r="D1332" s="68"/>
      <c r="E1332" s="68"/>
      <c r="F1332" s="68"/>
      <c r="G1332" s="71"/>
      <c r="H1332" s="72"/>
      <c r="I1332" s="68"/>
      <c r="J1332" s="68"/>
      <c r="K1332" s="55"/>
      <c r="L1332" s="55"/>
      <c r="M1332" s="55"/>
      <c r="N1332" s="55"/>
      <c r="O1332" s="55"/>
      <c r="P1332" s="55"/>
      <c r="Q1332" s="55"/>
      <c r="R1332" s="55"/>
      <c r="S1332" s="55"/>
      <c r="T1332" s="55"/>
      <c r="U1332" s="55"/>
      <c r="V1332" s="55"/>
      <c r="W1332" s="55"/>
      <c r="X1332" s="55"/>
      <c r="Y1332" s="55"/>
      <c r="Z1332" s="55"/>
      <c r="AA1332" s="55"/>
    </row>
    <row r="1333" spans="1:27" ht="12.75" customHeight="1">
      <c r="A1333" s="68"/>
      <c r="B1333" s="68"/>
      <c r="C1333" s="68"/>
      <c r="D1333" s="68"/>
      <c r="E1333" s="68"/>
      <c r="F1333" s="68"/>
      <c r="G1333" s="71"/>
      <c r="H1333" s="72"/>
      <c r="I1333" s="68"/>
      <c r="J1333" s="68"/>
      <c r="K1333" s="55"/>
      <c r="L1333" s="55"/>
      <c r="M1333" s="55"/>
      <c r="N1333" s="55"/>
      <c r="O1333" s="55"/>
      <c r="P1333" s="55"/>
      <c r="Q1333" s="55"/>
      <c r="R1333" s="55"/>
      <c r="S1333" s="55"/>
      <c r="T1333" s="55"/>
      <c r="U1333" s="55"/>
      <c r="V1333" s="55"/>
      <c r="W1333" s="55"/>
      <c r="X1333" s="55"/>
      <c r="Y1333" s="55"/>
      <c r="Z1333" s="55"/>
      <c r="AA1333" s="55"/>
    </row>
    <row r="1334" spans="1:27" ht="12.75" customHeight="1">
      <c r="A1334" s="68"/>
      <c r="B1334" s="68"/>
      <c r="C1334" s="68"/>
      <c r="D1334" s="68"/>
      <c r="E1334" s="68"/>
      <c r="F1334" s="68"/>
      <c r="G1334" s="71"/>
      <c r="H1334" s="72"/>
      <c r="I1334" s="68"/>
      <c r="J1334" s="68"/>
      <c r="K1334" s="55"/>
      <c r="L1334" s="55"/>
      <c r="M1334" s="55"/>
      <c r="N1334" s="55"/>
      <c r="O1334" s="55"/>
      <c r="P1334" s="55"/>
      <c r="Q1334" s="55"/>
      <c r="R1334" s="55"/>
      <c r="S1334" s="55"/>
      <c r="T1334" s="55"/>
      <c r="U1334" s="55"/>
      <c r="V1334" s="55"/>
      <c r="W1334" s="55"/>
      <c r="X1334" s="55"/>
      <c r="Y1334" s="55"/>
      <c r="Z1334" s="55"/>
      <c r="AA1334" s="55"/>
    </row>
    <row r="1335" spans="1:27" ht="12.75" customHeight="1">
      <c r="A1335" s="68"/>
      <c r="B1335" s="68"/>
      <c r="C1335" s="68"/>
      <c r="D1335" s="68"/>
      <c r="E1335" s="68"/>
      <c r="F1335" s="68"/>
      <c r="G1335" s="71"/>
      <c r="H1335" s="72"/>
      <c r="I1335" s="68"/>
      <c r="J1335" s="68"/>
      <c r="K1335" s="55"/>
      <c r="L1335" s="55"/>
      <c r="M1335" s="55"/>
      <c r="N1335" s="55"/>
      <c r="O1335" s="55"/>
      <c r="P1335" s="55"/>
      <c r="Q1335" s="55"/>
      <c r="R1335" s="55"/>
      <c r="S1335" s="55"/>
      <c r="T1335" s="55"/>
      <c r="U1335" s="55"/>
      <c r="V1335" s="55"/>
      <c r="W1335" s="55"/>
      <c r="X1335" s="55"/>
      <c r="Y1335" s="55"/>
      <c r="Z1335" s="55"/>
      <c r="AA1335" s="55"/>
    </row>
    <row r="1336" spans="1:27" ht="12.75" customHeight="1">
      <c r="A1336" s="68"/>
      <c r="B1336" s="68"/>
      <c r="C1336" s="68"/>
      <c r="D1336" s="68"/>
      <c r="E1336" s="68"/>
      <c r="F1336" s="68"/>
      <c r="G1336" s="71"/>
      <c r="H1336" s="72"/>
      <c r="I1336" s="68"/>
      <c r="J1336" s="68"/>
      <c r="K1336" s="55"/>
      <c r="L1336" s="55"/>
      <c r="M1336" s="55"/>
      <c r="N1336" s="55"/>
      <c r="O1336" s="55"/>
      <c r="P1336" s="55"/>
      <c r="Q1336" s="55"/>
      <c r="R1336" s="55"/>
      <c r="S1336" s="55"/>
      <c r="T1336" s="55"/>
      <c r="U1336" s="55"/>
      <c r="V1336" s="55"/>
      <c r="W1336" s="55"/>
      <c r="X1336" s="55"/>
      <c r="Y1336" s="55"/>
      <c r="Z1336" s="55"/>
      <c r="AA1336" s="55"/>
    </row>
    <row r="1337" spans="1:27" ht="12.75" customHeight="1">
      <c r="A1337" s="68"/>
      <c r="B1337" s="68"/>
      <c r="C1337" s="68"/>
      <c r="D1337" s="68"/>
      <c r="E1337" s="68"/>
      <c r="F1337" s="68"/>
      <c r="G1337" s="71"/>
      <c r="H1337" s="72"/>
      <c r="I1337" s="68"/>
      <c r="J1337" s="68"/>
      <c r="K1337" s="55"/>
      <c r="L1337" s="55"/>
      <c r="M1337" s="55"/>
      <c r="N1337" s="55"/>
      <c r="O1337" s="55"/>
      <c r="P1337" s="55"/>
      <c r="Q1337" s="55"/>
      <c r="R1337" s="55"/>
      <c r="S1337" s="55"/>
      <c r="T1337" s="55"/>
      <c r="U1337" s="55"/>
      <c r="V1337" s="55"/>
      <c r="W1337" s="55"/>
      <c r="X1337" s="55"/>
      <c r="Y1337" s="55"/>
      <c r="Z1337" s="55"/>
      <c r="AA1337" s="55"/>
    </row>
    <row r="1338" spans="1:27" ht="12.75" customHeight="1">
      <c r="A1338" s="68"/>
      <c r="B1338" s="68"/>
      <c r="C1338" s="68"/>
      <c r="D1338" s="68"/>
      <c r="E1338" s="68"/>
      <c r="F1338" s="68"/>
      <c r="G1338" s="71"/>
      <c r="H1338" s="72"/>
      <c r="I1338" s="68"/>
      <c r="J1338" s="68"/>
      <c r="K1338" s="55"/>
      <c r="L1338" s="55"/>
      <c r="M1338" s="55"/>
      <c r="N1338" s="55"/>
      <c r="O1338" s="55"/>
      <c r="P1338" s="55"/>
      <c r="Q1338" s="55"/>
      <c r="R1338" s="55"/>
      <c r="S1338" s="55"/>
      <c r="T1338" s="55"/>
      <c r="U1338" s="55"/>
      <c r="V1338" s="55"/>
      <c r="W1338" s="55"/>
      <c r="X1338" s="55"/>
      <c r="Y1338" s="55"/>
      <c r="Z1338" s="55"/>
      <c r="AA1338" s="55"/>
    </row>
    <row r="1339" spans="1:27" ht="12.75" customHeight="1">
      <c r="A1339" s="68"/>
      <c r="B1339" s="68"/>
      <c r="C1339" s="68"/>
      <c r="D1339" s="68"/>
      <c r="E1339" s="68"/>
      <c r="F1339" s="68"/>
      <c r="G1339" s="71"/>
      <c r="H1339" s="72"/>
      <c r="I1339" s="68"/>
      <c r="J1339" s="68"/>
      <c r="K1339" s="55"/>
      <c r="L1339" s="55"/>
      <c r="M1339" s="55"/>
      <c r="N1339" s="55"/>
      <c r="O1339" s="55"/>
      <c r="P1339" s="55"/>
      <c r="Q1339" s="55"/>
      <c r="R1339" s="55"/>
      <c r="S1339" s="55"/>
      <c r="T1339" s="55"/>
      <c r="U1339" s="55"/>
      <c r="V1339" s="55"/>
      <c r="W1339" s="55"/>
      <c r="X1339" s="55"/>
      <c r="Y1339" s="55"/>
      <c r="Z1339" s="55"/>
      <c r="AA1339" s="55"/>
    </row>
    <row r="1340" spans="1:27" ht="12.75" customHeight="1">
      <c r="A1340" s="68"/>
      <c r="B1340" s="68"/>
      <c r="C1340" s="68"/>
      <c r="D1340" s="68"/>
      <c r="E1340" s="68"/>
      <c r="F1340" s="68"/>
      <c r="G1340" s="71"/>
      <c r="H1340" s="72"/>
      <c r="I1340" s="68"/>
      <c r="J1340" s="68"/>
      <c r="K1340" s="55"/>
      <c r="L1340" s="55"/>
      <c r="M1340" s="55"/>
      <c r="N1340" s="55"/>
      <c r="O1340" s="55"/>
      <c r="P1340" s="55"/>
      <c r="Q1340" s="55"/>
      <c r="R1340" s="55"/>
      <c r="S1340" s="55"/>
      <c r="T1340" s="55"/>
      <c r="U1340" s="55"/>
      <c r="V1340" s="55"/>
      <c r="W1340" s="55"/>
      <c r="X1340" s="55"/>
      <c r="Y1340" s="55"/>
      <c r="Z1340" s="55"/>
      <c r="AA1340" s="55"/>
    </row>
    <row r="1341" spans="1:27" ht="12.75" customHeight="1">
      <c r="A1341" s="68"/>
      <c r="B1341" s="68"/>
      <c r="C1341" s="68"/>
      <c r="D1341" s="68"/>
      <c r="E1341" s="68"/>
      <c r="F1341" s="68"/>
      <c r="G1341" s="71"/>
      <c r="H1341" s="72"/>
      <c r="I1341" s="68"/>
      <c r="J1341" s="68"/>
      <c r="K1341" s="55"/>
      <c r="L1341" s="55"/>
      <c r="M1341" s="55"/>
      <c r="N1341" s="55"/>
      <c r="O1341" s="55"/>
      <c r="P1341" s="55"/>
      <c r="Q1341" s="55"/>
      <c r="R1341" s="55"/>
      <c r="S1341" s="55"/>
      <c r="T1341" s="55"/>
      <c r="U1341" s="55"/>
      <c r="V1341" s="55"/>
      <c r="W1341" s="55"/>
      <c r="X1341" s="55"/>
      <c r="Y1341" s="55"/>
      <c r="Z1341" s="55"/>
      <c r="AA1341" s="55"/>
    </row>
    <row r="1342" spans="1:27" ht="12.75" customHeight="1">
      <c r="A1342" s="68"/>
      <c r="B1342" s="68"/>
      <c r="C1342" s="68"/>
      <c r="D1342" s="68"/>
      <c r="E1342" s="68"/>
      <c r="F1342" s="68"/>
      <c r="G1342" s="71"/>
      <c r="H1342" s="72"/>
      <c r="I1342" s="68"/>
      <c r="J1342" s="68"/>
      <c r="K1342" s="55"/>
      <c r="L1342" s="55"/>
      <c r="M1342" s="55"/>
      <c r="N1342" s="55"/>
      <c r="O1342" s="55"/>
      <c r="P1342" s="55"/>
      <c r="Q1342" s="55"/>
      <c r="R1342" s="55"/>
      <c r="S1342" s="55"/>
      <c r="T1342" s="55"/>
      <c r="U1342" s="55"/>
      <c r="V1342" s="55"/>
      <c r="W1342" s="55"/>
      <c r="X1342" s="55"/>
      <c r="Y1342" s="55"/>
      <c r="Z1342" s="55"/>
      <c r="AA1342" s="55"/>
    </row>
    <row r="1343" spans="1:27" ht="12.75" customHeight="1">
      <c r="A1343" s="68"/>
      <c r="B1343" s="68"/>
      <c r="C1343" s="68"/>
      <c r="D1343" s="68"/>
      <c r="E1343" s="68"/>
      <c r="F1343" s="68"/>
      <c r="G1343" s="71"/>
      <c r="H1343" s="72"/>
      <c r="I1343" s="68"/>
      <c r="J1343" s="68"/>
      <c r="K1343" s="55"/>
      <c r="L1343" s="55"/>
      <c r="M1343" s="55"/>
      <c r="N1343" s="55"/>
      <c r="O1343" s="55"/>
      <c r="P1343" s="55"/>
      <c r="Q1343" s="55"/>
      <c r="R1343" s="55"/>
      <c r="S1343" s="55"/>
      <c r="T1343" s="55"/>
      <c r="U1343" s="55"/>
      <c r="V1343" s="55"/>
      <c r="W1343" s="55"/>
      <c r="X1343" s="55"/>
      <c r="Y1343" s="55"/>
      <c r="Z1343" s="55"/>
      <c r="AA1343" s="55"/>
    </row>
    <row r="1344" spans="1:27" ht="12.75" customHeight="1">
      <c r="A1344" s="68"/>
      <c r="B1344" s="68"/>
      <c r="C1344" s="68"/>
      <c r="D1344" s="68"/>
      <c r="E1344" s="68"/>
      <c r="F1344" s="68"/>
      <c r="G1344" s="71"/>
      <c r="H1344" s="72"/>
      <c r="I1344" s="68"/>
      <c r="J1344" s="68"/>
      <c r="K1344" s="55"/>
      <c r="L1344" s="55"/>
      <c r="M1344" s="55"/>
      <c r="N1344" s="55"/>
      <c r="O1344" s="55"/>
      <c r="P1344" s="55"/>
      <c r="Q1344" s="55"/>
      <c r="R1344" s="55"/>
      <c r="S1344" s="55"/>
      <c r="T1344" s="55"/>
      <c r="U1344" s="55"/>
      <c r="V1344" s="55"/>
      <c r="W1344" s="55"/>
      <c r="X1344" s="55"/>
      <c r="Y1344" s="55"/>
      <c r="Z1344" s="55"/>
      <c r="AA1344" s="55"/>
    </row>
    <row r="1345" spans="1:27" ht="12.75" customHeight="1">
      <c r="A1345" s="68"/>
      <c r="B1345" s="68"/>
      <c r="C1345" s="68"/>
      <c r="D1345" s="68"/>
      <c r="E1345" s="68"/>
      <c r="F1345" s="68"/>
      <c r="G1345" s="71"/>
      <c r="H1345" s="72"/>
      <c r="I1345" s="68"/>
      <c r="J1345" s="68"/>
      <c r="K1345" s="55"/>
      <c r="L1345" s="55"/>
      <c r="M1345" s="55"/>
      <c r="N1345" s="55"/>
      <c r="O1345" s="55"/>
      <c r="P1345" s="55"/>
      <c r="Q1345" s="55"/>
      <c r="R1345" s="55"/>
      <c r="S1345" s="55"/>
      <c r="T1345" s="55"/>
      <c r="U1345" s="55"/>
      <c r="V1345" s="55"/>
      <c r="W1345" s="55"/>
      <c r="X1345" s="55"/>
      <c r="Y1345" s="55"/>
      <c r="Z1345" s="55"/>
      <c r="AA1345" s="55"/>
    </row>
    <row r="1346" spans="1:27" ht="12.75" customHeight="1">
      <c r="A1346" s="68"/>
      <c r="B1346" s="68"/>
      <c r="C1346" s="68"/>
      <c r="D1346" s="68"/>
      <c r="E1346" s="68"/>
      <c r="F1346" s="68"/>
      <c r="G1346" s="71"/>
      <c r="H1346" s="72"/>
      <c r="I1346" s="68"/>
      <c r="J1346" s="68"/>
      <c r="K1346" s="55"/>
      <c r="L1346" s="55"/>
      <c r="M1346" s="55"/>
      <c r="N1346" s="55"/>
      <c r="O1346" s="55"/>
      <c r="P1346" s="55"/>
      <c r="Q1346" s="55"/>
      <c r="R1346" s="55"/>
      <c r="S1346" s="55"/>
      <c r="T1346" s="55"/>
      <c r="U1346" s="55"/>
      <c r="V1346" s="55"/>
      <c r="W1346" s="55"/>
      <c r="X1346" s="55"/>
      <c r="Y1346" s="55"/>
      <c r="Z1346" s="55"/>
      <c r="AA1346" s="55"/>
    </row>
    <row r="1347" spans="1:27" ht="12.75" customHeight="1">
      <c r="A1347" s="68"/>
      <c r="B1347" s="68"/>
      <c r="C1347" s="68"/>
      <c r="D1347" s="68"/>
      <c r="E1347" s="68"/>
      <c r="F1347" s="68"/>
      <c r="G1347" s="71"/>
      <c r="H1347" s="72"/>
      <c r="I1347" s="68"/>
      <c r="J1347" s="68"/>
      <c r="K1347" s="55"/>
      <c r="L1347" s="55"/>
      <c r="M1347" s="55"/>
      <c r="N1347" s="55"/>
      <c r="O1347" s="55"/>
      <c r="P1347" s="55"/>
      <c r="Q1347" s="55"/>
      <c r="R1347" s="55"/>
      <c r="S1347" s="55"/>
      <c r="T1347" s="55"/>
      <c r="U1347" s="55"/>
      <c r="V1347" s="55"/>
      <c r="W1347" s="55"/>
      <c r="X1347" s="55"/>
      <c r="Y1347" s="55"/>
      <c r="Z1347" s="55"/>
      <c r="AA1347" s="55"/>
    </row>
    <row r="1348" spans="1:27" ht="12.75" customHeight="1">
      <c r="A1348" s="68"/>
      <c r="B1348" s="68"/>
      <c r="C1348" s="68"/>
      <c r="D1348" s="68"/>
      <c r="E1348" s="68"/>
      <c r="F1348" s="68"/>
      <c r="G1348" s="71"/>
      <c r="H1348" s="72"/>
      <c r="I1348" s="68"/>
      <c r="J1348" s="68"/>
      <c r="K1348" s="55"/>
      <c r="L1348" s="55"/>
      <c r="M1348" s="55"/>
      <c r="N1348" s="55"/>
      <c r="O1348" s="55"/>
      <c r="P1348" s="55"/>
      <c r="Q1348" s="55"/>
      <c r="R1348" s="55"/>
      <c r="S1348" s="55"/>
      <c r="T1348" s="55"/>
      <c r="U1348" s="55"/>
      <c r="V1348" s="55"/>
      <c r="W1348" s="55"/>
      <c r="X1348" s="55"/>
      <c r="Y1348" s="55"/>
      <c r="Z1348" s="55"/>
      <c r="AA1348" s="55"/>
    </row>
    <row r="1349" spans="1:27" ht="12.75" customHeight="1">
      <c r="A1349" s="68"/>
      <c r="B1349" s="68"/>
      <c r="C1349" s="68"/>
      <c r="D1349" s="68"/>
      <c r="E1349" s="68"/>
      <c r="F1349" s="68"/>
      <c r="G1349" s="71"/>
      <c r="H1349" s="72"/>
      <c r="I1349" s="68"/>
      <c r="J1349" s="68"/>
      <c r="K1349" s="55"/>
      <c r="L1349" s="55"/>
      <c r="M1349" s="55"/>
      <c r="N1349" s="55"/>
      <c r="O1349" s="55"/>
      <c r="P1349" s="55"/>
      <c r="Q1349" s="55"/>
      <c r="R1349" s="55"/>
      <c r="S1349" s="55"/>
      <c r="T1349" s="55"/>
      <c r="U1349" s="55"/>
      <c r="V1349" s="55"/>
      <c r="W1349" s="55"/>
      <c r="X1349" s="55"/>
      <c r="Y1349" s="55"/>
      <c r="Z1349" s="55"/>
      <c r="AA1349" s="55"/>
    </row>
    <row r="1350" spans="1:27" ht="12.75" customHeight="1">
      <c r="A1350" s="68"/>
      <c r="B1350" s="68"/>
      <c r="C1350" s="68"/>
      <c r="D1350" s="68"/>
      <c r="E1350" s="68"/>
      <c r="F1350" s="68"/>
      <c r="G1350" s="71"/>
      <c r="H1350" s="72"/>
      <c r="I1350" s="68"/>
      <c r="J1350" s="68"/>
      <c r="K1350" s="55"/>
      <c r="L1350" s="55"/>
      <c r="M1350" s="55"/>
      <c r="N1350" s="55"/>
      <c r="O1350" s="55"/>
      <c r="P1350" s="55"/>
      <c r="Q1350" s="55"/>
      <c r="R1350" s="55"/>
      <c r="S1350" s="55"/>
      <c r="T1350" s="55"/>
      <c r="U1350" s="55"/>
      <c r="V1350" s="55"/>
      <c r="W1350" s="55"/>
      <c r="X1350" s="55"/>
      <c r="Y1350" s="55"/>
      <c r="Z1350" s="55"/>
      <c r="AA1350" s="55"/>
    </row>
    <row r="1351" spans="1:27" ht="12.75" customHeight="1">
      <c r="A1351" s="68"/>
      <c r="B1351" s="68"/>
      <c r="C1351" s="68"/>
      <c r="D1351" s="68"/>
      <c r="E1351" s="68"/>
      <c r="F1351" s="68"/>
      <c r="G1351" s="71"/>
      <c r="H1351" s="72"/>
      <c r="I1351" s="68"/>
      <c r="J1351" s="68"/>
      <c r="K1351" s="55"/>
      <c r="L1351" s="55"/>
      <c r="M1351" s="55"/>
      <c r="N1351" s="55"/>
      <c r="O1351" s="55"/>
      <c r="P1351" s="55"/>
      <c r="Q1351" s="55"/>
      <c r="R1351" s="55"/>
      <c r="S1351" s="55"/>
      <c r="T1351" s="55"/>
      <c r="U1351" s="55"/>
      <c r="V1351" s="55"/>
      <c r="W1351" s="55"/>
      <c r="X1351" s="55"/>
      <c r="Y1351" s="55"/>
      <c r="Z1351" s="55"/>
      <c r="AA1351" s="55"/>
    </row>
    <row r="1352" spans="1:27" ht="12.75" customHeight="1">
      <c r="A1352" s="68"/>
      <c r="B1352" s="68"/>
      <c r="C1352" s="68"/>
      <c r="D1352" s="68"/>
      <c r="E1352" s="68"/>
      <c r="F1352" s="68"/>
      <c r="G1352" s="71"/>
      <c r="H1352" s="72"/>
      <c r="I1352" s="68"/>
      <c r="J1352" s="68"/>
      <c r="K1352" s="55"/>
      <c r="L1352" s="55"/>
      <c r="M1352" s="55"/>
      <c r="N1352" s="55"/>
      <c r="O1352" s="55"/>
      <c r="P1352" s="55"/>
      <c r="Q1352" s="55"/>
      <c r="R1352" s="55"/>
      <c r="S1352" s="55"/>
      <c r="T1352" s="55"/>
      <c r="U1352" s="55"/>
      <c r="V1352" s="55"/>
      <c r="W1352" s="55"/>
      <c r="X1352" s="55"/>
      <c r="Y1352" s="55"/>
      <c r="Z1352" s="55"/>
      <c r="AA1352" s="55"/>
    </row>
    <row r="1353" spans="1:27" ht="12.75" customHeight="1">
      <c r="A1353" s="68"/>
      <c r="B1353" s="68"/>
      <c r="C1353" s="68"/>
      <c r="D1353" s="68"/>
      <c r="E1353" s="68"/>
      <c r="F1353" s="68"/>
      <c r="G1353" s="71"/>
      <c r="H1353" s="72"/>
      <c r="I1353" s="68"/>
      <c r="J1353" s="68"/>
      <c r="K1353" s="55"/>
      <c r="L1353" s="55"/>
      <c r="M1353" s="55"/>
      <c r="N1353" s="55"/>
      <c r="O1353" s="55"/>
      <c r="P1353" s="55"/>
      <c r="Q1353" s="55"/>
      <c r="R1353" s="55"/>
      <c r="S1353" s="55"/>
      <c r="T1353" s="55"/>
      <c r="U1353" s="55"/>
      <c r="V1353" s="55"/>
      <c r="W1353" s="55"/>
      <c r="X1353" s="55"/>
      <c r="Y1353" s="55"/>
      <c r="Z1353" s="55"/>
      <c r="AA1353" s="55"/>
    </row>
    <row r="1354" spans="1:27" ht="12.75" customHeight="1">
      <c r="A1354" s="68"/>
      <c r="B1354" s="68"/>
      <c r="C1354" s="68"/>
      <c r="D1354" s="68"/>
      <c r="E1354" s="68"/>
      <c r="F1354" s="68"/>
      <c r="G1354" s="71"/>
      <c r="H1354" s="72"/>
      <c r="I1354" s="68"/>
      <c r="J1354" s="68"/>
      <c r="K1354" s="55"/>
      <c r="L1354" s="55"/>
      <c r="M1354" s="55"/>
      <c r="N1354" s="55"/>
      <c r="O1354" s="55"/>
      <c r="P1354" s="55"/>
      <c r="Q1354" s="55"/>
      <c r="R1354" s="55"/>
      <c r="S1354" s="55"/>
      <c r="T1354" s="55"/>
      <c r="U1354" s="55"/>
      <c r="V1354" s="55"/>
      <c r="W1354" s="55"/>
      <c r="X1354" s="55"/>
      <c r="Y1354" s="55"/>
      <c r="Z1354" s="55"/>
      <c r="AA1354" s="55"/>
    </row>
    <row r="1355" spans="1:27" ht="12.75" customHeight="1">
      <c r="A1355" s="68"/>
      <c r="B1355" s="68"/>
      <c r="C1355" s="68"/>
      <c r="D1355" s="68"/>
      <c r="E1355" s="68"/>
      <c r="F1355" s="68"/>
      <c r="G1355" s="71"/>
      <c r="H1355" s="72"/>
      <c r="I1355" s="68"/>
      <c r="J1355" s="68"/>
      <c r="K1355" s="55"/>
      <c r="L1355" s="55"/>
      <c r="M1355" s="55"/>
      <c r="N1355" s="55"/>
      <c r="O1355" s="55"/>
      <c r="P1355" s="55"/>
      <c r="Q1355" s="55"/>
      <c r="R1355" s="55"/>
      <c r="S1355" s="55"/>
      <c r="T1355" s="55"/>
      <c r="U1355" s="55"/>
      <c r="V1355" s="55"/>
      <c r="W1355" s="55"/>
      <c r="X1355" s="55"/>
      <c r="Y1355" s="55"/>
      <c r="Z1355" s="55"/>
      <c r="AA1355" s="55"/>
    </row>
    <row r="1356" spans="1:27" ht="12.75" customHeight="1">
      <c r="A1356" s="68"/>
      <c r="B1356" s="68"/>
      <c r="C1356" s="68"/>
      <c r="D1356" s="68"/>
      <c r="E1356" s="68"/>
      <c r="F1356" s="68"/>
      <c r="G1356" s="71"/>
      <c r="H1356" s="72"/>
      <c r="I1356" s="68"/>
      <c r="J1356" s="68"/>
      <c r="K1356" s="55"/>
      <c r="L1356" s="55"/>
      <c r="M1356" s="55"/>
      <c r="N1356" s="55"/>
      <c r="O1356" s="55"/>
      <c r="P1356" s="55"/>
      <c r="Q1356" s="55"/>
      <c r="R1356" s="55"/>
      <c r="S1356" s="55"/>
      <c r="T1356" s="55"/>
      <c r="U1356" s="55"/>
      <c r="V1356" s="55"/>
      <c r="W1356" s="55"/>
      <c r="X1356" s="55"/>
      <c r="Y1356" s="55"/>
      <c r="Z1356" s="55"/>
      <c r="AA1356" s="55"/>
    </row>
    <row r="1357" spans="1:27" ht="12.75" customHeight="1">
      <c r="A1357" s="68"/>
      <c r="B1357" s="68"/>
      <c r="C1357" s="68"/>
      <c r="D1357" s="68"/>
      <c r="E1357" s="68"/>
      <c r="F1357" s="68"/>
      <c r="G1357" s="71"/>
      <c r="H1357" s="72"/>
      <c r="I1357" s="68"/>
      <c r="J1357" s="68"/>
      <c r="K1357" s="55"/>
      <c r="L1357" s="55"/>
      <c r="M1357" s="55"/>
      <c r="N1357" s="55"/>
      <c r="O1357" s="55"/>
      <c r="P1357" s="55"/>
      <c r="Q1357" s="55"/>
      <c r="R1357" s="55"/>
      <c r="S1357" s="55"/>
      <c r="T1357" s="55"/>
      <c r="U1357" s="55"/>
      <c r="V1357" s="55"/>
      <c r="W1357" s="55"/>
      <c r="X1357" s="55"/>
      <c r="Y1357" s="55"/>
      <c r="Z1357" s="55"/>
      <c r="AA1357" s="55"/>
    </row>
    <row r="1358" spans="1:27" ht="12.75" customHeight="1">
      <c r="A1358" s="68"/>
      <c r="B1358" s="68"/>
      <c r="C1358" s="68"/>
      <c r="D1358" s="68"/>
      <c r="E1358" s="68"/>
      <c r="F1358" s="68"/>
      <c r="G1358" s="71"/>
      <c r="H1358" s="72"/>
      <c r="I1358" s="68"/>
      <c r="J1358" s="68"/>
      <c r="K1358" s="55"/>
      <c r="L1358" s="55"/>
      <c r="M1358" s="55"/>
      <c r="N1358" s="55"/>
      <c r="O1358" s="55"/>
      <c r="P1358" s="55"/>
      <c r="Q1358" s="55"/>
      <c r="R1358" s="55"/>
      <c r="S1358" s="55"/>
      <c r="T1358" s="55"/>
      <c r="U1358" s="55"/>
      <c r="V1358" s="55"/>
      <c r="W1358" s="55"/>
      <c r="X1358" s="55"/>
      <c r="Y1358" s="55"/>
      <c r="Z1358" s="55"/>
      <c r="AA1358" s="55"/>
    </row>
    <row r="1359" spans="1:27" ht="12.75" customHeight="1">
      <c r="A1359" s="68"/>
      <c r="B1359" s="68"/>
      <c r="C1359" s="68"/>
      <c r="D1359" s="68"/>
      <c r="E1359" s="68"/>
      <c r="F1359" s="68"/>
      <c r="G1359" s="71"/>
      <c r="H1359" s="72"/>
      <c r="I1359" s="68"/>
      <c r="J1359" s="68"/>
      <c r="K1359" s="55"/>
      <c r="L1359" s="55"/>
      <c r="M1359" s="55"/>
      <c r="N1359" s="55"/>
      <c r="O1359" s="55"/>
      <c r="P1359" s="55"/>
      <c r="Q1359" s="55"/>
      <c r="R1359" s="55"/>
      <c r="S1359" s="55"/>
      <c r="T1359" s="55"/>
      <c r="U1359" s="55"/>
      <c r="V1359" s="55"/>
      <c r="W1359" s="55"/>
      <c r="X1359" s="55"/>
      <c r="Y1359" s="55"/>
      <c r="Z1359" s="55"/>
      <c r="AA1359" s="55"/>
    </row>
    <row r="1360" spans="1:27" ht="12.75" customHeight="1">
      <c r="A1360" s="68"/>
      <c r="B1360" s="68"/>
      <c r="C1360" s="68"/>
      <c r="D1360" s="68"/>
      <c r="E1360" s="68"/>
      <c r="F1360" s="68"/>
      <c r="G1360" s="71"/>
      <c r="H1360" s="72"/>
      <c r="I1360" s="68"/>
      <c r="J1360" s="68"/>
      <c r="K1360" s="55"/>
      <c r="L1360" s="55"/>
      <c r="M1360" s="55"/>
      <c r="N1360" s="55"/>
      <c r="O1360" s="55"/>
      <c r="P1360" s="55"/>
      <c r="Q1360" s="55"/>
      <c r="R1360" s="55"/>
      <c r="S1360" s="55"/>
      <c r="T1360" s="55"/>
      <c r="U1360" s="55"/>
      <c r="V1360" s="55"/>
      <c r="W1360" s="55"/>
      <c r="X1360" s="55"/>
      <c r="Y1360" s="55"/>
      <c r="Z1360" s="55"/>
      <c r="AA1360" s="55"/>
    </row>
    <row r="1361" spans="1:27" ht="12.75" customHeight="1">
      <c r="A1361" s="68"/>
      <c r="B1361" s="68"/>
      <c r="C1361" s="68"/>
      <c r="D1361" s="68"/>
      <c r="E1361" s="68"/>
      <c r="F1361" s="68"/>
      <c r="G1361" s="71"/>
      <c r="H1361" s="72"/>
      <c r="I1361" s="68"/>
      <c r="J1361" s="68"/>
      <c r="K1361" s="55"/>
      <c r="L1361" s="55"/>
      <c r="M1361" s="55"/>
      <c r="N1361" s="55"/>
      <c r="O1361" s="55"/>
      <c r="P1361" s="55"/>
      <c r="Q1361" s="55"/>
      <c r="R1361" s="55"/>
      <c r="S1361" s="55"/>
      <c r="T1361" s="55"/>
      <c r="U1361" s="55"/>
      <c r="V1361" s="55"/>
      <c r="W1361" s="55"/>
      <c r="X1361" s="55"/>
      <c r="Y1361" s="55"/>
      <c r="Z1361" s="55"/>
      <c r="AA1361" s="55"/>
    </row>
    <row r="1362" spans="1:27" ht="12.75" customHeight="1">
      <c r="A1362" s="68"/>
      <c r="B1362" s="68"/>
      <c r="C1362" s="68"/>
      <c r="D1362" s="68"/>
      <c r="E1362" s="68"/>
      <c r="F1362" s="68"/>
      <c r="G1362" s="71"/>
      <c r="H1362" s="72"/>
      <c r="I1362" s="68"/>
      <c r="J1362" s="68"/>
      <c r="K1362" s="55"/>
      <c r="L1362" s="55"/>
      <c r="M1362" s="55"/>
      <c r="N1362" s="55"/>
      <c r="O1362" s="55"/>
      <c r="P1362" s="55"/>
      <c r="Q1362" s="55"/>
      <c r="R1362" s="55"/>
      <c r="S1362" s="55"/>
      <c r="T1362" s="55"/>
      <c r="U1362" s="55"/>
      <c r="V1362" s="55"/>
      <c r="W1362" s="55"/>
      <c r="X1362" s="55"/>
      <c r="Y1362" s="55"/>
      <c r="Z1362" s="55"/>
      <c r="AA1362" s="55"/>
    </row>
    <row r="1363" spans="1:27" ht="12.75" customHeight="1">
      <c r="A1363" s="68"/>
      <c r="B1363" s="68"/>
      <c r="C1363" s="68"/>
      <c r="D1363" s="68"/>
      <c r="E1363" s="68"/>
      <c r="F1363" s="68"/>
      <c r="G1363" s="71"/>
      <c r="H1363" s="72"/>
      <c r="I1363" s="68"/>
      <c r="J1363" s="68"/>
      <c r="K1363" s="55"/>
      <c r="L1363" s="55"/>
      <c r="M1363" s="55"/>
      <c r="N1363" s="55"/>
      <c r="O1363" s="55"/>
      <c r="P1363" s="55"/>
      <c r="Q1363" s="55"/>
      <c r="R1363" s="55"/>
      <c r="S1363" s="55"/>
      <c r="T1363" s="55"/>
      <c r="U1363" s="55"/>
      <c r="V1363" s="55"/>
      <c r="W1363" s="55"/>
      <c r="X1363" s="55"/>
      <c r="Y1363" s="55"/>
      <c r="Z1363" s="55"/>
      <c r="AA1363" s="55"/>
    </row>
    <row r="1364" spans="1:27" ht="12.75" customHeight="1">
      <c r="A1364" s="68"/>
      <c r="B1364" s="68"/>
      <c r="C1364" s="68"/>
      <c r="D1364" s="68"/>
      <c r="E1364" s="68"/>
      <c r="F1364" s="68"/>
      <c r="G1364" s="71"/>
      <c r="H1364" s="72"/>
      <c r="I1364" s="68"/>
      <c r="J1364" s="68"/>
      <c r="K1364" s="55"/>
      <c r="L1364" s="55"/>
      <c r="M1364" s="55"/>
      <c r="N1364" s="55"/>
      <c r="O1364" s="55"/>
      <c r="P1364" s="55"/>
      <c r="Q1364" s="55"/>
      <c r="R1364" s="55"/>
      <c r="S1364" s="55"/>
      <c r="T1364" s="55"/>
      <c r="U1364" s="55"/>
      <c r="V1364" s="55"/>
      <c r="W1364" s="55"/>
      <c r="X1364" s="55"/>
      <c r="Y1364" s="55"/>
      <c r="Z1364" s="55"/>
      <c r="AA1364" s="55"/>
    </row>
    <row r="1365" spans="1:27" ht="12.75" customHeight="1">
      <c r="A1365" s="68"/>
      <c r="B1365" s="68"/>
      <c r="C1365" s="68"/>
      <c r="D1365" s="68"/>
      <c r="E1365" s="68"/>
      <c r="F1365" s="68"/>
      <c r="G1365" s="71"/>
      <c r="H1365" s="72"/>
      <c r="I1365" s="68"/>
      <c r="J1365" s="68"/>
      <c r="K1365" s="55"/>
      <c r="L1365" s="55"/>
      <c r="M1365" s="55"/>
      <c r="N1365" s="55"/>
      <c r="O1365" s="55"/>
      <c r="P1365" s="55"/>
      <c r="Q1365" s="55"/>
      <c r="R1365" s="55"/>
      <c r="S1365" s="55"/>
      <c r="T1365" s="55"/>
      <c r="U1365" s="55"/>
      <c r="V1365" s="55"/>
      <c r="W1365" s="55"/>
      <c r="X1365" s="55"/>
      <c r="Y1365" s="55"/>
      <c r="Z1365" s="55"/>
      <c r="AA1365" s="55"/>
    </row>
    <row r="1366" spans="1:27" ht="12.75" customHeight="1">
      <c r="A1366" s="68"/>
      <c r="B1366" s="68"/>
      <c r="C1366" s="68"/>
      <c r="D1366" s="68"/>
      <c r="E1366" s="68"/>
      <c r="F1366" s="68"/>
      <c r="G1366" s="71"/>
      <c r="H1366" s="72"/>
      <c r="I1366" s="68"/>
      <c r="J1366" s="68"/>
      <c r="K1366" s="55"/>
      <c r="L1366" s="55"/>
      <c r="M1366" s="55"/>
      <c r="N1366" s="55"/>
      <c r="O1366" s="55"/>
      <c r="P1366" s="55"/>
      <c r="Q1366" s="55"/>
      <c r="R1366" s="55"/>
      <c r="S1366" s="55"/>
      <c r="T1366" s="55"/>
      <c r="U1366" s="55"/>
      <c r="V1366" s="55"/>
      <c r="W1366" s="55"/>
      <c r="X1366" s="55"/>
      <c r="Y1366" s="55"/>
      <c r="Z1366" s="55"/>
      <c r="AA1366" s="55"/>
    </row>
    <row r="1367" spans="1:27" ht="12.75" customHeight="1">
      <c r="A1367" s="68"/>
      <c r="B1367" s="68"/>
      <c r="C1367" s="68"/>
      <c r="D1367" s="68"/>
      <c r="E1367" s="68"/>
      <c r="F1367" s="68"/>
      <c r="G1367" s="71"/>
      <c r="H1367" s="72"/>
      <c r="I1367" s="68"/>
      <c r="J1367" s="68"/>
      <c r="K1367" s="55"/>
      <c r="L1367" s="55"/>
      <c r="M1367" s="55"/>
      <c r="N1367" s="55"/>
      <c r="O1367" s="55"/>
      <c r="P1367" s="55"/>
      <c r="Q1367" s="55"/>
      <c r="R1367" s="55"/>
      <c r="S1367" s="55"/>
      <c r="T1367" s="55"/>
      <c r="U1367" s="55"/>
      <c r="V1367" s="55"/>
      <c r="W1367" s="55"/>
      <c r="X1367" s="55"/>
      <c r="Y1367" s="55"/>
      <c r="Z1367" s="55"/>
      <c r="AA1367" s="55"/>
    </row>
    <row r="1368" spans="1:27" ht="12.75" customHeight="1">
      <c r="A1368" s="68"/>
      <c r="B1368" s="68"/>
      <c r="C1368" s="68"/>
      <c r="D1368" s="68"/>
      <c r="E1368" s="68"/>
      <c r="F1368" s="68"/>
      <c r="G1368" s="71"/>
      <c r="H1368" s="72"/>
      <c r="I1368" s="68"/>
      <c r="J1368" s="68"/>
      <c r="K1368" s="55"/>
      <c r="L1368" s="55"/>
      <c r="M1368" s="55"/>
      <c r="N1368" s="55"/>
      <c r="O1368" s="55"/>
      <c r="P1368" s="55"/>
      <c r="Q1368" s="55"/>
      <c r="R1368" s="55"/>
      <c r="S1368" s="55"/>
      <c r="T1368" s="55"/>
      <c r="U1368" s="55"/>
      <c r="V1368" s="55"/>
      <c r="W1368" s="55"/>
      <c r="X1368" s="55"/>
      <c r="Y1368" s="55"/>
      <c r="Z1368" s="55"/>
      <c r="AA1368" s="55"/>
    </row>
    <row r="1369" spans="1:27" ht="12.75" customHeight="1">
      <c r="A1369" s="68"/>
      <c r="B1369" s="68"/>
      <c r="C1369" s="68"/>
      <c r="D1369" s="68"/>
      <c r="E1369" s="68"/>
      <c r="F1369" s="68"/>
      <c r="G1369" s="71"/>
      <c r="H1369" s="72"/>
      <c r="I1369" s="68"/>
      <c r="J1369" s="68"/>
      <c r="K1369" s="55"/>
      <c r="L1369" s="55"/>
      <c r="M1369" s="55"/>
      <c r="N1369" s="55"/>
      <c r="O1369" s="55"/>
      <c r="P1369" s="55"/>
      <c r="Q1369" s="55"/>
      <c r="R1369" s="55"/>
      <c r="S1369" s="55"/>
      <c r="T1369" s="55"/>
      <c r="U1369" s="55"/>
      <c r="V1369" s="55"/>
      <c r="W1369" s="55"/>
      <c r="X1369" s="55"/>
      <c r="Y1369" s="55"/>
      <c r="Z1369" s="55"/>
      <c r="AA1369" s="55"/>
    </row>
    <row r="1370" spans="1:27" ht="12.75" customHeight="1">
      <c r="A1370" s="68"/>
      <c r="B1370" s="68"/>
      <c r="C1370" s="68"/>
      <c r="D1370" s="68"/>
      <c r="E1370" s="68"/>
      <c r="F1370" s="68"/>
      <c r="G1370" s="71"/>
      <c r="H1370" s="72"/>
      <c r="I1370" s="68"/>
      <c r="J1370" s="68"/>
      <c r="K1370" s="55"/>
      <c r="L1370" s="55"/>
      <c r="M1370" s="55"/>
      <c r="N1370" s="55"/>
      <c r="O1370" s="55"/>
      <c r="P1370" s="55"/>
      <c r="Q1370" s="55"/>
      <c r="R1370" s="55"/>
      <c r="S1370" s="55"/>
      <c r="T1370" s="55"/>
      <c r="U1370" s="55"/>
      <c r="V1370" s="55"/>
      <c r="W1370" s="55"/>
      <c r="X1370" s="55"/>
      <c r="Y1370" s="55"/>
      <c r="Z1370" s="55"/>
      <c r="AA1370" s="55"/>
    </row>
    <row r="1371" spans="1:27" ht="12.75" customHeight="1">
      <c r="A1371" s="68"/>
      <c r="B1371" s="68"/>
      <c r="C1371" s="68"/>
      <c r="D1371" s="68"/>
      <c r="E1371" s="68"/>
      <c r="F1371" s="68"/>
      <c r="G1371" s="71"/>
      <c r="H1371" s="72"/>
      <c r="I1371" s="68"/>
      <c r="J1371" s="68"/>
      <c r="K1371" s="55"/>
      <c r="L1371" s="55"/>
      <c r="M1371" s="55"/>
      <c r="N1371" s="55"/>
      <c r="O1371" s="55"/>
      <c r="P1371" s="55"/>
      <c r="Q1371" s="55"/>
      <c r="R1371" s="55"/>
      <c r="S1371" s="55"/>
      <c r="T1371" s="55"/>
      <c r="U1371" s="55"/>
      <c r="V1371" s="55"/>
      <c r="W1371" s="55"/>
      <c r="X1371" s="55"/>
      <c r="Y1371" s="55"/>
      <c r="Z1371" s="55"/>
      <c r="AA1371" s="55"/>
    </row>
    <row r="1372" spans="1:27" ht="12.75" customHeight="1">
      <c r="A1372" s="68"/>
      <c r="B1372" s="68"/>
      <c r="C1372" s="68"/>
      <c r="D1372" s="68"/>
      <c r="E1372" s="68"/>
      <c r="F1372" s="68"/>
      <c r="G1372" s="71"/>
      <c r="H1372" s="72"/>
      <c r="I1372" s="68"/>
      <c r="J1372" s="68"/>
      <c r="K1372" s="55"/>
      <c r="L1372" s="55"/>
      <c r="M1372" s="55"/>
      <c r="N1372" s="55"/>
      <c r="O1372" s="55"/>
      <c r="P1372" s="55"/>
      <c r="Q1372" s="55"/>
      <c r="R1372" s="55"/>
      <c r="S1372" s="55"/>
      <c r="T1372" s="55"/>
      <c r="U1372" s="55"/>
      <c r="V1372" s="55"/>
      <c r="W1372" s="55"/>
      <c r="X1372" s="55"/>
      <c r="Y1372" s="55"/>
      <c r="Z1372" s="55"/>
      <c r="AA1372" s="55"/>
    </row>
    <row r="1373" spans="1:27" ht="12.75" customHeight="1">
      <c r="A1373" s="68"/>
      <c r="B1373" s="68"/>
      <c r="C1373" s="68"/>
      <c r="D1373" s="68"/>
      <c r="E1373" s="68"/>
      <c r="F1373" s="68"/>
      <c r="G1373" s="71"/>
      <c r="H1373" s="72"/>
      <c r="I1373" s="68"/>
      <c r="J1373" s="68"/>
      <c r="K1373" s="55"/>
      <c r="L1373" s="55"/>
      <c r="M1373" s="55"/>
      <c r="N1373" s="55"/>
      <c r="O1373" s="55"/>
      <c r="P1373" s="55"/>
      <c r="Q1373" s="55"/>
      <c r="R1373" s="55"/>
      <c r="S1373" s="55"/>
      <c r="T1373" s="55"/>
      <c r="U1373" s="55"/>
      <c r="V1373" s="55"/>
      <c r="W1373" s="55"/>
      <c r="X1373" s="55"/>
      <c r="Y1373" s="55"/>
      <c r="Z1373" s="55"/>
      <c r="AA1373" s="55"/>
    </row>
    <row r="1374" spans="1:27" ht="12.75" customHeight="1">
      <c r="A1374" s="68"/>
      <c r="B1374" s="68"/>
      <c r="C1374" s="68"/>
      <c r="D1374" s="68"/>
      <c r="E1374" s="68"/>
      <c r="F1374" s="68"/>
      <c r="G1374" s="71"/>
      <c r="H1374" s="72"/>
      <c r="I1374" s="68"/>
      <c r="J1374" s="68"/>
      <c r="K1374" s="55"/>
      <c r="L1374" s="55"/>
      <c r="M1374" s="55"/>
      <c r="N1374" s="55"/>
      <c r="O1374" s="55"/>
      <c r="P1374" s="55"/>
      <c r="Q1374" s="55"/>
      <c r="R1374" s="55"/>
      <c r="S1374" s="55"/>
      <c r="T1374" s="55"/>
      <c r="U1374" s="55"/>
      <c r="V1374" s="55"/>
      <c r="W1374" s="55"/>
      <c r="X1374" s="55"/>
      <c r="Y1374" s="55"/>
      <c r="Z1374" s="55"/>
      <c r="AA1374" s="55"/>
    </row>
    <row r="1375" spans="1:27" ht="12.75" customHeight="1">
      <c r="A1375" s="68"/>
      <c r="B1375" s="68"/>
      <c r="C1375" s="68"/>
      <c r="D1375" s="68"/>
      <c r="E1375" s="68"/>
      <c r="F1375" s="68"/>
      <c r="G1375" s="71"/>
      <c r="H1375" s="72"/>
      <c r="I1375" s="68"/>
      <c r="J1375" s="68"/>
      <c r="K1375" s="55"/>
      <c r="L1375" s="55"/>
      <c r="M1375" s="55"/>
      <c r="N1375" s="55"/>
      <c r="O1375" s="55"/>
      <c r="P1375" s="55"/>
      <c r="Q1375" s="55"/>
      <c r="R1375" s="55"/>
      <c r="S1375" s="55"/>
      <c r="T1375" s="55"/>
      <c r="U1375" s="55"/>
      <c r="V1375" s="55"/>
      <c r="W1375" s="55"/>
      <c r="X1375" s="55"/>
      <c r="Y1375" s="55"/>
      <c r="Z1375" s="55"/>
      <c r="AA1375" s="55"/>
    </row>
    <row r="1376" spans="1:27" ht="12.75" customHeight="1">
      <c r="A1376" s="68"/>
      <c r="B1376" s="68"/>
      <c r="C1376" s="68"/>
      <c r="D1376" s="68"/>
      <c r="E1376" s="68"/>
      <c r="F1376" s="68"/>
      <c r="G1376" s="71"/>
      <c r="H1376" s="72"/>
      <c r="I1376" s="68"/>
      <c r="J1376" s="68"/>
      <c r="K1376" s="55"/>
      <c r="L1376" s="55"/>
      <c r="M1376" s="55"/>
      <c r="N1376" s="55"/>
      <c r="O1376" s="55"/>
      <c r="P1376" s="55"/>
      <c r="Q1376" s="55"/>
      <c r="R1376" s="55"/>
      <c r="S1376" s="55"/>
      <c r="T1376" s="55"/>
      <c r="U1376" s="55"/>
      <c r="V1376" s="55"/>
      <c r="W1376" s="55"/>
      <c r="X1376" s="55"/>
      <c r="Y1376" s="55"/>
      <c r="Z1376" s="55"/>
      <c r="AA1376" s="55"/>
    </row>
    <row r="1377" spans="1:27" ht="12.75" customHeight="1">
      <c r="A1377" s="68"/>
      <c r="B1377" s="68"/>
      <c r="C1377" s="68"/>
      <c r="D1377" s="68"/>
      <c r="E1377" s="68"/>
      <c r="F1377" s="68"/>
      <c r="G1377" s="71"/>
      <c r="H1377" s="72"/>
      <c r="I1377" s="68"/>
      <c r="J1377" s="68"/>
      <c r="K1377" s="55"/>
      <c r="L1377" s="55"/>
      <c r="M1377" s="55"/>
      <c r="N1377" s="55"/>
      <c r="O1377" s="55"/>
      <c r="P1377" s="55"/>
      <c r="Q1377" s="55"/>
      <c r="R1377" s="55"/>
      <c r="S1377" s="55"/>
      <c r="T1377" s="55"/>
      <c r="U1377" s="55"/>
      <c r="V1377" s="55"/>
      <c r="W1377" s="55"/>
      <c r="X1377" s="55"/>
      <c r="Y1377" s="55"/>
      <c r="Z1377" s="55"/>
      <c r="AA1377" s="55"/>
    </row>
    <row r="1378" spans="1:27" ht="12.75" customHeight="1">
      <c r="A1378" s="68"/>
      <c r="B1378" s="68"/>
      <c r="C1378" s="68"/>
      <c r="D1378" s="68"/>
      <c r="E1378" s="68"/>
      <c r="F1378" s="68"/>
      <c r="G1378" s="71"/>
      <c r="H1378" s="72"/>
      <c r="I1378" s="68"/>
      <c r="J1378" s="68"/>
      <c r="K1378" s="55"/>
      <c r="L1378" s="55"/>
      <c r="M1378" s="55"/>
      <c r="N1378" s="55"/>
      <c r="O1378" s="55"/>
      <c r="P1378" s="55"/>
      <c r="Q1378" s="55"/>
      <c r="R1378" s="55"/>
      <c r="S1378" s="55"/>
      <c r="T1378" s="55"/>
      <c r="U1378" s="55"/>
      <c r="V1378" s="55"/>
      <c r="W1378" s="55"/>
      <c r="X1378" s="55"/>
      <c r="Y1378" s="55"/>
      <c r="Z1378" s="55"/>
      <c r="AA1378" s="55"/>
    </row>
    <row r="1379" spans="1:27" ht="12.75" customHeight="1">
      <c r="A1379" s="68"/>
      <c r="B1379" s="68"/>
      <c r="C1379" s="68"/>
      <c r="D1379" s="68"/>
      <c r="E1379" s="68"/>
      <c r="F1379" s="68"/>
      <c r="G1379" s="71"/>
      <c r="H1379" s="72"/>
      <c r="I1379" s="68"/>
      <c r="J1379" s="68"/>
      <c r="K1379" s="55"/>
      <c r="L1379" s="55"/>
      <c r="M1379" s="55"/>
      <c r="N1379" s="55"/>
      <c r="O1379" s="55"/>
      <c r="P1379" s="55"/>
      <c r="Q1379" s="55"/>
      <c r="R1379" s="55"/>
      <c r="S1379" s="55"/>
      <c r="T1379" s="55"/>
      <c r="U1379" s="55"/>
      <c r="V1379" s="55"/>
      <c r="W1379" s="55"/>
      <c r="X1379" s="55"/>
      <c r="Y1379" s="55"/>
      <c r="Z1379" s="55"/>
      <c r="AA1379" s="55"/>
    </row>
    <row r="1380" spans="1:27" ht="12.75" customHeight="1">
      <c r="A1380" s="68"/>
      <c r="B1380" s="68"/>
      <c r="C1380" s="68"/>
      <c r="D1380" s="68"/>
      <c r="E1380" s="68"/>
      <c r="F1380" s="68"/>
      <c r="G1380" s="71"/>
      <c r="H1380" s="72"/>
      <c r="I1380" s="68"/>
      <c r="J1380" s="68"/>
      <c r="K1380" s="55"/>
      <c r="L1380" s="55"/>
      <c r="M1380" s="55"/>
      <c r="N1380" s="55"/>
      <c r="O1380" s="55"/>
      <c r="P1380" s="55"/>
      <c r="Q1380" s="55"/>
      <c r="R1380" s="55"/>
      <c r="S1380" s="55"/>
      <c r="T1380" s="55"/>
      <c r="U1380" s="55"/>
      <c r="V1380" s="55"/>
      <c r="W1380" s="55"/>
      <c r="X1380" s="55"/>
      <c r="Y1380" s="55"/>
      <c r="Z1380" s="55"/>
      <c r="AA1380" s="55"/>
    </row>
    <row r="1381" spans="1:27" ht="12.75" customHeight="1">
      <c r="A1381" s="68"/>
      <c r="B1381" s="68"/>
      <c r="C1381" s="68"/>
      <c r="D1381" s="68"/>
      <c r="E1381" s="68"/>
      <c r="F1381" s="68"/>
      <c r="G1381" s="71"/>
      <c r="H1381" s="72"/>
      <c r="I1381" s="68"/>
      <c r="J1381" s="68"/>
      <c r="K1381" s="55"/>
      <c r="L1381" s="55"/>
      <c r="M1381" s="55"/>
      <c r="N1381" s="55"/>
      <c r="O1381" s="55"/>
      <c r="P1381" s="55"/>
      <c r="Q1381" s="55"/>
      <c r="R1381" s="55"/>
      <c r="S1381" s="55"/>
      <c r="T1381" s="55"/>
      <c r="U1381" s="55"/>
      <c r="V1381" s="55"/>
      <c r="W1381" s="55"/>
      <c r="X1381" s="55"/>
      <c r="Y1381" s="55"/>
      <c r="Z1381" s="55"/>
      <c r="AA1381" s="55"/>
    </row>
    <row r="1382" spans="1:27" ht="12.75" customHeight="1">
      <c r="A1382" s="68"/>
      <c r="B1382" s="68"/>
      <c r="C1382" s="68"/>
      <c r="D1382" s="68"/>
      <c r="E1382" s="68"/>
      <c r="F1382" s="68"/>
      <c r="G1382" s="71"/>
      <c r="H1382" s="72"/>
      <c r="I1382" s="68"/>
      <c r="J1382" s="68"/>
      <c r="K1382" s="55"/>
      <c r="L1382" s="55"/>
      <c r="M1382" s="55"/>
      <c r="N1382" s="55"/>
      <c r="O1382" s="55"/>
      <c r="P1382" s="55"/>
      <c r="Q1382" s="55"/>
      <c r="R1382" s="55"/>
      <c r="S1382" s="55"/>
      <c r="T1382" s="55"/>
      <c r="U1382" s="55"/>
      <c r="V1382" s="55"/>
      <c r="W1382" s="55"/>
      <c r="X1382" s="55"/>
      <c r="Y1382" s="55"/>
      <c r="Z1382" s="55"/>
      <c r="AA1382" s="55"/>
    </row>
    <row r="1383" spans="1:27" ht="12.75" customHeight="1">
      <c r="A1383" s="68"/>
      <c r="B1383" s="68"/>
      <c r="C1383" s="68"/>
      <c r="D1383" s="68"/>
      <c r="E1383" s="68"/>
      <c r="F1383" s="68"/>
      <c r="G1383" s="71"/>
      <c r="H1383" s="72"/>
      <c r="I1383" s="68"/>
      <c r="J1383" s="68"/>
      <c r="K1383" s="55"/>
      <c r="L1383" s="55"/>
      <c r="M1383" s="55"/>
      <c r="N1383" s="55"/>
      <c r="O1383" s="55"/>
      <c r="P1383" s="55"/>
      <c r="Q1383" s="55"/>
      <c r="R1383" s="55"/>
      <c r="S1383" s="55"/>
      <c r="T1383" s="55"/>
      <c r="U1383" s="55"/>
      <c r="V1383" s="55"/>
      <c r="W1383" s="55"/>
      <c r="X1383" s="55"/>
      <c r="Y1383" s="55"/>
      <c r="Z1383" s="55"/>
      <c r="AA1383" s="55"/>
    </row>
    <row r="1384" spans="1:27" ht="12.75" customHeight="1">
      <c r="A1384" s="68"/>
      <c r="B1384" s="68"/>
      <c r="C1384" s="68"/>
      <c r="D1384" s="68"/>
      <c r="E1384" s="68"/>
      <c r="F1384" s="68"/>
      <c r="G1384" s="71"/>
      <c r="H1384" s="72"/>
      <c r="I1384" s="68"/>
      <c r="J1384" s="68"/>
      <c r="K1384" s="55"/>
      <c r="L1384" s="55"/>
      <c r="M1384" s="55"/>
      <c r="N1384" s="55"/>
      <c r="O1384" s="55"/>
      <c r="P1384" s="55"/>
      <c r="Q1384" s="55"/>
      <c r="R1384" s="55"/>
      <c r="S1384" s="55"/>
      <c r="T1384" s="55"/>
      <c r="U1384" s="55"/>
      <c r="V1384" s="55"/>
      <c r="W1384" s="55"/>
      <c r="X1384" s="55"/>
      <c r="Y1384" s="55"/>
      <c r="Z1384" s="55"/>
      <c r="AA1384" s="55"/>
    </row>
    <row r="1385" spans="1:27" ht="12.75" customHeight="1">
      <c r="A1385" s="68"/>
      <c r="B1385" s="68"/>
      <c r="C1385" s="68"/>
      <c r="D1385" s="68"/>
      <c r="E1385" s="68"/>
      <c r="F1385" s="68"/>
      <c r="G1385" s="71"/>
      <c r="H1385" s="72"/>
      <c r="I1385" s="68"/>
      <c r="J1385" s="68"/>
      <c r="K1385" s="55"/>
      <c r="L1385" s="55"/>
      <c r="M1385" s="55"/>
      <c r="N1385" s="55"/>
      <c r="O1385" s="55"/>
      <c r="P1385" s="55"/>
      <c r="Q1385" s="55"/>
      <c r="R1385" s="55"/>
      <c r="S1385" s="55"/>
      <c r="T1385" s="55"/>
      <c r="U1385" s="55"/>
      <c r="V1385" s="55"/>
      <c r="W1385" s="55"/>
      <c r="X1385" s="55"/>
      <c r="Y1385" s="55"/>
      <c r="Z1385" s="55"/>
      <c r="AA1385" s="55"/>
    </row>
    <row r="1386" spans="1:27" ht="12.75" customHeight="1">
      <c r="A1386" s="68"/>
      <c r="B1386" s="68"/>
      <c r="C1386" s="68"/>
      <c r="D1386" s="68"/>
      <c r="E1386" s="68"/>
      <c r="F1386" s="68"/>
      <c r="G1386" s="71"/>
      <c r="H1386" s="72"/>
      <c r="I1386" s="68"/>
      <c r="J1386" s="68"/>
      <c r="K1386" s="55"/>
      <c r="L1386" s="55"/>
      <c r="M1386" s="55"/>
      <c r="N1386" s="55"/>
      <c r="O1386" s="55"/>
      <c r="P1386" s="55"/>
      <c r="Q1386" s="55"/>
      <c r="R1386" s="55"/>
      <c r="S1386" s="55"/>
      <c r="T1386" s="55"/>
      <c r="U1386" s="55"/>
      <c r="V1386" s="55"/>
      <c r="W1386" s="55"/>
      <c r="X1386" s="55"/>
      <c r="Y1386" s="55"/>
      <c r="Z1386" s="55"/>
      <c r="AA1386" s="55"/>
    </row>
    <row r="1387" spans="1:27" ht="12.75" customHeight="1">
      <c r="A1387" s="68"/>
      <c r="B1387" s="68"/>
      <c r="C1387" s="68"/>
      <c r="D1387" s="68"/>
      <c r="E1387" s="68"/>
      <c r="F1387" s="68"/>
      <c r="G1387" s="71"/>
      <c r="H1387" s="72"/>
      <c r="I1387" s="68"/>
      <c r="J1387" s="68"/>
      <c r="K1387" s="55"/>
      <c r="L1387" s="55"/>
      <c r="M1387" s="55"/>
      <c r="N1387" s="55"/>
      <c r="O1387" s="55"/>
      <c r="P1387" s="55"/>
      <c r="Q1387" s="55"/>
      <c r="R1387" s="55"/>
      <c r="S1387" s="55"/>
      <c r="T1387" s="55"/>
      <c r="U1387" s="55"/>
      <c r="V1387" s="55"/>
      <c r="W1387" s="55"/>
      <c r="X1387" s="55"/>
      <c r="Y1387" s="55"/>
      <c r="Z1387" s="55"/>
      <c r="AA1387" s="55"/>
    </row>
    <row r="1388" spans="1:27" ht="12.75" customHeight="1">
      <c r="A1388" s="68"/>
      <c r="B1388" s="68"/>
      <c r="C1388" s="68"/>
      <c r="D1388" s="68"/>
      <c r="E1388" s="68"/>
      <c r="F1388" s="68"/>
      <c r="G1388" s="71"/>
      <c r="H1388" s="72"/>
      <c r="I1388" s="68"/>
      <c r="J1388" s="68"/>
      <c r="K1388" s="55"/>
      <c r="L1388" s="55"/>
      <c r="M1388" s="55"/>
      <c r="N1388" s="55"/>
      <c r="O1388" s="55"/>
      <c r="P1388" s="55"/>
      <c r="Q1388" s="55"/>
      <c r="R1388" s="55"/>
      <c r="S1388" s="55"/>
      <c r="T1388" s="55"/>
      <c r="U1388" s="55"/>
      <c r="V1388" s="55"/>
      <c r="W1388" s="55"/>
      <c r="X1388" s="55"/>
      <c r="Y1388" s="55"/>
      <c r="Z1388" s="55"/>
      <c r="AA1388" s="55"/>
    </row>
    <row r="1389" spans="1:27" ht="12.75" customHeight="1">
      <c r="A1389" s="68"/>
      <c r="B1389" s="68"/>
      <c r="C1389" s="68"/>
      <c r="D1389" s="68"/>
      <c r="E1389" s="68"/>
      <c r="F1389" s="68"/>
      <c r="G1389" s="71"/>
      <c r="H1389" s="72"/>
      <c r="I1389" s="68"/>
      <c r="J1389" s="68"/>
      <c r="K1389" s="55"/>
      <c r="L1389" s="55"/>
      <c r="M1389" s="55"/>
      <c r="N1389" s="55"/>
      <c r="O1389" s="55"/>
      <c r="P1389" s="55"/>
      <c r="Q1389" s="55"/>
      <c r="R1389" s="55"/>
      <c r="S1389" s="55"/>
      <c r="T1389" s="55"/>
      <c r="U1389" s="55"/>
      <c r="V1389" s="55"/>
      <c r="W1389" s="55"/>
      <c r="X1389" s="55"/>
      <c r="Y1389" s="55"/>
      <c r="Z1389" s="55"/>
      <c r="AA1389" s="55"/>
    </row>
    <row r="1390" spans="1:27" ht="12.75" customHeight="1">
      <c r="A1390" s="68"/>
      <c r="B1390" s="68"/>
      <c r="C1390" s="68"/>
      <c r="D1390" s="68"/>
      <c r="E1390" s="68"/>
      <c r="F1390" s="68"/>
      <c r="G1390" s="71"/>
      <c r="H1390" s="72"/>
      <c r="I1390" s="68"/>
      <c r="J1390" s="68"/>
      <c r="K1390" s="55"/>
      <c r="L1390" s="55"/>
      <c r="M1390" s="55"/>
      <c r="N1390" s="55"/>
      <c r="O1390" s="55"/>
      <c r="P1390" s="55"/>
      <c r="Q1390" s="55"/>
      <c r="R1390" s="55"/>
      <c r="S1390" s="55"/>
      <c r="T1390" s="55"/>
      <c r="U1390" s="55"/>
      <c r="V1390" s="55"/>
      <c r="W1390" s="55"/>
      <c r="X1390" s="55"/>
      <c r="Y1390" s="55"/>
      <c r="Z1390" s="55"/>
      <c r="AA1390" s="55"/>
    </row>
    <row r="1391" spans="1:27" ht="12.75" customHeight="1">
      <c r="A1391" s="68"/>
      <c r="B1391" s="68"/>
      <c r="C1391" s="68"/>
      <c r="D1391" s="68"/>
      <c r="E1391" s="68"/>
      <c r="F1391" s="68"/>
      <c r="G1391" s="71"/>
      <c r="H1391" s="72"/>
      <c r="I1391" s="68"/>
      <c r="J1391" s="68"/>
      <c r="K1391" s="55"/>
      <c r="L1391" s="55"/>
      <c r="M1391" s="55"/>
      <c r="N1391" s="55"/>
      <c r="O1391" s="55"/>
      <c r="P1391" s="55"/>
      <c r="Q1391" s="55"/>
      <c r="R1391" s="55"/>
      <c r="S1391" s="55"/>
      <c r="T1391" s="55"/>
      <c r="U1391" s="55"/>
      <c r="V1391" s="55"/>
      <c r="W1391" s="55"/>
      <c r="X1391" s="55"/>
      <c r="Y1391" s="55"/>
      <c r="Z1391" s="55"/>
      <c r="AA1391" s="55"/>
    </row>
    <row r="1392" spans="1:27" ht="12.75" customHeight="1">
      <c r="A1392" s="68"/>
      <c r="B1392" s="68"/>
      <c r="C1392" s="68"/>
      <c r="D1392" s="68"/>
      <c r="E1392" s="68"/>
      <c r="F1392" s="68"/>
      <c r="G1392" s="71"/>
      <c r="H1392" s="72"/>
      <c r="I1392" s="68"/>
      <c r="J1392" s="68"/>
      <c r="K1392" s="55"/>
      <c r="L1392" s="55"/>
      <c r="M1392" s="55"/>
      <c r="N1392" s="55"/>
      <c r="O1392" s="55"/>
      <c r="P1392" s="55"/>
      <c r="Q1392" s="55"/>
      <c r="R1392" s="55"/>
      <c r="S1392" s="55"/>
      <c r="T1392" s="55"/>
      <c r="U1392" s="55"/>
      <c r="V1392" s="55"/>
      <c r="W1392" s="55"/>
      <c r="X1392" s="55"/>
      <c r="Y1392" s="55"/>
      <c r="Z1392" s="55"/>
      <c r="AA1392" s="55"/>
    </row>
    <row r="1393" spans="1:27" ht="12.75" customHeight="1">
      <c r="A1393" s="68"/>
      <c r="B1393" s="68"/>
      <c r="C1393" s="68"/>
      <c r="D1393" s="68"/>
      <c r="E1393" s="68"/>
      <c r="F1393" s="68"/>
      <c r="G1393" s="71"/>
      <c r="H1393" s="72"/>
      <c r="I1393" s="68"/>
      <c r="J1393" s="68"/>
      <c r="K1393" s="55"/>
      <c r="L1393" s="55"/>
      <c r="M1393" s="55"/>
      <c r="N1393" s="55"/>
      <c r="O1393" s="55"/>
      <c r="P1393" s="55"/>
      <c r="Q1393" s="55"/>
      <c r="R1393" s="55"/>
      <c r="S1393" s="55"/>
      <c r="T1393" s="55"/>
      <c r="U1393" s="55"/>
      <c r="V1393" s="55"/>
      <c r="W1393" s="55"/>
      <c r="X1393" s="55"/>
      <c r="Y1393" s="55"/>
      <c r="Z1393" s="55"/>
      <c r="AA1393" s="55"/>
    </row>
    <row r="1394" spans="1:27" ht="12.75" customHeight="1">
      <c r="A1394" s="68"/>
      <c r="B1394" s="68"/>
      <c r="C1394" s="68"/>
      <c r="D1394" s="68"/>
      <c r="E1394" s="68"/>
      <c r="F1394" s="68"/>
      <c r="G1394" s="71"/>
      <c r="H1394" s="72"/>
      <c r="I1394" s="68"/>
      <c r="J1394" s="68"/>
      <c r="K1394" s="55"/>
      <c r="L1394" s="55"/>
      <c r="M1394" s="55"/>
      <c r="N1394" s="55"/>
      <c r="O1394" s="55"/>
      <c r="P1394" s="55"/>
      <c r="Q1394" s="55"/>
      <c r="R1394" s="55"/>
      <c r="S1394" s="55"/>
      <c r="T1394" s="55"/>
      <c r="U1394" s="55"/>
      <c r="V1394" s="55"/>
      <c r="W1394" s="55"/>
      <c r="X1394" s="55"/>
      <c r="Y1394" s="55"/>
      <c r="Z1394" s="55"/>
      <c r="AA1394" s="55"/>
    </row>
    <row r="1395" spans="1:27" ht="12.75" customHeight="1">
      <c r="A1395" s="68"/>
      <c r="B1395" s="68"/>
      <c r="C1395" s="68"/>
      <c r="D1395" s="68"/>
      <c r="E1395" s="68"/>
      <c r="F1395" s="68"/>
      <c r="G1395" s="71"/>
      <c r="H1395" s="72"/>
      <c r="I1395" s="68"/>
      <c r="J1395" s="68"/>
      <c r="K1395" s="55"/>
      <c r="L1395" s="55"/>
      <c r="M1395" s="55"/>
      <c r="N1395" s="55"/>
      <c r="O1395" s="55"/>
      <c r="P1395" s="55"/>
      <c r="Q1395" s="55"/>
      <c r="R1395" s="55"/>
      <c r="S1395" s="55"/>
      <c r="T1395" s="55"/>
      <c r="U1395" s="55"/>
      <c r="V1395" s="55"/>
      <c r="W1395" s="55"/>
      <c r="X1395" s="55"/>
      <c r="Y1395" s="55"/>
      <c r="Z1395" s="55"/>
      <c r="AA1395" s="55"/>
    </row>
    <row r="1396" spans="1:27" ht="12.75" customHeight="1">
      <c r="A1396" s="68"/>
      <c r="B1396" s="68"/>
      <c r="C1396" s="68"/>
      <c r="D1396" s="68"/>
      <c r="E1396" s="68"/>
      <c r="F1396" s="68"/>
      <c r="G1396" s="71"/>
      <c r="H1396" s="72"/>
      <c r="I1396" s="68"/>
      <c r="J1396" s="68"/>
      <c r="K1396" s="55"/>
      <c r="L1396" s="55"/>
      <c r="M1396" s="55"/>
      <c r="N1396" s="55"/>
      <c r="O1396" s="55"/>
      <c r="P1396" s="55"/>
      <c r="Q1396" s="55"/>
      <c r="R1396" s="55"/>
      <c r="S1396" s="55"/>
      <c r="T1396" s="55"/>
      <c r="U1396" s="55"/>
      <c r="V1396" s="55"/>
      <c r="W1396" s="55"/>
      <c r="X1396" s="55"/>
      <c r="Y1396" s="55"/>
      <c r="Z1396" s="55"/>
      <c r="AA1396" s="55"/>
    </row>
    <row r="1397" spans="1:27" ht="12.75" customHeight="1">
      <c r="A1397" s="68"/>
      <c r="B1397" s="68"/>
      <c r="C1397" s="68"/>
      <c r="D1397" s="68"/>
      <c r="E1397" s="68"/>
      <c r="F1397" s="68"/>
      <c r="G1397" s="71"/>
      <c r="H1397" s="72"/>
      <c r="I1397" s="68"/>
      <c r="J1397" s="68"/>
      <c r="K1397" s="55"/>
      <c r="L1397" s="55"/>
      <c r="M1397" s="55"/>
      <c r="N1397" s="55"/>
      <c r="O1397" s="55"/>
      <c r="P1397" s="55"/>
      <c r="Q1397" s="55"/>
      <c r="R1397" s="55"/>
      <c r="S1397" s="55"/>
      <c r="T1397" s="55"/>
      <c r="U1397" s="55"/>
      <c r="V1397" s="55"/>
      <c r="W1397" s="55"/>
      <c r="X1397" s="55"/>
      <c r="Y1397" s="55"/>
      <c r="Z1397" s="55"/>
      <c r="AA1397" s="55"/>
    </row>
    <row r="1398" spans="1:27" ht="12.75" customHeight="1">
      <c r="A1398" s="68"/>
      <c r="B1398" s="68"/>
      <c r="C1398" s="68"/>
      <c r="D1398" s="68"/>
      <c r="E1398" s="68"/>
      <c r="F1398" s="68"/>
      <c r="G1398" s="71"/>
      <c r="H1398" s="72"/>
      <c r="I1398" s="68"/>
      <c r="J1398" s="68"/>
      <c r="K1398" s="55"/>
      <c r="L1398" s="55"/>
      <c r="M1398" s="55"/>
      <c r="N1398" s="55"/>
      <c r="O1398" s="55"/>
      <c r="P1398" s="55"/>
      <c r="Q1398" s="55"/>
      <c r="R1398" s="55"/>
      <c r="S1398" s="55"/>
      <c r="T1398" s="55"/>
      <c r="U1398" s="55"/>
      <c r="V1398" s="55"/>
      <c r="W1398" s="55"/>
      <c r="X1398" s="55"/>
      <c r="Y1398" s="55"/>
      <c r="Z1398" s="55"/>
      <c r="AA1398" s="55"/>
    </row>
    <row r="1399" spans="1:27" ht="12.75" customHeight="1">
      <c r="A1399" s="68"/>
      <c r="B1399" s="68"/>
      <c r="C1399" s="68"/>
      <c r="D1399" s="68"/>
      <c r="E1399" s="68"/>
      <c r="F1399" s="68"/>
      <c r="G1399" s="71"/>
      <c r="H1399" s="72"/>
      <c r="I1399" s="68"/>
      <c r="J1399" s="68"/>
      <c r="K1399" s="55"/>
      <c r="L1399" s="55"/>
      <c r="M1399" s="55"/>
      <c r="N1399" s="55"/>
      <c r="O1399" s="55"/>
      <c r="P1399" s="55"/>
      <c r="Q1399" s="55"/>
      <c r="R1399" s="55"/>
      <c r="S1399" s="55"/>
      <c r="T1399" s="55"/>
      <c r="U1399" s="55"/>
      <c r="V1399" s="55"/>
      <c r="W1399" s="55"/>
      <c r="X1399" s="55"/>
      <c r="Y1399" s="55"/>
      <c r="Z1399" s="55"/>
      <c r="AA1399" s="55"/>
    </row>
    <row r="1400" spans="1:27" ht="12.75" customHeight="1">
      <c r="A1400" s="68"/>
      <c r="B1400" s="68"/>
      <c r="C1400" s="68"/>
      <c r="D1400" s="68"/>
      <c r="E1400" s="68"/>
      <c r="F1400" s="68"/>
      <c r="G1400" s="71"/>
      <c r="H1400" s="72"/>
      <c r="I1400" s="68"/>
      <c r="J1400" s="68"/>
      <c r="K1400" s="55"/>
      <c r="L1400" s="55"/>
      <c r="M1400" s="55"/>
      <c r="N1400" s="55"/>
      <c r="O1400" s="55"/>
      <c r="P1400" s="55"/>
      <c r="Q1400" s="55"/>
      <c r="R1400" s="55"/>
      <c r="S1400" s="55"/>
      <c r="T1400" s="55"/>
      <c r="U1400" s="55"/>
      <c r="V1400" s="55"/>
      <c r="W1400" s="55"/>
      <c r="X1400" s="55"/>
      <c r="Y1400" s="55"/>
      <c r="Z1400" s="55"/>
      <c r="AA1400" s="55"/>
    </row>
    <row r="1401" spans="1:27" ht="12.75" customHeight="1">
      <c r="A1401" s="68"/>
      <c r="B1401" s="68"/>
      <c r="C1401" s="68"/>
      <c r="D1401" s="68"/>
      <c r="E1401" s="68"/>
      <c r="F1401" s="68"/>
      <c r="G1401" s="71"/>
      <c r="H1401" s="72"/>
      <c r="I1401" s="68"/>
      <c r="J1401" s="68"/>
      <c r="K1401" s="55"/>
      <c r="L1401" s="55"/>
      <c r="M1401" s="55"/>
      <c r="N1401" s="55"/>
      <c r="O1401" s="55"/>
      <c r="P1401" s="55"/>
      <c r="Q1401" s="55"/>
      <c r="R1401" s="55"/>
      <c r="S1401" s="55"/>
      <c r="T1401" s="55"/>
      <c r="U1401" s="55"/>
      <c r="V1401" s="55"/>
      <c r="W1401" s="55"/>
      <c r="X1401" s="55"/>
      <c r="Y1401" s="55"/>
      <c r="Z1401" s="55"/>
      <c r="AA1401" s="55"/>
    </row>
    <row r="1402" spans="1:27" ht="12.75" customHeight="1">
      <c r="A1402" s="68"/>
      <c r="B1402" s="68"/>
      <c r="C1402" s="68"/>
      <c r="D1402" s="68"/>
      <c r="E1402" s="68"/>
      <c r="F1402" s="68"/>
      <c r="G1402" s="71"/>
      <c r="H1402" s="72"/>
      <c r="I1402" s="68"/>
      <c r="J1402" s="68"/>
      <c r="K1402" s="55"/>
      <c r="L1402" s="55"/>
      <c r="M1402" s="55"/>
      <c r="N1402" s="55"/>
      <c r="O1402" s="55"/>
      <c r="P1402" s="55"/>
      <c r="Q1402" s="55"/>
      <c r="R1402" s="55"/>
      <c r="S1402" s="55"/>
      <c r="T1402" s="55"/>
      <c r="U1402" s="55"/>
      <c r="V1402" s="55"/>
      <c r="W1402" s="55"/>
      <c r="X1402" s="55"/>
      <c r="Y1402" s="55"/>
      <c r="Z1402" s="55"/>
      <c r="AA1402" s="55"/>
    </row>
    <row r="1403" spans="1:27" ht="12.75" customHeight="1">
      <c r="A1403" s="68"/>
      <c r="B1403" s="68"/>
      <c r="C1403" s="68"/>
      <c r="D1403" s="68"/>
      <c r="E1403" s="68"/>
      <c r="F1403" s="68"/>
      <c r="G1403" s="71"/>
      <c r="H1403" s="72"/>
      <c r="I1403" s="68"/>
      <c r="J1403" s="68"/>
      <c r="K1403" s="55"/>
      <c r="L1403" s="55"/>
      <c r="M1403" s="55"/>
      <c r="N1403" s="55"/>
      <c r="O1403" s="55"/>
      <c r="P1403" s="55"/>
      <c r="Q1403" s="55"/>
      <c r="R1403" s="55"/>
      <c r="S1403" s="55"/>
      <c r="T1403" s="55"/>
      <c r="U1403" s="55"/>
      <c r="V1403" s="55"/>
      <c r="W1403" s="55"/>
      <c r="X1403" s="55"/>
      <c r="Y1403" s="55"/>
      <c r="Z1403" s="55"/>
      <c r="AA1403" s="55"/>
    </row>
    <row r="1404" spans="1:27" ht="12.75" customHeight="1">
      <c r="A1404" s="68"/>
      <c r="B1404" s="68"/>
      <c r="C1404" s="68"/>
      <c r="D1404" s="68"/>
      <c r="E1404" s="68"/>
      <c r="F1404" s="68"/>
      <c r="G1404" s="71"/>
      <c r="H1404" s="72"/>
      <c r="I1404" s="68"/>
      <c r="J1404" s="68"/>
      <c r="K1404" s="55"/>
      <c r="L1404" s="55"/>
      <c r="M1404" s="55"/>
      <c r="N1404" s="55"/>
      <c r="O1404" s="55"/>
      <c r="P1404" s="55"/>
      <c r="Q1404" s="55"/>
      <c r="R1404" s="55"/>
      <c r="S1404" s="55"/>
      <c r="T1404" s="55"/>
      <c r="U1404" s="55"/>
      <c r="V1404" s="55"/>
      <c r="W1404" s="55"/>
      <c r="X1404" s="55"/>
      <c r="Y1404" s="55"/>
      <c r="Z1404" s="55"/>
      <c r="AA1404" s="55"/>
    </row>
    <row r="1405" spans="1:27" ht="12.75" customHeight="1">
      <c r="A1405" s="68"/>
      <c r="B1405" s="68"/>
      <c r="C1405" s="68"/>
      <c r="D1405" s="68"/>
      <c r="E1405" s="68"/>
      <c r="F1405" s="68"/>
      <c r="G1405" s="71"/>
      <c r="H1405" s="72"/>
      <c r="I1405" s="68"/>
      <c r="J1405" s="68"/>
      <c r="K1405" s="55"/>
      <c r="L1405" s="55"/>
      <c r="M1405" s="55"/>
      <c r="N1405" s="55"/>
      <c r="O1405" s="55"/>
      <c r="P1405" s="55"/>
      <c r="Q1405" s="55"/>
      <c r="R1405" s="55"/>
      <c r="S1405" s="55"/>
      <c r="T1405" s="55"/>
      <c r="U1405" s="55"/>
      <c r="V1405" s="55"/>
      <c r="W1405" s="55"/>
      <c r="X1405" s="55"/>
      <c r="Y1405" s="55"/>
      <c r="Z1405" s="55"/>
      <c r="AA1405" s="55"/>
    </row>
    <row r="1406" spans="1:27" ht="12.75" customHeight="1">
      <c r="A1406" s="68"/>
      <c r="B1406" s="68"/>
      <c r="C1406" s="68"/>
      <c r="D1406" s="68"/>
      <c r="E1406" s="68"/>
      <c r="F1406" s="68"/>
      <c r="G1406" s="71"/>
      <c r="H1406" s="72"/>
      <c r="I1406" s="68"/>
      <c r="J1406" s="68"/>
      <c r="K1406" s="55"/>
      <c r="L1406" s="55"/>
      <c r="M1406" s="55"/>
      <c r="N1406" s="55"/>
      <c r="O1406" s="55"/>
      <c r="P1406" s="55"/>
      <c r="Q1406" s="55"/>
      <c r="R1406" s="55"/>
      <c r="S1406" s="55"/>
      <c r="T1406" s="55"/>
      <c r="U1406" s="55"/>
      <c r="V1406" s="55"/>
      <c r="W1406" s="55"/>
      <c r="X1406" s="55"/>
      <c r="Y1406" s="55"/>
      <c r="Z1406" s="55"/>
      <c r="AA1406" s="55"/>
    </row>
    <row r="1407" spans="1:27" ht="12.75" customHeight="1">
      <c r="A1407" s="68"/>
      <c r="B1407" s="68"/>
      <c r="C1407" s="68"/>
      <c r="D1407" s="68"/>
      <c r="E1407" s="68"/>
      <c r="F1407" s="68"/>
      <c r="G1407" s="71"/>
      <c r="H1407" s="72"/>
      <c r="I1407" s="68"/>
      <c r="J1407" s="68"/>
      <c r="K1407" s="55"/>
      <c r="L1407" s="55"/>
      <c r="M1407" s="55"/>
      <c r="N1407" s="55"/>
      <c r="O1407" s="55"/>
      <c r="P1407" s="55"/>
      <c r="Q1407" s="55"/>
      <c r="R1407" s="55"/>
      <c r="S1407" s="55"/>
      <c r="T1407" s="55"/>
      <c r="U1407" s="55"/>
      <c r="V1407" s="55"/>
      <c r="W1407" s="55"/>
      <c r="X1407" s="55"/>
      <c r="Y1407" s="55"/>
      <c r="Z1407" s="55"/>
      <c r="AA1407" s="55"/>
    </row>
    <row r="1408" spans="1:27" ht="12.75" customHeight="1">
      <c r="A1408" s="68"/>
      <c r="B1408" s="68"/>
      <c r="C1408" s="68"/>
      <c r="D1408" s="68"/>
      <c r="E1408" s="68"/>
      <c r="F1408" s="68"/>
      <c r="G1408" s="71"/>
      <c r="H1408" s="72"/>
      <c r="I1408" s="68"/>
      <c r="J1408" s="68"/>
      <c r="K1408" s="55"/>
      <c r="L1408" s="55"/>
      <c r="M1408" s="55"/>
      <c r="N1408" s="55"/>
      <c r="O1408" s="55"/>
      <c r="P1408" s="55"/>
      <c r="Q1408" s="55"/>
      <c r="R1408" s="55"/>
      <c r="S1408" s="55"/>
      <c r="T1408" s="55"/>
      <c r="U1408" s="55"/>
      <c r="V1408" s="55"/>
      <c r="W1408" s="55"/>
      <c r="X1408" s="55"/>
      <c r="Y1408" s="55"/>
      <c r="Z1408" s="55"/>
      <c r="AA1408" s="55"/>
    </row>
    <row r="1409" spans="1:27" ht="12.75" customHeight="1">
      <c r="A1409" s="68"/>
      <c r="B1409" s="68"/>
      <c r="C1409" s="68"/>
      <c r="D1409" s="68"/>
      <c r="E1409" s="68"/>
      <c r="F1409" s="68"/>
      <c r="G1409" s="71"/>
      <c r="H1409" s="72"/>
      <c r="I1409" s="68"/>
      <c r="J1409" s="68"/>
      <c r="K1409" s="55"/>
      <c r="L1409" s="55"/>
      <c r="M1409" s="55"/>
      <c r="N1409" s="55"/>
      <c r="O1409" s="55"/>
      <c r="P1409" s="55"/>
      <c r="Q1409" s="55"/>
      <c r="R1409" s="55"/>
      <c r="S1409" s="55"/>
      <c r="T1409" s="55"/>
      <c r="U1409" s="55"/>
      <c r="V1409" s="55"/>
      <c r="W1409" s="55"/>
      <c r="X1409" s="55"/>
      <c r="Y1409" s="55"/>
      <c r="Z1409" s="55"/>
      <c r="AA1409" s="55"/>
    </row>
    <row r="1410" spans="1:27" ht="12.75" customHeight="1">
      <c r="A1410" s="68"/>
      <c r="B1410" s="68"/>
      <c r="C1410" s="68"/>
      <c r="D1410" s="68"/>
      <c r="E1410" s="68"/>
      <c r="F1410" s="68"/>
      <c r="G1410" s="71"/>
      <c r="H1410" s="72"/>
      <c r="I1410" s="68"/>
      <c r="J1410" s="68"/>
      <c r="K1410" s="55"/>
      <c r="L1410" s="55"/>
      <c r="M1410" s="55"/>
      <c r="N1410" s="55"/>
      <c r="O1410" s="55"/>
      <c r="P1410" s="55"/>
      <c r="Q1410" s="55"/>
      <c r="R1410" s="55"/>
      <c r="S1410" s="55"/>
      <c r="T1410" s="55"/>
      <c r="U1410" s="55"/>
      <c r="V1410" s="55"/>
      <c r="W1410" s="55"/>
      <c r="X1410" s="55"/>
      <c r="Y1410" s="55"/>
      <c r="Z1410" s="55"/>
      <c r="AA1410" s="55"/>
    </row>
    <row r="1411" spans="1:27" ht="12.75" customHeight="1">
      <c r="A1411" s="68"/>
      <c r="B1411" s="68"/>
      <c r="C1411" s="68"/>
      <c r="D1411" s="68"/>
      <c r="E1411" s="68"/>
      <c r="F1411" s="68"/>
      <c r="G1411" s="71"/>
      <c r="H1411" s="72"/>
      <c r="I1411" s="68"/>
      <c r="J1411" s="68"/>
      <c r="K1411" s="55"/>
      <c r="L1411" s="55"/>
      <c r="M1411" s="55"/>
      <c r="N1411" s="55"/>
      <c r="O1411" s="55"/>
      <c r="P1411" s="55"/>
      <c r="Q1411" s="55"/>
      <c r="R1411" s="55"/>
      <c r="S1411" s="55"/>
      <c r="T1411" s="55"/>
      <c r="U1411" s="55"/>
      <c r="V1411" s="55"/>
      <c r="W1411" s="55"/>
      <c r="X1411" s="55"/>
      <c r="Y1411" s="55"/>
      <c r="Z1411" s="55"/>
      <c r="AA1411" s="55"/>
    </row>
    <row r="1412" spans="1:27" ht="12.75" customHeight="1">
      <c r="A1412" s="68"/>
      <c r="B1412" s="68"/>
      <c r="C1412" s="68"/>
      <c r="D1412" s="68"/>
      <c r="E1412" s="68"/>
      <c r="F1412" s="68"/>
      <c r="G1412" s="71"/>
      <c r="H1412" s="72"/>
      <c r="I1412" s="68"/>
      <c r="J1412" s="68"/>
      <c r="K1412" s="55"/>
      <c r="L1412" s="55"/>
      <c r="M1412" s="55"/>
      <c r="N1412" s="55"/>
      <c r="O1412" s="55"/>
      <c r="P1412" s="55"/>
      <c r="Q1412" s="55"/>
      <c r="R1412" s="55"/>
      <c r="S1412" s="55"/>
      <c r="T1412" s="55"/>
      <c r="U1412" s="55"/>
      <c r="V1412" s="55"/>
      <c r="W1412" s="55"/>
      <c r="X1412" s="55"/>
      <c r="Y1412" s="55"/>
      <c r="Z1412" s="55"/>
      <c r="AA1412" s="55"/>
    </row>
    <row r="1413" spans="1:27" ht="12.75" customHeight="1">
      <c r="A1413" s="68"/>
      <c r="B1413" s="68"/>
      <c r="C1413" s="68"/>
      <c r="D1413" s="68"/>
      <c r="E1413" s="68"/>
      <c r="F1413" s="68"/>
      <c r="G1413" s="71"/>
      <c r="H1413" s="72"/>
      <c r="I1413" s="68"/>
      <c r="J1413" s="68"/>
      <c r="K1413" s="55"/>
      <c r="L1413" s="55"/>
      <c r="M1413" s="55"/>
      <c r="N1413" s="55"/>
      <c r="O1413" s="55"/>
      <c r="P1413" s="55"/>
      <c r="Q1413" s="55"/>
      <c r="R1413" s="55"/>
      <c r="S1413" s="55"/>
      <c r="T1413" s="55"/>
      <c r="U1413" s="55"/>
      <c r="V1413" s="55"/>
      <c r="W1413" s="55"/>
      <c r="X1413" s="55"/>
      <c r="Y1413" s="55"/>
      <c r="Z1413" s="55"/>
      <c r="AA1413" s="55"/>
    </row>
    <row r="1414" spans="1:27" ht="12.75" customHeight="1">
      <c r="A1414" s="68"/>
      <c r="B1414" s="68"/>
      <c r="C1414" s="68"/>
      <c r="D1414" s="68"/>
      <c r="E1414" s="68"/>
      <c r="F1414" s="68"/>
      <c r="G1414" s="71"/>
      <c r="H1414" s="72"/>
      <c r="I1414" s="68"/>
      <c r="J1414" s="68"/>
      <c r="K1414" s="55"/>
      <c r="L1414" s="55"/>
      <c r="M1414" s="55"/>
      <c r="N1414" s="55"/>
      <c r="O1414" s="55"/>
      <c r="P1414" s="55"/>
      <c r="Q1414" s="55"/>
      <c r="R1414" s="55"/>
      <c r="S1414" s="55"/>
      <c r="T1414" s="55"/>
      <c r="U1414" s="55"/>
      <c r="V1414" s="55"/>
      <c r="W1414" s="55"/>
      <c r="X1414" s="55"/>
      <c r="Y1414" s="55"/>
      <c r="Z1414" s="55"/>
      <c r="AA1414" s="55"/>
    </row>
    <row r="1415" spans="1:27" ht="12.75" customHeight="1">
      <c r="A1415" s="68"/>
      <c r="B1415" s="68"/>
      <c r="C1415" s="68"/>
      <c r="D1415" s="68"/>
      <c r="E1415" s="68"/>
      <c r="F1415" s="68"/>
      <c r="G1415" s="71"/>
      <c r="H1415" s="72"/>
      <c r="I1415" s="68"/>
      <c r="J1415" s="68"/>
      <c r="K1415" s="55"/>
      <c r="L1415" s="55"/>
      <c r="M1415" s="55"/>
      <c r="N1415" s="55"/>
      <c r="O1415" s="55"/>
      <c r="P1415" s="55"/>
      <c r="Q1415" s="55"/>
      <c r="R1415" s="55"/>
      <c r="S1415" s="55"/>
      <c r="T1415" s="55"/>
      <c r="U1415" s="55"/>
      <c r="V1415" s="55"/>
      <c r="W1415" s="55"/>
      <c r="X1415" s="55"/>
      <c r="Y1415" s="55"/>
      <c r="Z1415" s="55"/>
      <c r="AA1415" s="55"/>
    </row>
    <row r="1416" spans="1:27" ht="12.75" customHeight="1">
      <c r="A1416" s="68"/>
      <c r="B1416" s="68"/>
      <c r="C1416" s="68"/>
      <c r="D1416" s="68"/>
      <c r="E1416" s="68"/>
      <c r="F1416" s="68"/>
      <c r="G1416" s="71"/>
      <c r="H1416" s="72"/>
      <c r="I1416" s="68"/>
      <c r="J1416" s="68"/>
      <c r="K1416" s="55"/>
      <c r="L1416" s="55"/>
      <c r="M1416" s="55"/>
      <c r="N1416" s="55"/>
      <c r="O1416" s="55"/>
      <c r="P1416" s="55"/>
      <c r="Q1416" s="55"/>
      <c r="R1416" s="55"/>
      <c r="S1416" s="55"/>
      <c r="T1416" s="55"/>
      <c r="U1416" s="55"/>
      <c r="V1416" s="55"/>
      <c r="W1416" s="55"/>
      <c r="X1416" s="55"/>
      <c r="Y1416" s="55"/>
      <c r="Z1416" s="55"/>
      <c r="AA1416" s="55"/>
    </row>
    <row r="1417" spans="1:27" ht="12.75" customHeight="1">
      <c r="A1417" s="68"/>
      <c r="B1417" s="68"/>
      <c r="C1417" s="68"/>
      <c r="D1417" s="68"/>
      <c r="E1417" s="68"/>
      <c r="F1417" s="68"/>
      <c r="G1417" s="71"/>
      <c r="H1417" s="72"/>
      <c r="I1417" s="68"/>
      <c r="J1417" s="68"/>
      <c r="K1417" s="55"/>
      <c r="L1417" s="55"/>
      <c r="M1417" s="55"/>
      <c r="N1417" s="55"/>
      <c r="O1417" s="55"/>
      <c r="P1417" s="55"/>
      <c r="Q1417" s="55"/>
      <c r="R1417" s="55"/>
      <c r="S1417" s="55"/>
      <c r="T1417" s="55"/>
      <c r="U1417" s="55"/>
      <c r="V1417" s="55"/>
      <c r="W1417" s="55"/>
      <c r="X1417" s="55"/>
      <c r="Y1417" s="55"/>
      <c r="Z1417" s="55"/>
      <c r="AA1417" s="55"/>
    </row>
    <row r="1418" spans="1:27" ht="12.75" customHeight="1">
      <c r="A1418" s="68"/>
      <c r="B1418" s="68"/>
      <c r="C1418" s="68"/>
      <c r="D1418" s="68"/>
      <c r="E1418" s="68"/>
      <c r="F1418" s="68"/>
      <c r="G1418" s="71"/>
      <c r="H1418" s="72"/>
      <c r="I1418" s="68"/>
      <c r="J1418" s="68"/>
      <c r="K1418" s="55"/>
      <c r="L1418" s="55"/>
      <c r="M1418" s="55"/>
      <c r="N1418" s="55"/>
      <c r="O1418" s="55"/>
      <c r="P1418" s="55"/>
      <c r="Q1418" s="55"/>
      <c r="R1418" s="55"/>
      <c r="S1418" s="55"/>
      <c r="T1418" s="55"/>
      <c r="U1418" s="55"/>
      <c r="V1418" s="55"/>
      <c r="W1418" s="55"/>
      <c r="X1418" s="55"/>
      <c r="Y1418" s="55"/>
      <c r="Z1418" s="55"/>
      <c r="AA1418" s="55"/>
    </row>
    <row r="1419" spans="1:27" ht="12.75" customHeight="1">
      <c r="A1419" s="68"/>
      <c r="B1419" s="68"/>
      <c r="C1419" s="68"/>
      <c r="D1419" s="68"/>
      <c r="E1419" s="68"/>
      <c r="F1419" s="68"/>
      <c r="G1419" s="71"/>
      <c r="H1419" s="72"/>
      <c r="I1419" s="68"/>
      <c r="J1419" s="68"/>
      <c r="K1419" s="55"/>
      <c r="L1419" s="55"/>
      <c r="M1419" s="55"/>
      <c r="N1419" s="55"/>
      <c r="O1419" s="55"/>
      <c r="P1419" s="55"/>
      <c r="Q1419" s="55"/>
      <c r="R1419" s="55"/>
      <c r="S1419" s="55"/>
      <c r="T1419" s="55"/>
      <c r="U1419" s="55"/>
      <c r="V1419" s="55"/>
      <c r="W1419" s="55"/>
      <c r="X1419" s="55"/>
      <c r="Y1419" s="55"/>
      <c r="Z1419" s="55"/>
      <c r="AA1419" s="55"/>
    </row>
    <row r="1420" spans="1:27" ht="12.75" customHeight="1">
      <c r="A1420" s="68"/>
      <c r="B1420" s="68"/>
      <c r="C1420" s="68"/>
      <c r="D1420" s="68"/>
      <c r="E1420" s="68"/>
      <c r="F1420" s="68"/>
      <c r="G1420" s="71"/>
      <c r="H1420" s="72"/>
      <c r="I1420" s="68"/>
      <c r="J1420" s="68"/>
      <c r="K1420" s="55"/>
      <c r="L1420" s="55"/>
      <c r="M1420" s="55"/>
      <c r="N1420" s="55"/>
      <c r="O1420" s="55"/>
      <c r="P1420" s="55"/>
      <c r="Q1420" s="55"/>
      <c r="R1420" s="55"/>
      <c r="S1420" s="55"/>
      <c r="T1420" s="55"/>
      <c r="U1420" s="55"/>
      <c r="V1420" s="55"/>
      <c r="W1420" s="55"/>
      <c r="X1420" s="55"/>
      <c r="Y1420" s="55"/>
      <c r="Z1420" s="55"/>
      <c r="AA1420" s="55"/>
    </row>
    <row r="1421" spans="1:27" ht="12.75" customHeight="1">
      <c r="A1421" s="68"/>
      <c r="B1421" s="68"/>
      <c r="C1421" s="68"/>
      <c r="D1421" s="68"/>
      <c r="E1421" s="68"/>
      <c r="F1421" s="68"/>
      <c r="G1421" s="71"/>
      <c r="H1421" s="72"/>
      <c r="I1421" s="68"/>
      <c r="J1421" s="68"/>
      <c r="K1421" s="55"/>
      <c r="L1421" s="55"/>
      <c r="M1421" s="55"/>
      <c r="N1421" s="55"/>
      <c r="O1421" s="55"/>
      <c r="P1421" s="55"/>
      <c r="Q1421" s="55"/>
      <c r="R1421" s="55"/>
      <c r="S1421" s="55"/>
      <c r="T1421" s="55"/>
      <c r="U1421" s="55"/>
      <c r="V1421" s="55"/>
      <c r="W1421" s="55"/>
      <c r="X1421" s="55"/>
      <c r="Y1421" s="55"/>
      <c r="Z1421" s="55"/>
      <c r="AA1421" s="55"/>
    </row>
    <row r="1422" spans="1:27" ht="12.75" customHeight="1">
      <c r="A1422" s="68"/>
      <c r="B1422" s="68"/>
      <c r="C1422" s="68"/>
      <c r="D1422" s="68"/>
      <c r="E1422" s="68"/>
      <c r="F1422" s="68"/>
      <c r="G1422" s="71"/>
      <c r="H1422" s="72"/>
      <c r="I1422" s="68"/>
      <c r="J1422" s="68"/>
      <c r="K1422" s="55"/>
      <c r="L1422" s="55"/>
      <c r="M1422" s="55"/>
      <c r="N1422" s="55"/>
      <c r="O1422" s="55"/>
      <c r="P1422" s="55"/>
      <c r="Q1422" s="55"/>
      <c r="R1422" s="55"/>
      <c r="S1422" s="55"/>
      <c r="T1422" s="55"/>
      <c r="U1422" s="55"/>
      <c r="V1422" s="55"/>
      <c r="W1422" s="55"/>
      <c r="X1422" s="55"/>
      <c r="Y1422" s="55"/>
      <c r="Z1422" s="55"/>
      <c r="AA1422" s="55"/>
    </row>
    <row r="1423" spans="1:27" ht="12.75" customHeight="1">
      <c r="A1423" s="68"/>
      <c r="B1423" s="68"/>
      <c r="C1423" s="68"/>
      <c r="D1423" s="68"/>
      <c r="E1423" s="68"/>
      <c r="F1423" s="68"/>
      <c r="G1423" s="71"/>
      <c r="H1423" s="72"/>
      <c r="I1423" s="68"/>
      <c r="J1423" s="68"/>
      <c r="K1423" s="55"/>
      <c r="L1423" s="55"/>
      <c r="M1423" s="55"/>
      <c r="N1423" s="55"/>
      <c r="O1423" s="55"/>
      <c r="P1423" s="55"/>
      <c r="Q1423" s="55"/>
      <c r="R1423" s="55"/>
      <c r="S1423" s="55"/>
      <c r="T1423" s="55"/>
      <c r="U1423" s="55"/>
      <c r="V1423" s="55"/>
      <c r="W1423" s="55"/>
      <c r="X1423" s="55"/>
      <c r="Y1423" s="55"/>
      <c r="Z1423" s="55"/>
      <c r="AA1423" s="55"/>
    </row>
    <row r="1424" spans="1:27" ht="12.75" customHeight="1">
      <c r="A1424" s="68"/>
      <c r="B1424" s="68"/>
      <c r="C1424" s="68"/>
      <c r="D1424" s="68"/>
      <c r="E1424" s="68"/>
      <c r="F1424" s="68"/>
      <c r="G1424" s="71"/>
      <c r="H1424" s="72"/>
      <c r="I1424" s="68"/>
      <c r="J1424" s="68"/>
      <c r="K1424" s="55"/>
      <c r="L1424" s="55"/>
      <c r="M1424" s="55"/>
      <c r="N1424" s="55"/>
      <c r="O1424" s="55"/>
      <c r="P1424" s="55"/>
      <c r="Q1424" s="55"/>
      <c r="R1424" s="55"/>
      <c r="S1424" s="55"/>
      <c r="T1424" s="55"/>
      <c r="U1424" s="55"/>
      <c r="V1424" s="55"/>
      <c r="W1424" s="55"/>
      <c r="X1424" s="55"/>
      <c r="Y1424" s="55"/>
      <c r="Z1424" s="55"/>
      <c r="AA1424" s="55"/>
    </row>
    <row r="1425" spans="1:27" ht="12.75" customHeight="1">
      <c r="A1425" s="68"/>
      <c r="B1425" s="68"/>
      <c r="C1425" s="68"/>
      <c r="D1425" s="68"/>
      <c r="E1425" s="68"/>
      <c r="F1425" s="68"/>
      <c r="G1425" s="71"/>
      <c r="H1425" s="72"/>
      <c r="I1425" s="68"/>
      <c r="J1425" s="68"/>
      <c r="K1425" s="55"/>
      <c r="L1425" s="55"/>
      <c r="M1425" s="55"/>
      <c r="N1425" s="55"/>
      <c r="O1425" s="55"/>
      <c r="P1425" s="55"/>
      <c r="Q1425" s="55"/>
      <c r="R1425" s="55"/>
      <c r="S1425" s="55"/>
      <c r="T1425" s="55"/>
      <c r="U1425" s="55"/>
      <c r="V1425" s="55"/>
      <c r="W1425" s="55"/>
      <c r="X1425" s="55"/>
      <c r="Y1425" s="55"/>
      <c r="Z1425" s="55"/>
      <c r="AA1425" s="55"/>
    </row>
    <row r="1426" spans="1:27" ht="12.75" customHeight="1">
      <c r="A1426" s="68"/>
      <c r="B1426" s="68"/>
      <c r="C1426" s="68"/>
      <c r="D1426" s="68"/>
      <c r="E1426" s="68"/>
      <c r="F1426" s="68"/>
      <c r="G1426" s="71"/>
      <c r="H1426" s="72"/>
      <c r="I1426" s="68"/>
      <c r="J1426" s="68"/>
      <c r="K1426" s="55"/>
      <c r="L1426" s="55"/>
      <c r="M1426" s="55"/>
      <c r="N1426" s="55"/>
      <c r="O1426" s="55"/>
      <c r="P1426" s="55"/>
      <c r="Q1426" s="55"/>
      <c r="R1426" s="55"/>
      <c r="S1426" s="55"/>
      <c r="T1426" s="55"/>
      <c r="U1426" s="55"/>
      <c r="V1426" s="55"/>
      <c r="W1426" s="55"/>
      <c r="X1426" s="55"/>
      <c r="Y1426" s="55"/>
      <c r="Z1426" s="55"/>
      <c r="AA1426" s="55"/>
    </row>
    <row r="1427" spans="1:27" ht="12.75" customHeight="1">
      <c r="A1427" s="68"/>
      <c r="B1427" s="68"/>
      <c r="C1427" s="68"/>
      <c r="D1427" s="68"/>
      <c r="E1427" s="68"/>
      <c r="F1427" s="68"/>
      <c r="G1427" s="71"/>
      <c r="H1427" s="72"/>
      <c r="I1427" s="68"/>
      <c r="J1427" s="68"/>
      <c r="K1427" s="55"/>
      <c r="L1427" s="55"/>
      <c r="M1427" s="55"/>
      <c r="N1427" s="55"/>
      <c r="O1427" s="55"/>
      <c r="P1427" s="55"/>
      <c r="Q1427" s="55"/>
      <c r="R1427" s="55"/>
      <c r="S1427" s="55"/>
      <c r="T1427" s="55"/>
      <c r="U1427" s="55"/>
      <c r="V1427" s="55"/>
      <c r="W1427" s="55"/>
      <c r="X1427" s="55"/>
      <c r="Y1427" s="55"/>
      <c r="Z1427" s="55"/>
      <c r="AA1427" s="55"/>
    </row>
    <row r="1428" spans="1:27" ht="12.75" customHeight="1">
      <c r="A1428" s="68"/>
      <c r="B1428" s="68"/>
      <c r="C1428" s="68"/>
      <c r="D1428" s="68"/>
      <c r="E1428" s="68"/>
      <c r="F1428" s="68"/>
      <c r="G1428" s="71"/>
      <c r="H1428" s="72"/>
      <c r="I1428" s="68"/>
      <c r="J1428" s="68"/>
      <c r="K1428" s="55"/>
      <c r="L1428" s="55"/>
      <c r="M1428" s="55"/>
      <c r="N1428" s="55"/>
      <c r="O1428" s="55"/>
      <c r="P1428" s="55"/>
      <c r="Q1428" s="55"/>
      <c r="R1428" s="55"/>
      <c r="S1428" s="55"/>
      <c r="T1428" s="55"/>
      <c r="U1428" s="55"/>
      <c r="V1428" s="55"/>
      <c r="W1428" s="55"/>
      <c r="X1428" s="55"/>
      <c r="Y1428" s="55"/>
      <c r="Z1428" s="55"/>
      <c r="AA1428" s="55"/>
    </row>
    <row r="1429" spans="1:27" ht="12.75" customHeight="1">
      <c r="A1429" s="68"/>
      <c r="B1429" s="68"/>
      <c r="C1429" s="68"/>
      <c r="D1429" s="68"/>
      <c r="E1429" s="68"/>
      <c r="F1429" s="68"/>
      <c r="G1429" s="71"/>
      <c r="H1429" s="72"/>
      <c r="I1429" s="68"/>
      <c r="J1429" s="68"/>
      <c r="K1429" s="55"/>
      <c r="L1429" s="55"/>
      <c r="M1429" s="55"/>
      <c r="N1429" s="55"/>
      <c r="O1429" s="55"/>
      <c r="P1429" s="55"/>
      <c r="Q1429" s="55"/>
      <c r="R1429" s="55"/>
      <c r="S1429" s="55"/>
      <c r="T1429" s="55"/>
      <c r="U1429" s="55"/>
      <c r="V1429" s="55"/>
      <c r="W1429" s="55"/>
      <c r="X1429" s="55"/>
      <c r="Y1429" s="55"/>
      <c r="Z1429" s="55"/>
      <c r="AA1429" s="55"/>
    </row>
    <row r="1430" spans="1:27" ht="12.75" customHeight="1">
      <c r="A1430" s="68"/>
      <c r="B1430" s="68"/>
      <c r="C1430" s="68"/>
      <c r="D1430" s="68"/>
      <c r="E1430" s="68"/>
      <c r="F1430" s="68"/>
      <c r="G1430" s="71"/>
      <c r="H1430" s="72"/>
      <c r="I1430" s="68"/>
      <c r="J1430" s="68"/>
      <c r="K1430" s="55"/>
      <c r="L1430" s="55"/>
      <c r="M1430" s="55"/>
      <c r="N1430" s="55"/>
      <c r="O1430" s="55"/>
      <c r="P1430" s="55"/>
      <c r="Q1430" s="55"/>
      <c r="R1430" s="55"/>
      <c r="S1430" s="55"/>
      <c r="T1430" s="55"/>
      <c r="U1430" s="55"/>
      <c r="V1430" s="55"/>
      <c r="W1430" s="55"/>
      <c r="X1430" s="55"/>
      <c r="Y1430" s="55"/>
      <c r="Z1430" s="55"/>
      <c r="AA1430" s="55"/>
    </row>
    <row r="1431" spans="1:27" ht="12.75" customHeight="1">
      <c r="A1431" s="68"/>
      <c r="B1431" s="68"/>
      <c r="C1431" s="68"/>
      <c r="D1431" s="68"/>
      <c r="E1431" s="68"/>
      <c r="F1431" s="68"/>
      <c r="G1431" s="71"/>
      <c r="H1431" s="72"/>
      <c r="I1431" s="68"/>
      <c r="J1431" s="68"/>
      <c r="K1431" s="55"/>
      <c r="L1431" s="55"/>
      <c r="M1431" s="55"/>
      <c r="N1431" s="55"/>
      <c r="O1431" s="55"/>
      <c r="P1431" s="55"/>
      <c r="Q1431" s="55"/>
      <c r="R1431" s="55"/>
      <c r="S1431" s="55"/>
      <c r="T1431" s="55"/>
      <c r="U1431" s="55"/>
      <c r="V1431" s="55"/>
      <c r="W1431" s="55"/>
      <c r="X1431" s="55"/>
      <c r="Y1431" s="55"/>
      <c r="Z1431" s="55"/>
      <c r="AA1431" s="55"/>
    </row>
    <row r="1432" spans="1:27" ht="12.75" customHeight="1">
      <c r="A1432" s="68"/>
      <c r="B1432" s="68"/>
      <c r="C1432" s="68"/>
      <c r="D1432" s="68"/>
      <c r="E1432" s="68"/>
      <c r="F1432" s="68"/>
      <c r="G1432" s="71"/>
      <c r="H1432" s="72"/>
      <c r="I1432" s="68"/>
      <c r="J1432" s="68"/>
      <c r="K1432" s="55"/>
      <c r="L1432" s="55"/>
      <c r="M1432" s="55"/>
      <c r="N1432" s="55"/>
      <c r="O1432" s="55"/>
      <c r="P1432" s="55"/>
      <c r="Q1432" s="55"/>
      <c r="R1432" s="55"/>
      <c r="S1432" s="55"/>
      <c r="T1432" s="55"/>
      <c r="U1432" s="55"/>
      <c r="V1432" s="55"/>
      <c r="W1432" s="55"/>
      <c r="X1432" s="55"/>
      <c r="Y1432" s="55"/>
      <c r="Z1432" s="55"/>
      <c r="AA1432" s="55"/>
    </row>
    <row r="1433" spans="1:27" ht="12.75" customHeight="1">
      <c r="A1433" s="68"/>
      <c r="B1433" s="68"/>
      <c r="C1433" s="68"/>
      <c r="D1433" s="68"/>
      <c r="E1433" s="68"/>
      <c r="F1433" s="68"/>
      <c r="G1433" s="71"/>
      <c r="H1433" s="72"/>
      <c r="I1433" s="68"/>
      <c r="J1433" s="68"/>
      <c r="K1433" s="55"/>
      <c r="L1433" s="55"/>
      <c r="M1433" s="55"/>
      <c r="N1433" s="55"/>
      <c r="O1433" s="55"/>
      <c r="P1433" s="55"/>
      <c r="Q1433" s="55"/>
      <c r="R1433" s="55"/>
      <c r="S1433" s="55"/>
      <c r="T1433" s="55"/>
      <c r="U1433" s="55"/>
      <c r="V1433" s="55"/>
      <c r="W1433" s="55"/>
      <c r="X1433" s="55"/>
      <c r="Y1433" s="55"/>
      <c r="Z1433" s="55"/>
      <c r="AA1433" s="55"/>
    </row>
    <row r="1434" spans="1:27" ht="12.75" customHeight="1">
      <c r="A1434" s="68"/>
      <c r="B1434" s="68"/>
      <c r="C1434" s="68"/>
      <c r="D1434" s="68"/>
      <c r="E1434" s="68"/>
      <c r="F1434" s="68"/>
      <c r="G1434" s="71"/>
      <c r="H1434" s="72"/>
      <c r="I1434" s="68"/>
      <c r="J1434" s="68"/>
      <c r="K1434" s="55"/>
      <c r="L1434" s="55"/>
      <c r="M1434" s="55"/>
      <c r="N1434" s="55"/>
      <c r="O1434" s="55"/>
      <c r="P1434" s="55"/>
      <c r="Q1434" s="55"/>
      <c r="R1434" s="55"/>
      <c r="S1434" s="55"/>
      <c r="T1434" s="55"/>
      <c r="U1434" s="55"/>
      <c r="V1434" s="55"/>
      <c r="W1434" s="55"/>
      <c r="X1434" s="55"/>
      <c r="Y1434" s="55"/>
      <c r="Z1434" s="55"/>
      <c r="AA1434" s="55"/>
    </row>
    <row r="1435" spans="1:27" ht="12.75" customHeight="1">
      <c r="A1435" s="68"/>
      <c r="B1435" s="68"/>
      <c r="C1435" s="68"/>
      <c r="D1435" s="68"/>
      <c r="E1435" s="68"/>
      <c r="F1435" s="68"/>
      <c r="G1435" s="71"/>
      <c r="H1435" s="72"/>
      <c r="I1435" s="68"/>
      <c r="J1435" s="68"/>
      <c r="K1435" s="55"/>
      <c r="L1435" s="55"/>
      <c r="M1435" s="55"/>
      <c r="N1435" s="55"/>
      <c r="O1435" s="55"/>
      <c r="P1435" s="55"/>
      <c r="Q1435" s="55"/>
      <c r="R1435" s="55"/>
      <c r="S1435" s="55"/>
      <c r="T1435" s="55"/>
      <c r="U1435" s="55"/>
      <c r="V1435" s="55"/>
      <c r="W1435" s="55"/>
      <c r="X1435" s="55"/>
      <c r="Y1435" s="55"/>
      <c r="Z1435" s="55"/>
      <c r="AA1435" s="55"/>
    </row>
    <row r="1436" spans="1:27" ht="12.75" customHeight="1">
      <c r="A1436" s="68"/>
      <c r="B1436" s="68"/>
      <c r="C1436" s="68"/>
      <c r="D1436" s="68"/>
      <c r="E1436" s="68"/>
      <c r="F1436" s="68"/>
      <c r="G1436" s="71"/>
      <c r="H1436" s="72"/>
      <c r="I1436" s="68"/>
      <c r="J1436" s="68"/>
      <c r="K1436" s="55"/>
      <c r="L1436" s="55"/>
      <c r="M1436" s="55"/>
      <c r="N1436" s="55"/>
      <c r="O1436" s="55"/>
      <c r="P1436" s="55"/>
      <c r="Q1436" s="55"/>
      <c r="R1436" s="55"/>
      <c r="S1436" s="55"/>
      <c r="T1436" s="55"/>
      <c r="U1436" s="55"/>
      <c r="V1436" s="55"/>
      <c r="W1436" s="55"/>
      <c r="X1436" s="55"/>
      <c r="Y1436" s="55"/>
      <c r="Z1436" s="55"/>
      <c r="AA1436" s="55"/>
    </row>
    <row r="1437" spans="1:27" ht="12.75" customHeight="1">
      <c r="A1437" s="68"/>
      <c r="B1437" s="68"/>
      <c r="C1437" s="68"/>
      <c r="D1437" s="68"/>
      <c r="E1437" s="68"/>
      <c r="F1437" s="68"/>
      <c r="G1437" s="71"/>
      <c r="H1437" s="72"/>
      <c r="I1437" s="68"/>
      <c r="J1437" s="68"/>
      <c r="K1437" s="55"/>
      <c r="L1437" s="55"/>
      <c r="M1437" s="55"/>
      <c r="N1437" s="55"/>
      <c r="O1437" s="55"/>
      <c r="P1437" s="55"/>
      <c r="Q1437" s="55"/>
      <c r="R1437" s="55"/>
      <c r="S1437" s="55"/>
      <c r="T1437" s="55"/>
      <c r="U1437" s="55"/>
      <c r="V1437" s="55"/>
      <c r="W1437" s="55"/>
      <c r="X1437" s="55"/>
      <c r="Y1437" s="55"/>
      <c r="Z1437" s="55"/>
      <c r="AA1437" s="55"/>
    </row>
    <row r="1438" spans="1:27" ht="12.75" customHeight="1">
      <c r="A1438" s="68"/>
      <c r="B1438" s="68"/>
      <c r="C1438" s="68"/>
      <c r="D1438" s="68"/>
      <c r="E1438" s="68"/>
      <c r="F1438" s="68"/>
      <c r="G1438" s="71"/>
      <c r="H1438" s="72"/>
      <c r="I1438" s="68"/>
      <c r="J1438" s="68"/>
      <c r="K1438" s="55"/>
      <c r="L1438" s="55"/>
      <c r="M1438" s="55"/>
      <c r="N1438" s="55"/>
      <c r="O1438" s="55"/>
      <c r="P1438" s="55"/>
      <c r="Q1438" s="55"/>
      <c r="R1438" s="55"/>
      <c r="S1438" s="55"/>
      <c r="T1438" s="55"/>
      <c r="U1438" s="55"/>
      <c r="V1438" s="55"/>
      <c r="W1438" s="55"/>
      <c r="X1438" s="55"/>
      <c r="Y1438" s="55"/>
      <c r="Z1438" s="55"/>
      <c r="AA1438" s="55"/>
    </row>
    <row r="1439" spans="1:27" ht="12.75" customHeight="1">
      <c r="A1439" s="68"/>
      <c r="B1439" s="68"/>
      <c r="C1439" s="68"/>
      <c r="D1439" s="68"/>
      <c r="E1439" s="68"/>
      <c r="F1439" s="68"/>
      <c r="G1439" s="71"/>
      <c r="H1439" s="72"/>
      <c r="I1439" s="68"/>
      <c r="J1439" s="68"/>
      <c r="K1439" s="55"/>
      <c r="L1439" s="55"/>
      <c r="M1439" s="55"/>
      <c r="N1439" s="55"/>
      <c r="O1439" s="55"/>
      <c r="P1439" s="55"/>
      <c r="Q1439" s="55"/>
      <c r="R1439" s="55"/>
      <c r="S1439" s="55"/>
      <c r="T1439" s="55"/>
      <c r="U1439" s="55"/>
      <c r="V1439" s="55"/>
      <c r="W1439" s="55"/>
      <c r="X1439" s="55"/>
      <c r="Y1439" s="55"/>
      <c r="Z1439" s="55"/>
      <c r="AA1439" s="55"/>
    </row>
    <row r="1440" spans="1:27" ht="12.75" customHeight="1">
      <c r="A1440" s="68"/>
      <c r="B1440" s="68"/>
      <c r="C1440" s="68"/>
      <c r="D1440" s="68"/>
      <c r="E1440" s="68"/>
      <c r="F1440" s="68"/>
      <c r="G1440" s="71"/>
      <c r="H1440" s="72"/>
      <c r="I1440" s="68"/>
      <c r="J1440" s="68"/>
      <c r="K1440" s="55"/>
      <c r="L1440" s="55"/>
      <c r="M1440" s="55"/>
      <c r="N1440" s="55"/>
      <c r="O1440" s="55"/>
      <c r="P1440" s="55"/>
      <c r="Q1440" s="55"/>
      <c r="R1440" s="55"/>
      <c r="S1440" s="55"/>
      <c r="T1440" s="55"/>
      <c r="U1440" s="55"/>
      <c r="V1440" s="55"/>
      <c r="W1440" s="55"/>
      <c r="X1440" s="55"/>
      <c r="Y1440" s="55"/>
      <c r="Z1440" s="55"/>
      <c r="AA1440" s="55"/>
    </row>
    <row r="1441" spans="1:27" ht="12.75" customHeight="1">
      <c r="A1441" s="68"/>
      <c r="B1441" s="68"/>
      <c r="C1441" s="68"/>
      <c r="D1441" s="68"/>
      <c r="E1441" s="68"/>
      <c r="F1441" s="68"/>
      <c r="G1441" s="71"/>
      <c r="H1441" s="72"/>
      <c r="I1441" s="68"/>
      <c r="J1441" s="68"/>
      <c r="K1441" s="55"/>
      <c r="L1441" s="55"/>
      <c r="M1441" s="55"/>
      <c r="N1441" s="55"/>
      <c r="O1441" s="55"/>
      <c r="P1441" s="55"/>
      <c r="Q1441" s="55"/>
      <c r="R1441" s="55"/>
      <c r="S1441" s="55"/>
      <c r="T1441" s="55"/>
      <c r="U1441" s="55"/>
      <c r="V1441" s="55"/>
      <c r="W1441" s="55"/>
      <c r="X1441" s="55"/>
      <c r="Y1441" s="55"/>
      <c r="Z1441" s="55"/>
      <c r="AA1441" s="55"/>
    </row>
    <row r="1442" spans="1:27" ht="12.75" customHeight="1">
      <c r="A1442" s="68"/>
      <c r="B1442" s="68"/>
      <c r="C1442" s="68"/>
      <c r="D1442" s="68"/>
      <c r="E1442" s="68"/>
      <c r="F1442" s="68"/>
      <c r="G1442" s="71"/>
      <c r="H1442" s="72"/>
      <c r="I1442" s="68"/>
      <c r="J1442" s="68"/>
      <c r="K1442" s="55"/>
      <c r="L1442" s="55"/>
      <c r="M1442" s="55"/>
      <c r="N1442" s="55"/>
      <c r="O1442" s="55"/>
      <c r="P1442" s="55"/>
      <c r="Q1442" s="55"/>
      <c r="R1442" s="55"/>
      <c r="S1442" s="55"/>
      <c r="T1442" s="55"/>
      <c r="U1442" s="55"/>
      <c r="V1442" s="55"/>
      <c r="W1442" s="55"/>
      <c r="X1442" s="55"/>
      <c r="Y1442" s="55"/>
      <c r="Z1442" s="55"/>
      <c r="AA1442" s="55"/>
    </row>
    <row r="1443" spans="1:27" ht="12.75" customHeight="1">
      <c r="A1443" s="68"/>
      <c r="B1443" s="68"/>
      <c r="C1443" s="68"/>
      <c r="D1443" s="68"/>
      <c r="E1443" s="68"/>
      <c r="F1443" s="68"/>
      <c r="G1443" s="71"/>
      <c r="H1443" s="72"/>
      <c r="I1443" s="68"/>
      <c r="J1443" s="68"/>
      <c r="K1443" s="55"/>
      <c r="L1443" s="55"/>
      <c r="M1443" s="55"/>
      <c r="N1443" s="55"/>
      <c r="O1443" s="55"/>
      <c r="P1443" s="55"/>
      <c r="Q1443" s="55"/>
      <c r="R1443" s="55"/>
      <c r="S1443" s="55"/>
      <c r="T1443" s="55"/>
      <c r="U1443" s="55"/>
      <c r="V1443" s="55"/>
      <c r="W1443" s="55"/>
      <c r="X1443" s="55"/>
      <c r="Y1443" s="55"/>
      <c r="Z1443" s="55"/>
      <c r="AA1443" s="55"/>
    </row>
    <row r="1444" spans="1:27" ht="12.75" customHeight="1">
      <c r="A1444" s="68"/>
      <c r="B1444" s="68"/>
      <c r="C1444" s="68"/>
      <c r="D1444" s="68"/>
      <c r="E1444" s="68"/>
      <c r="F1444" s="68"/>
      <c r="G1444" s="71"/>
      <c r="H1444" s="72"/>
      <c r="I1444" s="68"/>
      <c r="J1444" s="68"/>
      <c r="K1444" s="55"/>
      <c r="L1444" s="55"/>
      <c r="M1444" s="55"/>
      <c r="N1444" s="55"/>
      <c r="O1444" s="55"/>
      <c r="P1444" s="55"/>
      <c r="Q1444" s="55"/>
      <c r="R1444" s="55"/>
      <c r="S1444" s="55"/>
      <c r="T1444" s="55"/>
      <c r="U1444" s="55"/>
      <c r="V1444" s="55"/>
      <c r="W1444" s="55"/>
      <c r="X1444" s="55"/>
      <c r="Y1444" s="55"/>
      <c r="Z1444" s="55"/>
      <c r="AA1444" s="55"/>
    </row>
    <row r="1445" spans="1:27" ht="12.75" customHeight="1">
      <c r="A1445" s="68"/>
      <c r="B1445" s="68"/>
      <c r="C1445" s="68"/>
      <c r="D1445" s="68"/>
      <c r="E1445" s="68"/>
      <c r="F1445" s="68"/>
      <c r="G1445" s="71"/>
      <c r="H1445" s="72"/>
      <c r="I1445" s="68"/>
      <c r="J1445" s="68"/>
      <c r="K1445" s="55"/>
      <c r="L1445" s="55"/>
      <c r="M1445" s="55"/>
      <c r="N1445" s="55"/>
      <c r="O1445" s="55"/>
      <c r="P1445" s="55"/>
      <c r="Q1445" s="55"/>
      <c r="R1445" s="55"/>
      <c r="S1445" s="55"/>
      <c r="T1445" s="55"/>
      <c r="U1445" s="55"/>
      <c r="V1445" s="55"/>
      <c r="W1445" s="55"/>
      <c r="X1445" s="55"/>
      <c r="Y1445" s="55"/>
      <c r="Z1445" s="55"/>
      <c r="AA1445" s="55"/>
    </row>
    <row r="1446" spans="1:27" ht="12.75" customHeight="1">
      <c r="A1446" s="68"/>
      <c r="B1446" s="68"/>
      <c r="C1446" s="68"/>
      <c r="D1446" s="68"/>
      <c r="E1446" s="68"/>
      <c r="F1446" s="68"/>
      <c r="G1446" s="71"/>
      <c r="H1446" s="72"/>
      <c r="I1446" s="68"/>
      <c r="J1446" s="68"/>
      <c r="K1446" s="55"/>
      <c r="L1446" s="55"/>
      <c r="M1446" s="55"/>
      <c r="N1446" s="55"/>
      <c r="O1446" s="55"/>
      <c r="P1446" s="55"/>
      <c r="Q1446" s="55"/>
      <c r="R1446" s="55"/>
      <c r="S1446" s="55"/>
      <c r="T1446" s="55"/>
      <c r="U1446" s="55"/>
      <c r="V1446" s="55"/>
      <c r="W1446" s="55"/>
      <c r="X1446" s="55"/>
      <c r="Y1446" s="55"/>
      <c r="Z1446" s="55"/>
      <c r="AA1446" s="55"/>
    </row>
    <row r="1447" spans="1:27" ht="12.75" customHeight="1">
      <c r="A1447" s="68"/>
      <c r="B1447" s="68"/>
      <c r="C1447" s="68"/>
      <c r="D1447" s="68"/>
      <c r="E1447" s="68"/>
      <c r="F1447" s="68"/>
      <c r="G1447" s="71"/>
      <c r="H1447" s="72"/>
      <c r="I1447" s="68"/>
      <c r="J1447" s="68"/>
      <c r="K1447" s="55"/>
      <c r="L1447" s="55"/>
      <c r="M1447" s="55"/>
      <c r="N1447" s="55"/>
      <c r="O1447" s="55"/>
      <c r="P1447" s="55"/>
      <c r="Q1447" s="55"/>
      <c r="R1447" s="55"/>
      <c r="S1447" s="55"/>
      <c r="T1447" s="55"/>
      <c r="U1447" s="55"/>
      <c r="V1447" s="55"/>
      <c r="W1447" s="55"/>
      <c r="X1447" s="55"/>
      <c r="Y1447" s="55"/>
      <c r="Z1447" s="55"/>
      <c r="AA1447" s="55"/>
    </row>
    <row r="1448" spans="1:27" ht="12.75" customHeight="1">
      <c r="A1448" s="68"/>
      <c r="B1448" s="68"/>
      <c r="C1448" s="68"/>
      <c r="D1448" s="68"/>
      <c r="E1448" s="68"/>
      <c r="F1448" s="68"/>
      <c r="G1448" s="71"/>
      <c r="H1448" s="72"/>
      <c r="I1448" s="68"/>
      <c r="J1448" s="68"/>
      <c r="K1448" s="55"/>
      <c r="L1448" s="55"/>
      <c r="M1448" s="55"/>
      <c r="N1448" s="55"/>
      <c r="O1448" s="55"/>
      <c r="P1448" s="55"/>
      <c r="Q1448" s="55"/>
      <c r="R1448" s="55"/>
      <c r="S1448" s="55"/>
      <c r="T1448" s="55"/>
      <c r="U1448" s="55"/>
      <c r="V1448" s="55"/>
      <c r="W1448" s="55"/>
      <c r="X1448" s="55"/>
      <c r="Y1448" s="55"/>
      <c r="Z1448" s="55"/>
      <c r="AA1448" s="55"/>
    </row>
    <row r="1449" spans="1:27" ht="12.75" customHeight="1">
      <c r="A1449" s="68"/>
      <c r="B1449" s="68"/>
      <c r="C1449" s="68"/>
      <c r="D1449" s="68"/>
      <c r="E1449" s="68"/>
      <c r="F1449" s="68"/>
      <c r="G1449" s="71"/>
      <c r="H1449" s="72"/>
      <c r="I1449" s="68"/>
      <c r="J1449" s="68"/>
      <c r="K1449" s="55"/>
      <c r="L1449" s="55"/>
      <c r="M1449" s="55"/>
      <c r="N1449" s="55"/>
      <c r="O1449" s="55"/>
      <c r="P1449" s="55"/>
      <c r="Q1449" s="55"/>
      <c r="R1449" s="55"/>
      <c r="S1449" s="55"/>
      <c r="T1449" s="55"/>
      <c r="U1449" s="55"/>
      <c r="V1449" s="55"/>
      <c r="W1449" s="55"/>
      <c r="X1449" s="55"/>
      <c r="Y1449" s="55"/>
      <c r="Z1449" s="55"/>
      <c r="AA1449" s="55"/>
    </row>
    <row r="1450" spans="1:27" ht="12.75" customHeight="1">
      <c r="A1450" s="68"/>
      <c r="B1450" s="68"/>
      <c r="C1450" s="68"/>
      <c r="D1450" s="68"/>
      <c r="E1450" s="68"/>
      <c r="F1450" s="68"/>
      <c r="G1450" s="71"/>
      <c r="H1450" s="72"/>
      <c r="I1450" s="68"/>
      <c r="J1450" s="68"/>
      <c r="K1450" s="55"/>
      <c r="L1450" s="55"/>
      <c r="M1450" s="55"/>
      <c r="N1450" s="55"/>
      <c r="O1450" s="55"/>
      <c r="P1450" s="55"/>
      <c r="Q1450" s="55"/>
      <c r="R1450" s="55"/>
      <c r="S1450" s="55"/>
      <c r="T1450" s="55"/>
      <c r="U1450" s="55"/>
      <c r="V1450" s="55"/>
      <c r="W1450" s="55"/>
      <c r="X1450" s="55"/>
      <c r="Y1450" s="55"/>
      <c r="Z1450" s="55"/>
      <c r="AA1450" s="55"/>
    </row>
    <row r="1451" spans="1:27" ht="12.75" customHeight="1">
      <c r="A1451" s="68"/>
      <c r="B1451" s="68"/>
      <c r="C1451" s="68"/>
      <c r="D1451" s="68"/>
      <c r="E1451" s="68"/>
      <c r="F1451" s="68"/>
      <c r="G1451" s="71"/>
      <c r="H1451" s="72"/>
      <c r="I1451" s="68"/>
      <c r="J1451" s="68"/>
      <c r="K1451" s="55"/>
      <c r="L1451" s="55"/>
      <c r="M1451" s="55"/>
      <c r="N1451" s="55"/>
      <c r="O1451" s="55"/>
      <c r="P1451" s="55"/>
      <c r="Q1451" s="55"/>
      <c r="R1451" s="55"/>
      <c r="S1451" s="55"/>
      <c r="T1451" s="55"/>
      <c r="U1451" s="55"/>
      <c r="V1451" s="55"/>
      <c r="W1451" s="55"/>
      <c r="X1451" s="55"/>
      <c r="Y1451" s="55"/>
      <c r="Z1451" s="55"/>
      <c r="AA1451" s="55"/>
    </row>
    <row r="1452" spans="1:27" ht="12.75" customHeight="1">
      <c r="A1452" s="68"/>
      <c r="B1452" s="68"/>
      <c r="C1452" s="68"/>
      <c r="D1452" s="68"/>
      <c r="E1452" s="68"/>
      <c r="F1452" s="68"/>
      <c r="G1452" s="71"/>
      <c r="H1452" s="72"/>
      <c r="I1452" s="68"/>
      <c r="J1452" s="68"/>
      <c r="K1452" s="55"/>
      <c r="L1452" s="55"/>
      <c r="M1452" s="55"/>
      <c r="N1452" s="55"/>
      <c r="O1452" s="55"/>
      <c r="P1452" s="55"/>
      <c r="Q1452" s="55"/>
      <c r="R1452" s="55"/>
      <c r="S1452" s="55"/>
      <c r="T1452" s="55"/>
      <c r="U1452" s="55"/>
      <c r="V1452" s="55"/>
      <c r="W1452" s="55"/>
      <c r="X1452" s="55"/>
      <c r="Y1452" s="55"/>
      <c r="Z1452" s="55"/>
      <c r="AA1452" s="55"/>
    </row>
    <row r="1453" spans="1:27" ht="12.75" customHeight="1">
      <c r="A1453" s="68"/>
      <c r="B1453" s="68"/>
      <c r="C1453" s="68"/>
      <c r="D1453" s="68"/>
      <c r="E1453" s="68"/>
      <c r="F1453" s="68"/>
      <c r="G1453" s="71"/>
      <c r="H1453" s="72"/>
      <c r="I1453" s="68"/>
      <c r="J1453" s="68"/>
      <c r="K1453" s="55"/>
      <c r="L1453" s="55"/>
      <c r="M1453" s="55"/>
      <c r="N1453" s="55"/>
      <c r="O1453" s="55"/>
      <c r="P1453" s="55"/>
      <c r="Q1453" s="55"/>
      <c r="R1453" s="55"/>
      <c r="S1453" s="55"/>
      <c r="T1453" s="55"/>
      <c r="U1453" s="55"/>
      <c r="V1453" s="55"/>
      <c r="W1453" s="55"/>
      <c r="X1453" s="55"/>
      <c r="Y1453" s="55"/>
      <c r="Z1453" s="55"/>
      <c r="AA1453" s="55"/>
    </row>
    <row r="1454" spans="1:27" ht="12.75" customHeight="1">
      <c r="A1454" s="68"/>
      <c r="B1454" s="68"/>
      <c r="C1454" s="68"/>
      <c r="D1454" s="68"/>
      <c r="E1454" s="68"/>
      <c r="F1454" s="68"/>
      <c r="G1454" s="71"/>
      <c r="H1454" s="72"/>
      <c r="I1454" s="68"/>
      <c r="J1454" s="68"/>
      <c r="K1454" s="55"/>
      <c r="L1454" s="55"/>
      <c r="M1454" s="55"/>
      <c r="N1454" s="55"/>
      <c r="O1454" s="55"/>
      <c r="P1454" s="55"/>
      <c r="Q1454" s="55"/>
      <c r="R1454" s="55"/>
      <c r="S1454" s="55"/>
      <c r="T1454" s="55"/>
      <c r="U1454" s="55"/>
      <c r="V1454" s="55"/>
      <c r="W1454" s="55"/>
      <c r="X1454" s="55"/>
      <c r="Y1454" s="55"/>
      <c r="Z1454" s="55"/>
      <c r="AA1454" s="55"/>
    </row>
    <row r="1455" spans="1:27" ht="12.75" customHeight="1">
      <c r="A1455" s="68"/>
      <c r="B1455" s="68"/>
      <c r="C1455" s="68"/>
      <c r="D1455" s="68"/>
      <c r="E1455" s="68"/>
      <c r="F1455" s="68"/>
      <c r="G1455" s="71"/>
      <c r="H1455" s="72"/>
      <c r="I1455" s="68"/>
      <c r="J1455" s="68"/>
      <c r="K1455" s="55"/>
      <c r="L1455" s="55"/>
      <c r="M1455" s="55"/>
      <c r="N1455" s="55"/>
      <c r="O1455" s="55"/>
      <c r="P1455" s="55"/>
      <c r="Q1455" s="55"/>
      <c r="R1455" s="55"/>
      <c r="S1455" s="55"/>
      <c r="T1455" s="55"/>
      <c r="U1455" s="55"/>
      <c r="V1455" s="55"/>
      <c r="W1455" s="55"/>
      <c r="X1455" s="55"/>
      <c r="Y1455" s="55"/>
      <c r="Z1455" s="55"/>
      <c r="AA1455" s="55"/>
    </row>
    <row r="1456" spans="1:27" ht="12.75" customHeight="1">
      <c r="A1456" s="68"/>
      <c r="B1456" s="68"/>
      <c r="C1456" s="68"/>
      <c r="D1456" s="68"/>
      <c r="E1456" s="68"/>
      <c r="F1456" s="68"/>
      <c r="G1456" s="71"/>
      <c r="H1456" s="72"/>
      <c r="I1456" s="68"/>
      <c r="J1456" s="68"/>
      <c r="K1456" s="55"/>
      <c r="L1456" s="55"/>
      <c r="M1456" s="55"/>
      <c r="N1456" s="55"/>
      <c r="O1456" s="55"/>
      <c r="P1456" s="55"/>
      <c r="Q1456" s="55"/>
      <c r="R1456" s="55"/>
      <c r="S1456" s="55"/>
      <c r="T1456" s="55"/>
      <c r="U1456" s="55"/>
      <c r="V1456" s="55"/>
      <c r="W1456" s="55"/>
      <c r="X1456" s="55"/>
      <c r="Y1456" s="55"/>
      <c r="Z1456" s="55"/>
      <c r="AA1456" s="55"/>
    </row>
    <row r="1457" spans="1:27" ht="12.75" customHeight="1">
      <c r="A1457" s="68"/>
      <c r="B1457" s="68"/>
      <c r="C1457" s="68"/>
      <c r="D1457" s="68"/>
      <c r="E1457" s="68"/>
      <c r="F1457" s="68"/>
      <c r="G1457" s="71"/>
      <c r="H1457" s="72"/>
      <c r="I1457" s="68"/>
      <c r="J1457" s="68"/>
      <c r="K1457" s="55"/>
      <c r="L1457" s="55"/>
      <c r="M1457" s="55"/>
      <c r="N1457" s="55"/>
      <c r="O1457" s="55"/>
      <c r="P1457" s="55"/>
      <c r="Q1457" s="55"/>
      <c r="R1457" s="55"/>
      <c r="S1457" s="55"/>
      <c r="T1457" s="55"/>
      <c r="U1457" s="55"/>
      <c r="V1457" s="55"/>
      <c r="W1457" s="55"/>
      <c r="X1457" s="55"/>
      <c r="Y1457" s="55"/>
      <c r="Z1457" s="55"/>
      <c r="AA1457" s="55"/>
    </row>
    <row r="1458" spans="1:27" ht="12.75" customHeight="1">
      <c r="A1458" s="68"/>
      <c r="B1458" s="68"/>
      <c r="C1458" s="68"/>
      <c r="D1458" s="68"/>
      <c r="E1458" s="68"/>
      <c r="F1458" s="68"/>
      <c r="G1458" s="71"/>
      <c r="H1458" s="72"/>
      <c r="I1458" s="68"/>
      <c r="J1458" s="68"/>
      <c r="K1458" s="55"/>
      <c r="L1458" s="55"/>
      <c r="M1458" s="55"/>
      <c r="N1458" s="55"/>
      <c r="O1458" s="55"/>
      <c r="P1458" s="55"/>
      <c r="Q1458" s="55"/>
      <c r="R1458" s="55"/>
      <c r="S1458" s="55"/>
      <c r="T1458" s="55"/>
      <c r="U1458" s="55"/>
      <c r="V1458" s="55"/>
      <c r="W1458" s="55"/>
      <c r="X1458" s="55"/>
      <c r="Y1458" s="55"/>
      <c r="Z1458" s="55"/>
      <c r="AA1458" s="55"/>
    </row>
    <row r="1459" spans="1:27" ht="12.75" customHeight="1">
      <c r="A1459" s="68"/>
      <c r="B1459" s="68"/>
      <c r="C1459" s="68"/>
      <c r="D1459" s="68"/>
      <c r="E1459" s="68"/>
      <c r="F1459" s="68"/>
      <c r="G1459" s="71"/>
      <c r="H1459" s="72"/>
      <c r="I1459" s="68"/>
      <c r="J1459" s="68"/>
      <c r="K1459" s="55"/>
      <c r="L1459" s="55"/>
      <c r="M1459" s="55"/>
      <c r="N1459" s="55"/>
      <c r="O1459" s="55"/>
      <c r="P1459" s="55"/>
      <c r="Q1459" s="55"/>
      <c r="R1459" s="55"/>
      <c r="S1459" s="55"/>
      <c r="T1459" s="55"/>
      <c r="U1459" s="55"/>
      <c r="V1459" s="55"/>
      <c r="W1459" s="55"/>
      <c r="X1459" s="55"/>
      <c r="Y1459" s="55"/>
      <c r="Z1459" s="55"/>
      <c r="AA1459" s="55"/>
    </row>
    <row r="1460" spans="1:27" ht="12.75" customHeight="1">
      <c r="A1460" s="68"/>
      <c r="B1460" s="68"/>
      <c r="C1460" s="68"/>
      <c r="D1460" s="68"/>
      <c r="E1460" s="68"/>
      <c r="F1460" s="68"/>
      <c r="G1460" s="71"/>
      <c r="H1460" s="72"/>
      <c r="I1460" s="68"/>
      <c r="J1460" s="68"/>
      <c r="K1460" s="55"/>
      <c r="L1460" s="55"/>
      <c r="M1460" s="55"/>
      <c r="N1460" s="55"/>
      <c r="O1460" s="55"/>
      <c r="P1460" s="55"/>
      <c r="Q1460" s="55"/>
      <c r="R1460" s="55"/>
      <c r="S1460" s="55"/>
      <c r="T1460" s="55"/>
      <c r="U1460" s="55"/>
      <c r="V1460" s="55"/>
      <c r="W1460" s="55"/>
      <c r="X1460" s="55"/>
      <c r="Y1460" s="55"/>
      <c r="Z1460" s="55"/>
      <c r="AA1460" s="55"/>
    </row>
    <row r="1461" spans="1:27" ht="12.75" customHeight="1">
      <c r="A1461" s="68"/>
      <c r="B1461" s="68"/>
      <c r="C1461" s="68"/>
      <c r="D1461" s="68"/>
      <c r="E1461" s="68"/>
      <c r="F1461" s="68"/>
      <c r="G1461" s="71"/>
      <c r="H1461" s="72"/>
      <c r="I1461" s="68"/>
      <c r="J1461" s="68"/>
      <c r="K1461" s="55"/>
      <c r="L1461" s="55"/>
      <c r="M1461" s="55"/>
      <c r="N1461" s="55"/>
      <c r="O1461" s="55"/>
      <c r="P1461" s="55"/>
      <c r="Q1461" s="55"/>
      <c r="R1461" s="55"/>
      <c r="S1461" s="55"/>
      <c r="T1461" s="55"/>
      <c r="U1461" s="55"/>
      <c r="V1461" s="55"/>
      <c r="W1461" s="55"/>
      <c r="X1461" s="55"/>
      <c r="Y1461" s="55"/>
      <c r="Z1461" s="55"/>
      <c r="AA1461" s="55"/>
    </row>
    <row r="1462" spans="1:27" ht="12.75" customHeight="1">
      <c r="A1462" s="68"/>
      <c r="B1462" s="68"/>
      <c r="C1462" s="68"/>
      <c r="D1462" s="68"/>
      <c r="E1462" s="68"/>
      <c r="F1462" s="68"/>
      <c r="G1462" s="71"/>
      <c r="H1462" s="72"/>
      <c r="I1462" s="68"/>
      <c r="J1462" s="68"/>
      <c r="K1462" s="55"/>
      <c r="L1462" s="55"/>
      <c r="M1462" s="55"/>
      <c r="N1462" s="55"/>
      <c r="O1462" s="55"/>
      <c r="P1462" s="55"/>
      <c r="Q1462" s="55"/>
      <c r="R1462" s="55"/>
      <c r="S1462" s="55"/>
      <c r="T1462" s="55"/>
      <c r="U1462" s="55"/>
      <c r="V1462" s="55"/>
      <c r="W1462" s="55"/>
      <c r="X1462" s="55"/>
      <c r="Y1462" s="55"/>
      <c r="Z1462" s="55"/>
      <c r="AA1462" s="55"/>
    </row>
    <row r="1463" spans="1:27" ht="12.75" customHeight="1">
      <c r="A1463" s="68"/>
      <c r="B1463" s="68"/>
      <c r="C1463" s="68"/>
      <c r="D1463" s="68"/>
      <c r="E1463" s="68"/>
      <c r="F1463" s="68"/>
      <c r="G1463" s="71"/>
      <c r="H1463" s="72"/>
      <c r="I1463" s="68"/>
      <c r="J1463" s="68"/>
      <c r="K1463" s="55"/>
      <c r="L1463" s="55"/>
      <c r="M1463" s="55"/>
      <c r="N1463" s="55"/>
      <c r="O1463" s="55"/>
      <c r="P1463" s="55"/>
      <c r="Q1463" s="55"/>
      <c r="R1463" s="55"/>
      <c r="S1463" s="55"/>
      <c r="T1463" s="55"/>
      <c r="U1463" s="55"/>
      <c r="V1463" s="55"/>
      <c r="W1463" s="55"/>
      <c r="X1463" s="55"/>
      <c r="Y1463" s="55"/>
      <c r="Z1463" s="55"/>
      <c r="AA1463" s="55"/>
    </row>
    <row r="1464" spans="1:27" ht="12.75" customHeight="1">
      <c r="A1464" s="68"/>
      <c r="B1464" s="68"/>
      <c r="C1464" s="68"/>
      <c r="D1464" s="68"/>
      <c r="E1464" s="68"/>
      <c r="F1464" s="68"/>
      <c r="G1464" s="71"/>
      <c r="H1464" s="72"/>
      <c r="I1464" s="68"/>
      <c r="J1464" s="68"/>
      <c r="K1464" s="55"/>
      <c r="L1464" s="55"/>
      <c r="M1464" s="55"/>
      <c r="N1464" s="55"/>
      <c r="O1464" s="55"/>
      <c r="P1464" s="55"/>
      <c r="Q1464" s="55"/>
      <c r="R1464" s="55"/>
      <c r="S1464" s="55"/>
      <c r="T1464" s="55"/>
      <c r="U1464" s="55"/>
      <c r="V1464" s="55"/>
      <c r="W1464" s="55"/>
      <c r="X1464" s="55"/>
      <c r="Y1464" s="55"/>
      <c r="Z1464" s="55"/>
      <c r="AA1464" s="55"/>
    </row>
    <row r="1465" spans="1:27" ht="12.75" customHeight="1">
      <c r="A1465" s="68"/>
      <c r="B1465" s="68"/>
      <c r="C1465" s="68"/>
      <c r="D1465" s="68"/>
      <c r="E1465" s="68"/>
      <c r="F1465" s="68"/>
      <c r="G1465" s="71"/>
      <c r="H1465" s="72"/>
      <c r="I1465" s="68"/>
      <c r="J1465" s="68"/>
      <c r="K1465" s="55"/>
      <c r="L1465" s="55"/>
      <c r="M1465" s="55"/>
      <c r="N1465" s="55"/>
      <c r="O1465" s="55"/>
      <c r="P1465" s="55"/>
      <c r="Q1465" s="55"/>
      <c r="R1465" s="55"/>
      <c r="S1465" s="55"/>
      <c r="T1465" s="55"/>
      <c r="U1465" s="55"/>
      <c r="V1465" s="55"/>
      <c r="W1465" s="55"/>
      <c r="X1465" s="55"/>
      <c r="Y1465" s="55"/>
      <c r="Z1465" s="55"/>
      <c r="AA1465" s="55"/>
    </row>
    <row r="1466" spans="1:27" ht="12.75" customHeight="1">
      <c r="A1466" s="68"/>
      <c r="B1466" s="68"/>
      <c r="C1466" s="68"/>
      <c r="D1466" s="68"/>
      <c r="E1466" s="68"/>
      <c r="F1466" s="68"/>
      <c r="G1466" s="71"/>
      <c r="H1466" s="72"/>
      <c r="I1466" s="68"/>
      <c r="J1466" s="68"/>
      <c r="K1466" s="55"/>
      <c r="L1466" s="55"/>
      <c r="M1466" s="55"/>
      <c r="N1466" s="55"/>
      <c r="O1466" s="55"/>
      <c r="P1466" s="55"/>
      <c r="Q1466" s="55"/>
      <c r="R1466" s="55"/>
      <c r="S1466" s="55"/>
      <c r="T1466" s="55"/>
      <c r="U1466" s="55"/>
      <c r="V1466" s="55"/>
      <c r="W1466" s="55"/>
      <c r="X1466" s="55"/>
      <c r="Y1466" s="55"/>
      <c r="Z1466" s="55"/>
      <c r="AA1466" s="55"/>
    </row>
    <row r="1467" spans="1:27" ht="12.75" customHeight="1">
      <c r="A1467" s="68"/>
      <c r="B1467" s="68"/>
      <c r="C1467" s="68"/>
      <c r="D1467" s="68"/>
      <c r="E1467" s="68"/>
      <c r="F1467" s="68"/>
      <c r="G1467" s="71"/>
      <c r="H1467" s="72"/>
      <c r="I1467" s="68"/>
      <c r="J1467" s="68"/>
      <c r="K1467" s="55"/>
      <c r="L1467" s="55"/>
      <c r="M1467" s="55"/>
      <c r="N1467" s="55"/>
      <c r="O1467" s="55"/>
      <c r="P1467" s="55"/>
      <c r="Q1467" s="55"/>
      <c r="R1467" s="55"/>
      <c r="S1467" s="55"/>
      <c r="T1467" s="55"/>
      <c r="U1467" s="55"/>
      <c r="V1467" s="55"/>
      <c r="W1467" s="55"/>
      <c r="X1467" s="55"/>
      <c r="Y1467" s="55"/>
      <c r="Z1467" s="55"/>
      <c r="AA1467" s="55"/>
    </row>
    <row r="1468" spans="1:27" ht="12.75" customHeight="1">
      <c r="A1468" s="68"/>
      <c r="B1468" s="68"/>
      <c r="C1468" s="68"/>
      <c r="D1468" s="68"/>
      <c r="E1468" s="68"/>
      <c r="F1468" s="68"/>
      <c r="G1468" s="71"/>
      <c r="H1468" s="72"/>
      <c r="I1468" s="68"/>
      <c r="J1468" s="68"/>
      <c r="K1468" s="55"/>
      <c r="L1468" s="55"/>
      <c r="M1468" s="55"/>
      <c r="N1468" s="55"/>
      <c r="O1468" s="55"/>
      <c r="P1468" s="55"/>
      <c r="Q1468" s="55"/>
      <c r="R1468" s="55"/>
      <c r="S1468" s="55"/>
      <c r="T1468" s="55"/>
      <c r="U1468" s="55"/>
      <c r="V1468" s="55"/>
      <c r="W1468" s="55"/>
      <c r="X1468" s="55"/>
      <c r="Y1468" s="55"/>
      <c r="Z1468" s="55"/>
      <c r="AA1468" s="55"/>
    </row>
    <row r="1469" spans="1:27" ht="12.75" customHeight="1">
      <c r="A1469" s="68"/>
      <c r="B1469" s="68"/>
      <c r="C1469" s="68"/>
      <c r="D1469" s="68"/>
      <c r="E1469" s="68"/>
      <c r="F1469" s="68"/>
      <c r="G1469" s="71"/>
      <c r="H1469" s="72"/>
      <c r="I1469" s="68"/>
      <c r="J1469" s="68"/>
      <c r="K1469" s="55"/>
      <c r="L1469" s="55"/>
      <c r="M1469" s="55"/>
      <c r="N1469" s="55"/>
      <c r="O1469" s="55"/>
      <c r="P1469" s="55"/>
      <c r="Q1469" s="55"/>
      <c r="R1469" s="55"/>
      <c r="S1469" s="55"/>
      <c r="T1469" s="55"/>
      <c r="U1469" s="55"/>
      <c r="V1469" s="55"/>
      <c r="W1469" s="55"/>
      <c r="X1469" s="55"/>
      <c r="Y1469" s="55"/>
      <c r="Z1469" s="55"/>
      <c r="AA1469" s="55"/>
    </row>
    <row r="1470" spans="1:27" ht="12.75" customHeight="1">
      <c r="A1470" s="68"/>
      <c r="B1470" s="68"/>
      <c r="C1470" s="68"/>
      <c r="D1470" s="68"/>
      <c r="E1470" s="68"/>
      <c r="F1470" s="68"/>
      <c r="G1470" s="71"/>
      <c r="H1470" s="72"/>
      <c r="I1470" s="68"/>
      <c r="J1470" s="68"/>
      <c r="K1470" s="55"/>
      <c r="L1470" s="55"/>
      <c r="M1470" s="55"/>
      <c r="N1470" s="55"/>
      <c r="O1470" s="55"/>
      <c r="P1470" s="55"/>
      <c r="Q1470" s="55"/>
      <c r="R1470" s="55"/>
      <c r="S1470" s="55"/>
      <c r="T1470" s="55"/>
      <c r="U1470" s="55"/>
      <c r="V1470" s="55"/>
      <c r="W1470" s="55"/>
      <c r="X1470" s="55"/>
      <c r="Y1470" s="55"/>
      <c r="Z1470" s="55"/>
      <c r="AA1470" s="55"/>
    </row>
    <row r="1471" spans="1:27" ht="12.75" customHeight="1">
      <c r="A1471" s="68"/>
      <c r="B1471" s="68"/>
      <c r="C1471" s="68"/>
      <c r="D1471" s="68"/>
      <c r="E1471" s="68"/>
      <c r="F1471" s="68"/>
      <c r="G1471" s="71"/>
      <c r="H1471" s="72"/>
      <c r="I1471" s="68"/>
      <c r="J1471" s="68"/>
      <c r="K1471" s="55"/>
      <c r="L1471" s="55"/>
      <c r="M1471" s="55"/>
      <c r="N1471" s="55"/>
      <c r="O1471" s="55"/>
      <c r="P1471" s="55"/>
      <c r="Q1471" s="55"/>
      <c r="R1471" s="55"/>
      <c r="S1471" s="55"/>
      <c r="T1471" s="55"/>
      <c r="U1471" s="55"/>
      <c r="V1471" s="55"/>
      <c r="W1471" s="55"/>
      <c r="X1471" s="55"/>
      <c r="Y1471" s="55"/>
      <c r="Z1471" s="55"/>
      <c r="AA1471" s="55"/>
    </row>
    <row r="1472" spans="1:27" ht="12.75" customHeight="1">
      <c r="A1472" s="68"/>
      <c r="B1472" s="68"/>
      <c r="C1472" s="68"/>
      <c r="D1472" s="68"/>
      <c r="E1472" s="68"/>
      <c r="F1472" s="68"/>
      <c r="G1472" s="71"/>
      <c r="H1472" s="72"/>
      <c r="I1472" s="68"/>
      <c r="J1472" s="68"/>
      <c r="K1472" s="55"/>
      <c r="L1472" s="55"/>
      <c r="M1472" s="55"/>
      <c r="N1472" s="55"/>
      <c r="O1472" s="55"/>
      <c r="P1472" s="55"/>
      <c r="Q1472" s="55"/>
      <c r="R1472" s="55"/>
      <c r="S1472" s="55"/>
      <c r="T1472" s="55"/>
      <c r="U1472" s="55"/>
      <c r="V1472" s="55"/>
      <c r="W1472" s="55"/>
      <c r="X1472" s="55"/>
      <c r="Y1472" s="55"/>
      <c r="Z1472" s="55"/>
      <c r="AA1472" s="55"/>
    </row>
    <row r="1473" spans="1:27" ht="12.75" customHeight="1">
      <c r="A1473" s="68"/>
      <c r="B1473" s="68"/>
      <c r="C1473" s="68"/>
      <c r="D1473" s="68"/>
      <c r="E1473" s="68"/>
      <c r="F1473" s="68"/>
      <c r="G1473" s="71"/>
      <c r="H1473" s="72"/>
      <c r="I1473" s="68"/>
      <c r="J1473" s="68"/>
      <c r="K1473" s="55"/>
      <c r="L1473" s="55"/>
      <c r="M1473" s="55"/>
      <c r="N1473" s="55"/>
      <c r="O1473" s="55"/>
      <c r="P1473" s="55"/>
      <c r="Q1473" s="55"/>
      <c r="R1473" s="55"/>
      <c r="S1473" s="55"/>
      <c r="T1473" s="55"/>
      <c r="U1473" s="55"/>
      <c r="V1473" s="55"/>
      <c r="W1473" s="55"/>
      <c r="X1473" s="55"/>
      <c r="Y1473" s="55"/>
      <c r="Z1473" s="55"/>
      <c r="AA1473" s="55"/>
    </row>
    <row r="1474" spans="1:27" ht="12.75" customHeight="1">
      <c r="A1474" s="68"/>
      <c r="B1474" s="68"/>
      <c r="C1474" s="68"/>
      <c r="D1474" s="68"/>
      <c r="E1474" s="68"/>
      <c r="F1474" s="68"/>
      <c r="G1474" s="71"/>
      <c r="H1474" s="72"/>
      <c r="I1474" s="68"/>
      <c r="J1474" s="68"/>
      <c r="K1474" s="55"/>
      <c r="L1474" s="55"/>
      <c r="M1474" s="55"/>
      <c r="N1474" s="55"/>
      <c r="O1474" s="55"/>
      <c r="P1474" s="55"/>
      <c r="Q1474" s="55"/>
      <c r="R1474" s="55"/>
      <c r="S1474" s="55"/>
      <c r="T1474" s="55"/>
      <c r="U1474" s="55"/>
      <c r="V1474" s="55"/>
      <c r="W1474" s="55"/>
      <c r="X1474" s="55"/>
      <c r="Y1474" s="55"/>
      <c r="Z1474" s="55"/>
      <c r="AA1474" s="55"/>
    </row>
    <row r="1475" spans="1:27" ht="12.75" customHeight="1">
      <c r="A1475" s="68"/>
      <c r="B1475" s="68"/>
      <c r="C1475" s="68"/>
      <c r="D1475" s="68"/>
      <c r="E1475" s="68"/>
      <c r="F1475" s="68"/>
      <c r="G1475" s="71"/>
      <c r="H1475" s="72"/>
      <c r="I1475" s="68"/>
      <c r="J1475" s="68"/>
      <c r="K1475" s="55"/>
      <c r="L1475" s="55"/>
      <c r="M1475" s="55"/>
      <c r="N1475" s="55"/>
      <c r="O1475" s="55"/>
      <c r="P1475" s="55"/>
      <c r="Q1475" s="55"/>
      <c r="R1475" s="55"/>
      <c r="S1475" s="55"/>
      <c r="T1475" s="55"/>
      <c r="U1475" s="55"/>
      <c r="V1475" s="55"/>
      <c r="W1475" s="55"/>
      <c r="X1475" s="55"/>
      <c r="Y1475" s="55"/>
      <c r="Z1475" s="55"/>
      <c r="AA1475" s="55"/>
    </row>
    <row r="1476" spans="1:27" ht="12.75" customHeight="1">
      <c r="A1476" s="68"/>
      <c r="B1476" s="68"/>
      <c r="C1476" s="68"/>
      <c r="D1476" s="68"/>
      <c r="E1476" s="68"/>
      <c r="F1476" s="68"/>
      <c r="G1476" s="71"/>
      <c r="H1476" s="72"/>
      <c r="I1476" s="68"/>
      <c r="J1476" s="68"/>
      <c r="K1476" s="55"/>
      <c r="L1476" s="55"/>
      <c r="M1476" s="55"/>
      <c r="N1476" s="55"/>
      <c r="O1476" s="55"/>
      <c r="P1476" s="55"/>
      <c r="Q1476" s="55"/>
      <c r="R1476" s="55"/>
      <c r="S1476" s="55"/>
      <c r="T1476" s="55"/>
      <c r="U1476" s="55"/>
      <c r="V1476" s="55"/>
      <c r="W1476" s="55"/>
      <c r="X1476" s="55"/>
      <c r="Y1476" s="55"/>
      <c r="Z1476" s="55"/>
      <c r="AA1476" s="55"/>
    </row>
    <row r="1477" spans="1:27" ht="12.75" customHeight="1">
      <c r="A1477" s="68"/>
      <c r="B1477" s="68"/>
      <c r="C1477" s="68"/>
      <c r="D1477" s="68"/>
      <c r="E1477" s="68"/>
      <c r="F1477" s="68"/>
      <c r="G1477" s="71"/>
      <c r="H1477" s="72"/>
      <c r="I1477" s="68"/>
      <c r="J1477" s="68"/>
      <c r="K1477" s="55"/>
      <c r="L1477" s="55"/>
      <c r="M1477" s="55"/>
      <c r="N1477" s="55"/>
      <c r="O1477" s="55"/>
      <c r="P1477" s="55"/>
      <c r="Q1477" s="55"/>
      <c r="R1477" s="55"/>
      <c r="S1477" s="55"/>
      <c r="T1477" s="55"/>
      <c r="U1477" s="55"/>
      <c r="V1477" s="55"/>
      <c r="W1477" s="55"/>
      <c r="X1477" s="55"/>
      <c r="Y1477" s="55"/>
      <c r="Z1477" s="55"/>
      <c r="AA1477" s="55"/>
    </row>
    <row r="1478" spans="1:27" ht="12.75" customHeight="1">
      <c r="A1478" s="68"/>
      <c r="B1478" s="68"/>
      <c r="C1478" s="68"/>
      <c r="D1478" s="68"/>
      <c r="E1478" s="68"/>
      <c r="F1478" s="68"/>
      <c r="G1478" s="71"/>
      <c r="H1478" s="72"/>
      <c r="I1478" s="68"/>
      <c r="J1478" s="68"/>
      <c r="K1478" s="55"/>
      <c r="L1478" s="55"/>
      <c r="M1478" s="55"/>
      <c r="N1478" s="55"/>
      <c r="O1478" s="55"/>
      <c r="P1478" s="55"/>
      <c r="Q1478" s="55"/>
      <c r="R1478" s="55"/>
      <c r="S1478" s="55"/>
      <c r="T1478" s="55"/>
      <c r="U1478" s="55"/>
      <c r="V1478" s="55"/>
      <c r="W1478" s="55"/>
      <c r="X1478" s="55"/>
      <c r="Y1478" s="55"/>
      <c r="Z1478" s="55"/>
      <c r="AA1478" s="55"/>
    </row>
    <row r="1479" spans="1:27" ht="12.75" customHeight="1">
      <c r="A1479" s="68"/>
      <c r="B1479" s="68"/>
      <c r="C1479" s="68"/>
      <c r="D1479" s="68"/>
      <c r="E1479" s="68"/>
      <c r="F1479" s="68"/>
      <c r="G1479" s="71"/>
      <c r="H1479" s="72"/>
      <c r="I1479" s="68"/>
      <c r="J1479" s="68"/>
      <c r="K1479" s="55"/>
      <c r="L1479" s="55"/>
      <c r="M1479" s="55"/>
      <c r="N1479" s="55"/>
      <c r="O1479" s="55"/>
      <c r="P1479" s="55"/>
      <c r="Q1479" s="55"/>
      <c r="R1479" s="55"/>
      <c r="S1479" s="55"/>
      <c r="T1479" s="55"/>
      <c r="U1479" s="55"/>
      <c r="V1479" s="55"/>
      <c r="W1479" s="55"/>
      <c r="X1479" s="55"/>
      <c r="Y1479" s="55"/>
      <c r="Z1479" s="55"/>
      <c r="AA1479" s="55"/>
    </row>
    <row r="1480" spans="1:27" ht="12.75" customHeight="1">
      <c r="A1480" s="68"/>
      <c r="B1480" s="68"/>
      <c r="C1480" s="68"/>
      <c r="D1480" s="68"/>
      <c r="E1480" s="68"/>
      <c r="F1480" s="68"/>
      <c r="G1480" s="71"/>
      <c r="H1480" s="72"/>
      <c r="I1480" s="68"/>
      <c r="J1480" s="68"/>
      <c r="K1480" s="55"/>
      <c r="L1480" s="55"/>
      <c r="M1480" s="55"/>
      <c r="N1480" s="55"/>
      <c r="O1480" s="55"/>
      <c r="P1480" s="55"/>
      <c r="Q1480" s="55"/>
      <c r="R1480" s="55"/>
      <c r="S1480" s="55"/>
      <c r="T1480" s="55"/>
      <c r="U1480" s="55"/>
      <c r="V1480" s="55"/>
      <c r="W1480" s="55"/>
      <c r="X1480" s="55"/>
      <c r="Y1480" s="55"/>
      <c r="Z1480" s="55"/>
      <c r="AA1480" s="55"/>
    </row>
    <row r="1481" spans="1:27" ht="12.75" customHeight="1">
      <c r="A1481" s="68"/>
      <c r="B1481" s="68"/>
      <c r="C1481" s="68"/>
      <c r="D1481" s="68"/>
      <c r="E1481" s="68"/>
      <c r="F1481" s="68"/>
      <c r="G1481" s="71"/>
      <c r="H1481" s="72"/>
      <c r="I1481" s="68"/>
      <c r="J1481" s="68"/>
      <c r="K1481" s="55"/>
      <c r="L1481" s="55"/>
      <c r="M1481" s="55"/>
      <c r="N1481" s="55"/>
      <c r="O1481" s="55"/>
      <c r="P1481" s="55"/>
      <c r="Q1481" s="55"/>
      <c r="R1481" s="55"/>
      <c r="S1481" s="55"/>
      <c r="T1481" s="55"/>
      <c r="U1481" s="55"/>
      <c r="V1481" s="55"/>
      <c r="W1481" s="55"/>
      <c r="X1481" s="55"/>
      <c r="Y1481" s="55"/>
      <c r="Z1481" s="55"/>
      <c r="AA1481" s="55"/>
    </row>
    <row r="1482" spans="1:27" ht="12.75" customHeight="1">
      <c r="A1482" s="68"/>
      <c r="B1482" s="68"/>
      <c r="C1482" s="68"/>
      <c r="D1482" s="68"/>
      <c r="E1482" s="68"/>
      <c r="F1482" s="68"/>
      <c r="G1482" s="71"/>
      <c r="H1482" s="72"/>
      <c r="I1482" s="68"/>
      <c r="J1482" s="68"/>
      <c r="K1482" s="55"/>
      <c r="L1482" s="55"/>
      <c r="M1482" s="55"/>
      <c r="N1482" s="55"/>
      <c r="O1482" s="55"/>
      <c r="P1482" s="55"/>
      <c r="Q1482" s="55"/>
      <c r="R1482" s="55"/>
      <c r="S1482" s="55"/>
      <c r="T1482" s="55"/>
      <c r="U1482" s="55"/>
      <c r="V1482" s="55"/>
      <c r="W1482" s="55"/>
      <c r="X1482" s="55"/>
      <c r="Y1482" s="55"/>
      <c r="Z1482" s="55"/>
      <c r="AA1482" s="55"/>
    </row>
    <row r="1483" spans="1:27" ht="12.75" customHeight="1">
      <c r="A1483" s="68"/>
      <c r="B1483" s="68"/>
      <c r="C1483" s="68"/>
      <c r="D1483" s="68"/>
      <c r="E1483" s="68"/>
      <c r="F1483" s="68"/>
      <c r="G1483" s="71"/>
      <c r="H1483" s="72"/>
      <c r="I1483" s="68"/>
      <c r="J1483" s="68"/>
      <c r="K1483" s="55"/>
      <c r="L1483" s="55"/>
      <c r="M1483" s="55"/>
      <c r="N1483" s="55"/>
      <c r="O1483" s="55"/>
      <c r="P1483" s="55"/>
      <c r="Q1483" s="55"/>
      <c r="R1483" s="55"/>
      <c r="S1483" s="55"/>
      <c r="T1483" s="55"/>
      <c r="U1483" s="55"/>
      <c r="V1483" s="55"/>
      <c r="W1483" s="55"/>
      <c r="X1483" s="55"/>
      <c r="Y1483" s="55"/>
      <c r="Z1483" s="55"/>
      <c r="AA1483" s="55"/>
    </row>
    <row r="1484" spans="1:27" ht="12.75" customHeight="1">
      <c r="A1484" s="68"/>
      <c r="B1484" s="68"/>
      <c r="C1484" s="68"/>
      <c r="D1484" s="68"/>
      <c r="E1484" s="68"/>
      <c r="F1484" s="68"/>
      <c r="G1484" s="71"/>
      <c r="H1484" s="72"/>
      <c r="I1484" s="68"/>
      <c r="J1484" s="68"/>
      <c r="K1484" s="55"/>
      <c r="L1484" s="55"/>
      <c r="M1484" s="55"/>
      <c r="N1484" s="55"/>
      <c r="O1484" s="55"/>
      <c r="P1484" s="55"/>
      <c r="Q1484" s="55"/>
      <c r="R1484" s="55"/>
      <c r="S1484" s="55"/>
      <c r="T1484" s="55"/>
      <c r="U1484" s="55"/>
      <c r="V1484" s="55"/>
      <c r="W1484" s="55"/>
      <c r="X1484" s="55"/>
      <c r="Y1484" s="55"/>
      <c r="Z1484" s="55"/>
      <c r="AA1484" s="55"/>
    </row>
    <row r="1485" spans="1:27" ht="12.75" customHeight="1">
      <c r="A1485" s="68"/>
      <c r="B1485" s="68"/>
      <c r="C1485" s="68"/>
      <c r="D1485" s="68"/>
      <c r="E1485" s="68"/>
      <c r="F1485" s="68"/>
      <c r="G1485" s="71"/>
      <c r="H1485" s="72"/>
      <c r="I1485" s="68"/>
      <c r="J1485" s="68"/>
      <c r="K1485" s="55"/>
      <c r="L1485" s="55"/>
      <c r="M1485" s="55"/>
      <c r="N1485" s="55"/>
      <c r="O1485" s="55"/>
      <c r="P1485" s="55"/>
      <c r="Q1485" s="55"/>
      <c r="R1485" s="55"/>
      <c r="S1485" s="55"/>
      <c r="T1485" s="55"/>
      <c r="U1485" s="55"/>
      <c r="V1485" s="55"/>
      <c r="W1485" s="55"/>
      <c r="X1485" s="55"/>
      <c r="Y1485" s="55"/>
      <c r="Z1485" s="55"/>
      <c r="AA1485" s="55"/>
    </row>
    <row r="1486" spans="1:27" ht="12.75" customHeight="1">
      <c r="A1486" s="68"/>
      <c r="B1486" s="68"/>
      <c r="C1486" s="68"/>
      <c r="D1486" s="68"/>
      <c r="E1486" s="68"/>
      <c r="F1486" s="68"/>
      <c r="G1486" s="71"/>
      <c r="H1486" s="72"/>
      <c r="I1486" s="68"/>
      <c r="J1486" s="68"/>
      <c r="K1486" s="55"/>
      <c r="L1486" s="55"/>
      <c r="M1486" s="55"/>
      <c r="N1486" s="55"/>
      <c r="O1486" s="55"/>
      <c r="P1486" s="55"/>
      <c r="Q1486" s="55"/>
      <c r="R1486" s="55"/>
      <c r="S1486" s="55"/>
      <c r="T1486" s="55"/>
      <c r="U1486" s="55"/>
      <c r="V1486" s="55"/>
      <c r="W1486" s="55"/>
      <c r="X1486" s="55"/>
      <c r="Y1486" s="55"/>
      <c r="Z1486" s="55"/>
      <c r="AA1486" s="55"/>
    </row>
    <row r="1487" spans="1:27" ht="12.75" customHeight="1">
      <c r="A1487" s="68"/>
      <c r="B1487" s="68"/>
      <c r="C1487" s="68"/>
      <c r="D1487" s="68"/>
      <c r="E1487" s="68"/>
      <c r="F1487" s="68"/>
      <c r="G1487" s="71"/>
      <c r="H1487" s="72"/>
      <c r="I1487" s="68"/>
      <c r="J1487" s="68"/>
      <c r="K1487" s="55"/>
      <c r="L1487" s="55"/>
      <c r="M1487" s="55"/>
      <c r="N1487" s="55"/>
      <c r="O1487" s="55"/>
      <c r="P1487" s="55"/>
      <c r="Q1487" s="55"/>
      <c r="R1487" s="55"/>
      <c r="S1487" s="55"/>
      <c r="T1487" s="55"/>
      <c r="U1487" s="55"/>
      <c r="V1487" s="55"/>
      <c r="W1487" s="55"/>
      <c r="X1487" s="55"/>
      <c r="Y1487" s="55"/>
      <c r="Z1487" s="55"/>
      <c r="AA1487" s="55"/>
    </row>
    <row r="1488" spans="1:27" ht="12.75" customHeight="1">
      <c r="A1488" s="68"/>
      <c r="B1488" s="68"/>
      <c r="C1488" s="68"/>
      <c r="D1488" s="68"/>
      <c r="E1488" s="68"/>
      <c r="F1488" s="68"/>
      <c r="G1488" s="71"/>
      <c r="H1488" s="72"/>
      <c r="I1488" s="68"/>
      <c r="J1488" s="68"/>
      <c r="K1488" s="55"/>
      <c r="L1488" s="55"/>
      <c r="M1488" s="55"/>
      <c r="N1488" s="55"/>
      <c r="O1488" s="55"/>
      <c r="P1488" s="55"/>
      <c r="Q1488" s="55"/>
      <c r="R1488" s="55"/>
      <c r="S1488" s="55"/>
      <c r="T1488" s="55"/>
      <c r="U1488" s="55"/>
      <c r="V1488" s="55"/>
      <c r="W1488" s="55"/>
      <c r="X1488" s="55"/>
      <c r="Y1488" s="55"/>
      <c r="Z1488" s="55"/>
      <c r="AA1488" s="55"/>
    </row>
    <row r="1489" spans="1:27" ht="12.75" customHeight="1">
      <c r="A1489" s="68"/>
      <c r="B1489" s="68"/>
      <c r="C1489" s="68"/>
      <c r="D1489" s="68"/>
      <c r="E1489" s="68"/>
      <c r="F1489" s="68"/>
      <c r="G1489" s="71"/>
      <c r="H1489" s="72"/>
      <c r="I1489" s="68"/>
      <c r="J1489" s="68"/>
      <c r="K1489" s="55"/>
      <c r="L1489" s="55"/>
      <c r="M1489" s="55"/>
      <c r="N1489" s="55"/>
      <c r="O1489" s="55"/>
      <c r="P1489" s="55"/>
      <c r="Q1489" s="55"/>
      <c r="R1489" s="55"/>
      <c r="S1489" s="55"/>
      <c r="T1489" s="55"/>
      <c r="U1489" s="55"/>
      <c r="V1489" s="55"/>
      <c r="W1489" s="55"/>
      <c r="X1489" s="55"/>
      <c r="Y1489" s="55"/>
      <c r="Z1489" s="55"/>
      <c r="AA1489" s="55"/>
    </row>
    <row r="1490" spans="1:27" ht="12.75" customHeight="1">
      <c r="A1490" s="68"/>
      <c r="B1490" s="68"/>
      <c r="C1490" s="68"/>
      <c r="D1490" s="68"/>
      <c r="E1490" s="68"/>
      <c r="F1490" s="68"/>
      <c r="G1490" s="71"/>
      <c r="H1490" s="72"/>
      <c r="I1490" s="68"/>
      <c r="J1490" s="68"/>
      <c r="K1490" s="55"/>
      <c r="L1490" s="55"/>
      <c r="M1490" s="55"/>
      <c r="N1490" s="55"/>
      <c r="O1490" s="55"/>
      <c r="P1490" s="55"/>
      <c r="Q1490" s="55"/>
      <c r="R1490" s="55"/>
      <c r="S1490" s="55"/>
      <c r="T1490" s="55"/>
      <c r="U1490" s="55"/>
      <c r="V1490" s="55"/>
      <c r="W1490" s="55"/>
      <c r="X1490" s="55"/>
      <c r="Y1490" s="55"/>
      <c r="Z1490" s="55"/>
      <c r="AA1490" s="55"/>
    </row>
    <row r="1491" spans="1:27" ht="12.75" customHeight="1">
      <c r="A1491" s="68"/>
      <c r="B1491" s="68"/>
      <c r="C1491" s="68"/>
      <c r="D1491" s="68"/>
      <c r="E1491" s="68"/>
      <c r="F1491" s="68"/>
      <c r="G1491" s="71"/>
      <c r="H1491" s="72"/>
      <c r="I1491" s="68"/>
      <c r="J1491" s="68"/>
      <c r="K1491" s="55"/>
      <c r="L1491" s="55"/>
      <c r="M1491" s="55"/>
      <c r="N1491" s="55"/>
      <c r="O1491" s="55"/>
      <c r="P1491" s="55"/>
      <c r="Q1491" s="55"/>
      <c r="R1491" s="55"/>
      <c r="S1491" s="55"/>
      <c r="T1491" s="55"/>
      <c r="U1491" s="55"/>
      <c r="V1491" s="55"/>
      <c r="W1491" s="55"/>
      <c r="X1491" s="55"/>
      <c r="Y1491" s="55"/>
      <c r="Z1491" s="55"/>
      <c r="AA1491" s="55"/>
    </row>
    <row r="1492" spans="1:27" ht="12.75" customHeight="1">
      <c r="A1492" s="68"/>
      <c r="B1492" s="68"/>
      <c r="C1492" s="68"/>
      <c r="D1492" s="68"/>
      <c r="E1492" s="68"/>
      <c r="F1492" s="68"/>
      <c r="G1492" s="71"/>
      <c r="H1492" s="72"/>
      <c r="I1492" s="68"/>
      <c r="J1492" s="68"/>
      <c r="K1492" s="55"/>
      <c r="L1492" s="55"/>
      <c r="M1492" s="55"/>
      <c r="N1492" s="55"/>
      <c r="O1492" s="55"/>
      <c r="P1492" s="55"/>
      <c r="Q1492" s="55"/>
      <c r="R1492" s="55"/>
      <c r="S1492" s="55"/>
      <c r="T1492" s="55"/>
      <c r="U1492" s="55"/>
      <c r="V1492" s="55"/>
      <c r="W1492" s="55"/>
      <c r="X1492" s="55"/>
      <c r="Y1492" s="55"/>
      <c r="Z1492" s="55"/>
      <c r="AA1492" s="55"/>
    </row>
    <row r="1493" spans="1:27" ht="12.75" customHeight="1">
      <c r="A1493" s="68"/>
      <c r="B1493" s="68"/>
      <c r="C1493" s="68"/>
      <c r="D1493" s="68"/>
      <c r="E1493" s="68"/>
      <c r="F1493" s="68"/>
      <c r="G1493" s="71"/>
      <c r="H1493" s="72"/>
      <c r="I1493" s="68"/>
      <c r="J1493" s="68"/>
      <c r="K1493" s="55"/>
      <c r="L1493" s="55"/>
      <c r="M1493" s="55"/>
      <c r="N1493" s="55"/>
      <c r="O1493" s="55"/>
      <c r="P1493" s="55"/>
      <c r="Q1493" s="55"/>
      <c r="R1493" s="55"/>
      <c r="S1493" s="55"/>
      <c r="T1493" s="55"/>
      <c r="U1493" s="55"/>
      <c r="V1493" s="55"/>
      <c r="W1493" s="55"/>
      <c r="X1493" s="55"/>
      <c r="Y1493" s="55"/>
      <c r="Z1493" s="55"/>
      <c r="AA1493" s="55"/>
    </row>
    <row r="1494" spans="1:27" ht="12.75" customHeight="1">
      <c r="A1494" s="68"/>
      <c r="B1494" s="68"/>
      <c r="C1494" s="68"/>
      <c r="D1494" s="68"/>
      <c r="E1494" s="68"/>
      <c r="F1494" s="68"/>
      <c r="G1494" s="71"/>
      <c r="H1494" s="72"/>
      <c r="I1494" s="68"/>
      <c r="J1494" s="68"/>
      <c r="K1494" s="55"/>
      <c r="L1494" s="55"/>
      <c r="M1494" s="55"/>
      <c r="N1494" s="55"/>
      <c r="O1494" s="55"/>
      <c r="P1494" s="55"/>
      <c r="Q1494" s="55"/>
      <c r="R1494" s="55"/>
      <c r="S1494" s="55"/>
      <c r="T1494" s="55"/>
      <c r="U1494" s="55"/>
      <c r="V1494" s="55"/>
      <c r="W1494" s="55"/>
      <c r="X1494" s="55"/>
      <c r="Y1494" s="55"/>
      <c r="Z1494" s="55"/>
      <c r="AA1494" s="55"/>
    </row>
    <row r="1495" spans="1:27" ht="12.75" customHeight="1">
      <c r="A1495" s="68"/>
      <c r="B1495" s="68"/>
      <c r="C1495" s="68"/>
      <c r="D1495" s="68"/>
      <c r="E1495" s="68"/>
      <c r="F1495" s="68"/>
      <c r="G1495" s="71"/>
      <c r="H1495" s="72"/>
      <c r="I1495" s="68"/>
      <c r="J1495" s="68"/>
      <c r="K1495" s="55"/>
      <c r="L1495" s="55"/>
      <c r="M1495" s="55"/>
      <c r="N1495" s="55"/>
      <c r="O1495" s="55"/>
      <c r="P1495" s="55"/>
      <c r="Q1495" s="55"/>
      <c r="R1495" s="55"/>
      <c r="S1495" s="55"/>
      <c r="T1495" s="55"/>
      <c r="U1495" s="55"/>
      <c r="V1495" s="55"/>
      <c r="W1495" s="55"/>
      <c r="X1495" s="55"/>
      <c r="Y1495" s="55"/>
      <c r="Z1495" s="55"/>
      <c r="AA1495" s="55"/>
    </row>
    <row r="1496" spans="1:27" ht="12.75" customHeight="1">
      <c r="A1496" s="68"/>
      <c r="B1496" s="68"/>
      <c r="C1496" s="68"/>
      <c r="D1496" s="68"/>
      <c r="E1496" s="68"/>
      <c r="F1496" s="68"/>
      <c r="G1496" s="71"/>
      <c r="H1496" s="72"/>
      <c r="I1496" s="68"/>
      <c r="J1496" s="68"/>
      <c r="K1496" s="55"/>
      <c r="L1496" s="55"/>
      <c r="M1496" s="55"/>
      <c r="N1496" s="55"/>
      <c r="O1496" s="55"/>
      <c r="P1496" s="55"/>
      <c r="Q1496" s="55"/>
      <c r="R1496" s="55"/>
      <c r="S1496" s="55"/>
      <c r="T1496" s="55"/>
      <c r="U1496" s="55"/>
      <c r="V1496" s="55"/>
      <c r="W1496" s="55"/>
      <c r="X1496" s="55"/>
      <c r="Y1496" s="55"/>
      <c r="Z1496" s="55"/>
      <c r="AA1496" s="55"/>
    </row>
    <row r="1497" spans="1:27" ht="12.75" customHeight="1">
      <c r="A1497" s="68"/>
      <c r="B1497" s="68"/>
      <c r="C1497" s="68"/>
      <c r="D1497" s="68"/>
      <c r="E1497" s="68"/>
      <c r="F1497" s="68"/>
      <c r="G1497" s="71"/>
      <c r="H1497" s="72"/>
      <c r="I1497" s="68"/>
      <c r="J1497" s="68"/>
      <c r="K1497" s="55"/>
      <c r="L1497" s="55"/>
      <c r="M1497" s="55"/>
      <c r="N1497" s="55"/>
      <c r="O1497" s="55"/>
      <c r="P1497" s="55"/>
      <c r="Q1497" s="55"/>
      <c r="R1497" s="55"/>
      <c r="S1497" s="55"/>
      <c r="T1497" s="55"/>
      <c r="U1497" s="55"/>
      <c r="V1497" s="55"/>
      <c r="W1497" s="55"/>
      <c r="X1497" s="55"/>
      <c r="Y1497" s="55"/>
      <c r="Z1497" s="55"/>
      <c r="AA1497" s="55"/>
    </row>
    <row r="1498" spans="1:27" ht="12.75" customHeight="1">
      <c r="A1498" s="68"/>
      <c r="B1498" s="68"/>
      <c r="C1498" s="68"/>
      <c r="D1498" s="68"/>
      <c r="E1498" s="68"/>
      <c r="F1498" s="68"/>
      <c r="G1498" s="71"/>
      <c r="H1498" s="72"/>
      <c r="I1498" s="68"/>
      <c r="J1498" s="68"/>
      <c r="K1498" s="55"/>
      <c r="L1498" s="55"/>
      <c r="M1498" s="55"/>
      <c r="N1498" s="55"/>
      <c r="O1498" s="55"/>
      <c r="P1498" s="55"/>
      <c r="Q1498" s="55"/>
      <c r="R1498" s="55"/>
      <c r="S1498" s="55"/>
      <c r="T1498" s="55"/>
      <c r="U1498" s="55"/>
      <c r="V1498" s="55"/>
      <c r="W1498" s="55"/>
      <c r="X1498" s="55"/>
      <c r="Y1498" s="55"/>
      <c r="Z1498" s="55"/>
      <c r="AA1498" s="55"/>
    </row>
    <row r="1499" spans="1:27" ht="12.75" customHeight="1">
      <c r="A1499" s="68"/>
      <c r="B1499" s="68"/>
      <c r="C1499" s="68"/>
      <c r="D1499" s="68"/>
      <c r="E1499" s="68"/>
      <c r="F1499" s="68"/>
      <c r="G1499" s="71"/>
      <c r="H1499" s="72"/>
      <c r="I1499" s="68"/>
      <c r="J1499" s="68"/>
      <c r="K1499" s="55"/>
      <c r="L1499" s="55"/>
      <c r="M1499" s="55"/>
      <c r="N1499" s="55"/>
      <c r="O1499" s="55"/>
      <c r="P1499" s="55"/>
      <c r="Q1499" s="55"/>
      <c r="R1499" s="55"/>
      <c r="S1499" s="55"/>
      <c r="T1499" s="55"/>
      <c r="U1499" s="55"/>
      <c r="V1499" s="55"/>
      <c r="W1499" s="55"/>
      <c r="X1499" s="55"/>
      <c r="Y1499" s="55"/>
      <c r="Z1499" s="55"/>
      <c r="AA1499" s="55"/>
    </row>
    <row r="1500" spans="1:27" ht="12.75" customHeight="1">
      <c r="A1500" s="68"/>
      <c r="B1500" s="68"/>
      <c r="C1500" s="68"/>
      <c r="D1500" s="68"/>
      <c r="E1500" s="68"/>
      <c r="F1500" s="68"/>
      <c r="G1500" s="71"/>
      <c r="H1500" s="72"/>
      <c r="I1500" s="68"/>
      <c r="J1500" s="68"/>
      <c r="K1500" s="55"/>
      <c r="L1500" s="55"/>
      <c r="M1500" s="55"/>
      <c r="N1500" s="55"/>
      <c r="O1500" s="55"/>
      <c r="P1500" s="55"/>
      <c r="Q1500" s="55"/>
      <c r="R1500" s="55"/>
      <c r="S1500" s="55"/>
      <c r="T1500" s="55"/>
      <c r="U1500" s="55"/>
      <c r="V1500" s="55"/>
      <c r="W1500" s="55"/>
      <c r="X1500" s="55"/>
      <c r="Y1500" s="55"/>
      <c r="Z1500" s="55"/>
      <c r="AA1500" s="55"/>
    </row>
    <row r="1501" spans="1:27" ht="12.75" customHeight="1">
      <c r="A1501" s="68"/>
      <c r="B1501" s="68"/>
      <c r="C1501" s="68"/>
      <c r="D1501" s="68"/>
      <c r="E1501" s="68"/>
      <c r="F1501" s="68"/>
      <c r="G1501" s="71"/>
      <c r="H1501" s="72"/>
      <c r="I1501" s="68"/>
      <c r="J1501" s="68"/>
      <c r="K1501" s="55"/>
      <c r="L1501" s="55"/>
      <c r="M1501" s="55"/>
      <c r="N1501" s="55"/>
      <c r="O1501" s="55"/>
      <c r="P1501" s="55"/>
      <c r="Q1501" s="55"/>
      <c r="R1501" s="55"/>
      <c r="S1501" s="55"/>
      <c r="T1501" s="55"/>
      <c r="U1501" s="55"/>
      <c r="V1501" s="55"/>
      <c r="W1501" s="55"/>
      <c r="X1501" s="55"/>
      <c r="Y1501" s="55"/>
      <c r="Z1501" s="55"/>
      <c r="AA1501" s="55"/>
    </row>
    <row r="1502" spans="1:27" ht="12.75" customHeight="1">
      <c r="A1502" s="68"/>
      <c r="B1502" s="68"/>
      <c r="C1502" s="68"/>
      <c r="D1502" s="68"/>
      <c r="E1502" s="68"/>
      <c r="F1502" s="68"/>
      <c r="G1502" s="71"/>
      <c r="H1502" s="72"/>
      <c r="I1502" s="68"/>
      <c r="J1502" s="68"/>
      <c r="K1502" s="55"/>
      <c r="L1502" s="55"/>
      <c r="M1502" s="55"/>
      <c r="N1502" s="55"/>
      <c r="O1502" s="55"/>
      <c r="P1502" s="55"/>
      <c r="Q1502" s="55"/>
      <c r="R1502" s="55"/>
      <c r="S1502" s="55"/>
      <c r="T1502" s="55"/>
      <c r="U1502" s="55"/>
      <c r="V1502" s="55"/>
      <c r="W1502" s="55"/>
      <c r="X1502" s="55"/>
      <c r="Y1502" s="55"/>
      <c r="Z1502" s="55"/>
      <c r="AA1502" s="55"/>
    </row>
    <row r="1503" spans="1:27" ht="12.75" customHeight="1">
      <c r="A1503" s="68"/>
      <c r="B1503" s="68"/>
      <c r="C1503" s="68"/>
      <c r="D1503" s="68"/>
      <c r="E1503" s="68"/>
      <c r="F1503" s="68"/>
      <c r="G1503" s="71"/>
      <c r="H1503" s="72"/>
      <c r="I1503" s="68"/>
      <c r="J1503" s="68"/>
      <c r="K1503" s="55"/>
      <c r="L1503" s="55"/>
      <c r="M1503" s="55"/>
      <c r="N1503" s="55"/>
      <c r="O1503" s="55"/>
      <c r="P1503" s="55"/>
      <c r="Q1503" s="55"/>
      <c r="R1503" s="55"/>
      <c r="S1503" s="55"/>
      <c r="T1503" s="55"/>
      <c r="U1503" s="55"/>
      <c r="V1503" s="55"/>
      <c r="W1503" s="55"/>
      <c r="X1503" s="55"/>
      <c r="Y1503" s="55"/>
      <c r="Z1503" s="55"/>
      <c r="AA1503" s="55"/>
    </row>
    <row r="1504" spans="1:27" ht="12.75" customHeight="1">
      <c r="A1504" s="68"/>
      <c r="B1504" s="68"/>
      <c r="C1504" s="68"/>
      <c r="D1504" s="68"/>
      <c r="E1504" s="68"/>
      <c r="F1504" s="68"/>
      <c r="G1504" s="71"/>
      <c r="H1504" s="72"/>
      <c r="I1504" s="68"/>
      <c r="J1504" s="68"/>
      <c r="K1504" s="55"/>
      <c r="L1504" s="55"/>
      <c r="M1504" s="55"/>
      <c r="N1504" s="55"/>
      <c r="O1504" s="55"/>
      <c r="P1504" s="55"/>
      <c r="Q1504" s="55"/>
      <c r="R1504" s="55"/>
      <c r="S1504" s="55"/>
      <c r="T1504" s="55"/>
      <c r="U1504" s="55"/>
      <c r="V1504" s="55"/>
      <c r="W1504" s="55"/>
      <c r="X1504" s="55"/>
      <c r="Y1504" s="55"/>
      <c r="Z1504" s="55"/>
      <c r="AA1504" s="55"/>
    </row>
    <row r="1505" spans="1:27" ht="12.75" customHeight="1">
      <c r="A1505" s="68"/>
      <c r="B1505" s="68"/>
      <c r="C1505" s="68"/>
      <c r="D1505" s="68"/>
      <c r="E1505" s="68"/>
      <c r="F1505" s="68"/>
      <c r="G1505" s="71"/>
      <c r="H1505" s="72"/>
      <c r="I1505" s="68"/>
      <c r="J1505" s="68"/>
      <c r="K1505" s="55"/>
      <c r="L1505" s="55"/>
      <c r="M1505" s="55"/>
      <c r="N1505" s="55"/>
      <c r="O1505" s="55"/>
      <c r="P1505" s="55"/>
      <c r="Q1505" s="55"/>
      <c r="R1505" s="55"/>
      <c r="S1505" s="55"/>
      <c r="T1505" s="55"/>
      <c r="U1505" s="55"/>
      <c r="V1505" s="55"/>
      <c r="W1505" s="55"/>
      <c r="X1505" s="55"/>
      <c r="Y1505" s="55"/>
      <c r="Z1505" s="55"/>
      <c r="AA1505" s="55"/>
    </row>
    <row r="1506" spans="1:27" ht="12.75" customHeight="1">
      <c r="A1506" s="68"/>
      <c r="B1506" s="68"/>
      <c r="C1506" s="68"/>
      <c r="D1506" s="68"/>
      <c r="E1506" s="68"/>
      <c r="F1506" s="68"/>
      <c r="G1506" s="71"/>
      <c r="H1506" s="72"/>
      <c r="I1506" s="68"/>
      <c r="J1506" s="68"/>
      <c r="K1506" s="55"/>
      <c r="L1506" s="55"/>
      <c r="M1506" s="55"/>
      <c r="N1506" s="55"/>
      <c r="O1506" s="55"/>
      <c r="P1506" s="55"/>
      <c r="Q1506" s="55"/>
      <c r="R1506" s="55"/>
      <c r="S1506" s="55"/>
      <c r="T1506" s="55"/>
      <c r="U1506" s="55"/>
      <c r="V1506" s="55"/>
      <c r="W1506" s="55"/>
      <c r="X1506" s="55"/>
      <c r="Y1506" s="55"/>
      <c r="Z1506" s="55"/>
      <c r="AA1506" s="55"/>
    </row>
    <row r="1507" spans="1:27" ht="12.75" customHeight="1">
      <c r="A1507" s="68"/>
      <c r="B1507" s="68"/>
      <c r="C1507" s="68"/>
      <c r="D1507" s="68"/>
      <c r="E1507" s="68"/>
      <c r="F1507" s="68"/>
      <c r="G1507" s="71"/>
      <c r="H1507" s="72"/>
      <c r="I1507" s="68"/>
      <c r="J1507" s="68"/>
      <c r="K1507" s="55"/>
      <c r="L1507" s="55"/>
      <c r="M1507" s="55"/>
      <c r="N1507" s="55"/>
      <c r="O1507" s="55"/>
      <c r="P1507" s="55"/>
      <c r="Q1507" s="55"/>
      <c r="R1507" s="55"/>
      <c r="S1507" s="55"/>
      <c r="T1507" s="55"/>
      <c r="U1507" s="55"/>
      <c r="V1507" s="55"/>
      <c r="W1507" s="55"/>
      <c r="X1507" s="55"/>
      <c r="Y1507" s="55"/>
      <c r="Z1507" s="55"/>
      <c r="AA1507" s="55"/>
    </row>
    <row r="1508" spans="1:27" ht="12.75" customHeight="1">
      <c r="A1508" s="68"/>
      <c r="B1508" s="68"/>
      <c r="C1508" s="68"/>
      <c r="D1508" s="68"/>
      <c r="E1508" s="68"/>
      <c r="F1508" s="68"/>
      <c r="G1508" s="71"/>
      <c r="H1508" s="72"/>
      <c r="I1508" s="68"/>
      <c r="J1508" s="68"/>
      <c r="K1508" s="55"/>
      <c r="L1508" s="55"/>
      <c r="M1508" s="55"/>
      <c r="N1508" s="55"/>
      <c r="O1508" s="55"/>
      <c r="P1508" s="55"/>
      <c r="Q1508" s="55"/>
      <c r="R1508" s="55"/>
      <c r="S1508" s="55"/>
      <c r="T1508" s="55"/>
      <c r="U1508" s="55"/>
      <c r="V1508" s="55"/>
      <c r="W1508" s="55"/>
      <c r="X1508" s="55"/>
      <c r="Y1508" s="55"/>
      <c r="Z1508" s="55"/>
      <c r="AA1508" s="55"/>
    </row>
    <row r="1509" spans="1:27" ht="12.75" customHeight="1">
      <c r="A1509" s="68"/>
      <c r="B1509" s="68"/>
      <c r="C1509" s="68"/>
      <c r="D1509" s="68"/>
      <c r="E1509" s="68"/>
      <c r="F1509" s="68"/>
      <c r="G1509" s="71"/>
      <c r="H1509" s="72"/>
      <c r="I1509" s="68"/>
      <c r="J1509" s="68"/>
      <c r="K1509" s="55"/>
      <c r="L1509" s="55"/>
      <c r="M1509" s="55"/>
      <c r="N1509" s="55"/>
      <c r="O1509" s="55"/>
      <c r="P1509" s="55"/>
      <c r="Q1509" s="55"/>
      <c r="R1509" s="55"/>
      <c r="S1509" s="55"/>
      <c r="T1509" s="55"/>
      <c r="U1509" s="55"/>
      <c r="V1509" s="55"/>
      <c r="W1509" s="55"/>
      <c r="X1509" s="55"/>
      <c r="Y1509" s="55"/>
      <c r="Z1509" s="55"/>
      <c r="AA1509" s="55"/>
    </row>
    <row r="1510" spans="1:27" ht="12.75" customHeight="1">
      <c r="A1510" s="68"/>
      <c r="B1510" s="68"/>
      <c r="C1510" s="68"/>
      <c r="D1510" s="68"/>
      <c r="E1510" s="68"/>
      <c r="F1510" s="68"/>
      <c r="G1510" s="71"/>
      <c r="H1510" s="72"/>
      <c r="I1510" s="68"/>
      <c r="J1510" s="68"/>
      <c r="K1510" s="55"/>
      <c r="L1510" s="55"/>
      <c r="M1510" s="55"/>
      <c r="N1510" s="55"/>
      <c r="O1510" s="55"/>
      <c r="P1510" s="55"/>
      <c r="Q1510" s="55"/>
      <c r="R1510" s="55"/>
      <c r="S1510" s="55"/>
      <c r="T1510" s="55"/>
      <c r="U1510" s="55"/>
      <c r="V1510" s="55"/>
      <c r="W1510" s="55"/>
      <c r="X1510" s="55"/>
      <c r="Y1510" s="55"/>
      <c r="Z1510" s="55"/>
      <c r="AA1510" s="55"/>
    </row>
    <row r="1511" spans="1:27" ht="12.75" customHeight="1">
      <c r="A1511" s="68"/>
      <c r="B1511" s="68"/>
      <c r="C1511" s="68"/>
      <c r="D1511" s="68"/>
      <c r="E1511" s="68"/>
      <c r="F1511" s="68"/>
      <c r="G1511" s="71"/>
      <c r="H1511" s="72"/>
      <c r="I1511" s="68"/>
      <c r="J1511" s="68"/>
      <c r="K1511" s="55"/>
      <c r="L1511" s="55"/>
      <c r="M1511" s="55"/>
      <c r="N1511" s="55"/>
      <c r="O1511" s="55"/>
      <c r="P1511" s="55"/>
      <c r="Q1511" s="55"/>
      <c r="R1511" s="55"/>
      <c r="S1511" s="55"/>
      <c r="T1511" s="55"/>
      <c r="U1511" s="55"/>
      <c r="V1511" s="55"/>
      <c r="W1511" s="55"/>
      <c r="X1511" s="55"/>
      <c r="Y1511" s="55"/>
      <c r="Z1511" s="55"/>
      <c r="AA1511" s="55"/>
    </row>
    <row r="1512" spans="1:27" ht="12.75" customHeight="1">
      <c r="A1512" s="68"/>
      <c r="B1512" s="68"/>
      <c r="C1512" s="68"/>
      <c r="D1512" s="68"/>
      <c r="E1512" s="68"/>
      <c r="F1512" s="68"/>
      <c r="G1512" s="71"/>
      <c r="H1512" s="72"/>
      <c r="I1512" s="68"/>
      <c r="J1512" s="68"/>
      <c r="K1512" s="55"/>
      <c r="L1512" s="55"/>
      <c r="M1512" s="55"/>
      <c r="N1512" s="55"/>
      <c r="O1512" s="55"/>
      <c r="P1512" s="55"/>
      <c r="Q1512" s="55"/>
      <c r="R1512" s="55"/>
      <c r="S1512" s="55"/>
      <c r="T1512" s="55"/>
      <c r="U1512" s="55"/>
      <c r="V1512" s="55"/>
      <c r="W1512" s="55"/>
      <c r="X1512" s="55"/>
      <c r="Y1512" s="55"/>
      <c r="Z1512" s="55"/>
      <c r="AA1512" s="55"/>
    </row>
    <row r="1513" spans="1:27" ht="12.75" customHeight="1">
      <c r="A1513" s="68"/>
      <c r="B1513" s="68"/>
      <c r="C1513" s="68"/>
      <c r="D1513" s="68"/>
      <c r="E1513" s="68"/>
      <c r="F1513" s="68"/>
      <c r="G1513" s="71"/>
      <c r="H1513" s="72"/>
      <c r="I1513" s="68"/>
      <c r="J1513" s="68"/>
      <c r="K1513" s="55"/>
      <c r="L1513" s="55"/>
      <c r="M1513" s="55"/>
      <c r="N1513" s="55"/>
      <c r="O1513" s="55"/>
      <c r="P1513" s="55"/>
      <c r="Q1513" s="55"/>
      <c r="R1513" s="55"/>
      <c r="S1513" s="55"/>
      <c r="T1513" s="55"/>
      <c r="U1513" s="55"/>
      <c r="V1513" s="55"/>
      <c r="W1513" s="55"/>
      <c r="X1513" s="55"/>
      <c r="Y1513" s="55"/>
      <c r="Z1513" s="55"/>
      <c r="AA1513" s="55"/>
    </row>
    <row r="1514" spans="1:27" ht="12.75" customHeight="1">
      <c r="A1514" s="68"/>
      <c r="B1514" s="68"/>
      <c r="C1514" s="68"/>
      <c r="D1514" s="68"/>
      <c r="E1514" s="68"/>
      <c r="F1514" s="68"/>
      <c r="G1514" s="71"/>
      <c r="H1514" s="72"/>
      <c r="I1514" s="68"/>
      <c r="J1514" s="68"/>
      <c r="K1514" s="55"/>
      <c r="L1514" s="55"/>
      <c r="M1514" s="55"/>
      <c r="N1514" s="55"/>
      <c r="O1514" s="55"/>
      <c r="P1514" s="55"/>
      <c r="Q1514" s="55"/>
      <c r="R1514" s="55"/>
      <c r="S1514" s="55"/>
      <c r="T1514" s="55"/>
      <c r="U1514" s="55"/>
      <c r="V1514" s="55"/>
      <c r="W1514" s="55"/>
      <c r="X1514" s="55"/>
      <c r="Y1514" s="55"/>
      <c r="Z1514" s="55"/>
      <c r="AA1514" s="55"/>
    </row>
    <row r="1515" spans="1:27" ht="12.75" customHeight="1">
      <c r="A1515" s="68"/>
      <c r="B1515" s="68"/>
      <c r="C1515" s="68"/>
      <c r="D1515" s="68"/>
      <c r="E1515" s="68"/>
      <c r="F1515" s="68"/>
      <c r="G1515" s="71"/>
      <c r="H1515" s="72"/>
      <c r="I1515" s="68"/>
      <c r="J1515" s="68"/>
      <c r="K1515" s="55"/>
      <c r="L1515" s="55"/>
      <c r="M1515" s="55"/>
      <c r="N1515" s="55"/>
      <c r="O1515" s="55"/>
      <c r="P1515" s="55"/>
      <c r="Q1515" s="55"/>
      <c r="R1515" s="55"/>
      <c r="S1515" s="55"/>
      <c r="T1515" s="55"/>
      <c r="U1515" s="55"/>
      <c r="V1515" s="55"/>
      <c r="W1515" s="55"/>
      <c r="X1515" s="55"/>
      <c r="Y1515" s="55"/>
      <c r="Z1515" s="55"/>
      <c r="AA1515" s="55"/>
    </row>
    <row r="1516" spans="1:27" ht="12.75" customHeight="1">
      <c r="A1516" s="68"/>
      <c r="B1516" s="68"/>
      <c r="C1516" s="68"/>
      <c r="D1516" s="68"/>
      <c r="E1516" s="68"/>
      <c r="F1516" s="68"/>
      <c r="G1516" s="71"/>
      <c r="H1516" s="72"/>
      <c r="I1516" s="68"/>
      <c r="J1516" s="68"/>
      <c r="K1516" s="55"/>
      <c r="L1516" s="55"/>
      <c r="M1516" s="55"/>
      <c r="N1516" s="55"/>
      <c r="O1516" s="55"/>
      <c r="P1516" s="55"/>
      <c r="Q1516" s="55"/>
      <c r="R1516" s="55"/>
      <c r="S1516" s="55"/>
      <c r="T1516" s="55"/>
      <c r="U1516" s="55"/>
      <c r="V1516" s="55"/>
      <c r="W1516" s="55"/>
      <c r="X1516" s="55"/>
      <c r="Y1516" s="55"/>
      <c r="Z1516" s="55"/>
      <c r="AA1516" s="55"/>
    </row>
    <row r="1517" spans="1:27" ht="12.75" customHeight="1">
      <c r="A1517" s="68"/>
      <c r="B1517" s="68"/>
      <c r="C1517" s="68"/>
      <c r="D1517" s="68"/>
      <c r="E1517" s="68"/>
      <c r="F1517" s="68"/>
      <c r="G1517" s="71"/>
      <c r="H1517" s="72"/>
      <c r="I1517" s="68"/>
      <c r="J1517" s="68"/>
      <c r="K1517" s="55"/>
      <c r="L1517" s="55"/>
      <c r="M1517" s="55"/>
      <c r="N1517" s="55"/>
      <c r="O1517" s="55"/>
      <c r="P1517" s="55"/>
      <c r="Q1517" s="55"/>
      <c r="R1517" s="55"/>
      <c r="S1517" s="55"/>
      <c r="T1517" s="55"/>
      <c r="U1517" s="55"/>
      <c r="V1517" s="55"/>
      <c r="W1517" s="55"/>
      <c r="X1517" s="55"/>
      <c r="Y1517" s="55"/>
      <c r="Z1517" s="55"/>
      <c r="AA1517" s="55"/>
    </row>
    <row r="1518" spans="1:27" ht="12.75" customHeight="1">
      <c r="A1518" s="68"/>
      <c r="B1518" s="68"/>
      <c r="C1518" s="68"/>
      <c r="D1518" s="68"/>
      <c r="E1518" s="68"/>
      <c r="F1518" s="68"/>
      <c r="G1518" s="71"/>
      <c r="H1518" s="72"/>
      <c r="I1518" s="68"/>
      <c r="J1518" s="68"/>
      <c r="K1518" s="55"/>
      <c r="L1518" s="55"/>
      <c r="M1518" s="55"/>
      <c r="N1518" s="55"/>
      <c r="O1518" s="55"/>
      <c r="P1518" s="55"/>
      <c r="Q1518" s="55"/>
      <c r="R1518" s="55"/>
      <c r="S1518" s="55"/>
      <c r="T1518" s="55"/>
      <c r="U1518" s="55"/>
      <c r="V1518" s="55"/>
      <c r="W1518" s="55"/>
      <c r="X1518" s="55"/>
      <c r="Y1518" s="55"/>
      <c r="Z1518" s="55"/>
      <c r="AA1518" s="55"/>
    </row>
    <row r="1519" spans="1:27" ht="12.75" customHeight="1">
      <c r="A1519" s="68"/>
      <c r="B1519" s="68"/>
      <c r="C1519" s="68"/>
      <c r="D1519" s="68"/>
      <c r="E1519" s="68"/>
      <c r="F1519" s="68"/>
      <c r="G1519" s="71"/>
      <c r="H1519" s="72"/>
      <c r="I1519" s="68"/>
      <c r="J1519" s="68"/>
      <c r="K1519" s="55"/>
      <c r="L1519" s="55"/>
      <c r="M1519" s="55"/>
      <c r="N1519" s="55"/>
      <c r="O1519" s="55"/>
      <c r="P1519" s="55"/>
      <c r="Q1519" s="55"/>
      <c r="R1519" s="55"/>
      <c r="S1519" s="55"/>
      <c r="T1519" s="55"/>
      <c r="U1519" s="55"/>
      <c r="V1519" s="55"/>
      <c r="W1519" s="55"/>
      <c r="X1519" s="55"/>
      <c r="Y1519" s="55"/>
      <c r="Z1519" s="55"/>
      <c r="AA1519" s="55"/>
    </row>
    <row r="1520" spans="1:27" ht="12.75" customHeight="1">
      <c r="A1520" s="68"/>
      <c r="B1520" s="68"/>
      <c r="C1520" s="68"/>
      <c r="D1520" s="68"/>
      <c r="E1520" s="68"/>
      <c r="F1520" s="68"/>
      <c r="G1520" s="71"/>
      <c r="H1520" s="72"/>
      <c r="I1520" s="68"/>
      <c r="J1520" s="68"/>
      <c r="K1520" s="55"/>
      <c r="L1520" s="55"/>
      <c r="M1520" s="55"/>
      <c r="N1520" s="55"/>
      <c r="O1520" s="55"/>
      <c r="P1520" s="55"/>
      <c r="Q1520" s="55"/>
      <c r="R1520" s="55"/>
      <c r="S1520" s="55"/>
      <c r="T1520" s="55"/>
      <c r="U1520" s="55"/>
      <c r="V1520" s="55"/>
      <c r="W1520" s="55"/>
      <c r="X1520" s="55"/>
      <c r="Y1520" s="55"/>
      <c r="Z1520" s="55"/>
      <c r="AA1520" s="55"/>
    </row>
    <row r="1521" spans="1:27" ht="12.75" customHeight="1">
      <c r="A1521" s="68"/>
      <c r="B1521" s="68"/>
      <c r="C1521" s="68"/>
      <c r="D1521" s="68"/>
      <c r="E1521" s="68"/>
      <c r="F1521" s="68"/>
      <c r="G1521" s="71"/>
      <c r="H1521" s="72"/>
      <c r="I1521" s="68"/>
      <c r="J1521" s="68"/>
      <c r="K1521" s="55"/>
      <c r="L1521" s="55"/>
      <c r="M1521" s="55"/>
      <c r="N1521" s="55"/>
      <c r="O1521" s="55"/>
      <c r="P1521" s="55"/>
      <c r="Q1521" s="55"/>
      <c r="R1521" s="55"/>
      <c r="S1521" s="55"/>
      <c r="T1521" s="55"/>
      <c r="U1521" s="55"/>
      <c r="V1521" s="55"/>
      <c r="W1521" s="55"/>
      <c r="X1521" s="55"/>
      <c r="Y1521" s="55"/>
      <c r="Z1521" s="55"/>
      <c r="AA1521" s="55"/>
    </row>
    <row r="1522" spans="1:27" ht="12.75" customHeight="1">
      <c r="A1522" s="68"/>
      <c r="B1522" s="68"/>
      <c r="C1522" s="68"/>
      <c r="D1522" s="68"/>
      <c r="E1522" s="68"/>
      <c r="F1522" s="68"/>
      <c r="G1522" s="71"/>
      <c r="H1522" s="72"/>
      <c r="I1522" s="68"/>
      <c r="J1522" s="68"/>
      <c r="K1522" s="55"/>
      <c r="L1522" s="55"/>
      <c r="M1522" s="55"/>
      <c r="N1522" s="55"/>
      <c r="O1522" s="55"/>
      <c r="P1522" s="55"/>
      <c r="Q1522" s="55"/>
      <c r="R1522" s="55"/>
      <c r="S1522" s="55"/>
      <c r="T1522" s="55"/>
      <c r="U1522" s="55"/>
      <c r="V1522" s="55"/>
      <c r="W1522" s="55"/>
      <c r="X1522" s="55"/>
      <c r="Y1522" s="55"/>
      <c r="Z1522" s="55"/>
      <c r="AA1522" s="55"/>
    </row>
    <row r="1523" spans="1:27" ht="12.75" customHeight="1">
      <c r="A1523" s="68"/>
      <c r="B1523" s="68"/>
      <c r="C1523" s="68"/>
      <c r="D1523" s="68"/>
      <c r="E1523" s="68"/>
      <c r="F1523" s="68"/>
      <c r="G1523" s="71"/>
      <c r="H1523" s="72"/>
      <c r="I1523" s="68"/>
      <c r="J1523" s="68"/>
      <c r="K1523" s="55"/>
      <c r="L1523" s="55"/>
      <c r="M1523" s="55"/>
      <c r="N1523" s="55"/>
      <c r="O1523" s="55"/>
      <c r="P1523" s="55"/>
      <c r="Q1523" s="55"/>
      <c r="R1523" s="55"/>
      <c r="S1523" s="55"/>
      <c r="T1523" s="55"/>
      <c r="U1523" s="55"/>
      <c r="V1523" s="55"/>
      <c r="W1523" s="55"/>
      <c r="X1523" s="55"/>
      <c r="Y1523" s="55"/>
      <c r="Z1523" s="55"/>
      <c r="AA1523" s="55"/>
    </row>
    <row r="1524" spans="1:27" ht="12.75" customHeight="1">
      <c r="A1524" s="68"/>
      <c r="B1524" s="68"/>
      <c r="C1524" s="68"/>
      <c r="D1524" s="68"/>
      <c r="E1524" s="68"/>
      <c r="F1524" s="68"/>
      <c r="G1524" s="71"/>
      <c r="H1524" s="72"/>
      <c r="I1524" s="68"/>
      <c r="J1524" s="68"/>
      <c r="K1524" s="55"/>
      <c r="L1524" s="55"/>
      <c r="M1524" s="55"/>
      <c r="N1524" s="55"/>
      <c r="O1524" s="55"/>
      <c r="P1524" s="55"/>
      <c r="Q1524" s="55"/>
      <c r="R1524" s="55"/>
      <c r="S1524" s="55"/>
      <c r="T1524" s="55"/>
      <c r="U1524" s="55"/>
      <c r="V1524" s="55"/>
      <c r="W1524" s="55"/>
      <c r="X1524" s="55"/>
      <c r="Y1524" s="55"/>
      <c r="Z1524" s="55"/>
      <c r="AA1524" s="55"/>
    </row>
    <row r="1525" spans="1:27" ht="12.75" customHeight="1">
      <c r="A1525" s="68"/>
      <c r="B1525" s="68"/>
      <c r="C1525" s="68"/>
      <c r="D1525" s="68"/>
      <c r="E1525" s="68"/>
      <c r="F1525" s="68"/>
      <c r="G1525" s="71"/>
      <c r="H1525" s="72"/>
      <c r="I1525" s="68"/>
      <c r="J1525" s="68"/>
      <c r="K1525" s="55"/>
      <c r="L1525" s="55"/>
      <c r="M1525" s="55"/>
      <c r="N1525" s="55"/>
      <c r="O1525" s="55"/>
      <c r="P1525" s="55"/>
      <c r="Q1525" s="55"/>
      <c r="R1525" s="55"/>
      <c r="S1525" s="55"/>
      <c r="T1525" s="55"/>
      <c r="U1525" s="55"/>
      <c r="V1525" s="55"/>
      <c r="W1525" s="55"/>
      <c r="X1525" s="55"/>
      <c r="Y1525" s="55"/>
      <c r="Z1525" s="55"/>
      <c r="AA1525" s="55"/>
    </row>
    <row r="1526" spans="1:27" ht="12.75" customHeight="1">
      <c r="A1526" s="68"/>
      <c r="B1526" s="68"/>
      <c r="C1526" s="68"/>
      <c r="D1526" s="68"/>
      <c r="E1526" s="68"/>
      <c r="F1526" s="68"/>
      <c r="G1526" s="71"/>
      <c r="H1526" s="72"/>
      <c r="I1526" s="68"/>
      <c r="J1526" s="68"/>
      <c r="K1526" s="55"/>
      <c r="L1526" s="55"/>
      <c r="M1526" s="55"/>
      <c r="N1526" s="55"/>
      <c r="O1526" s="55"/>
      <c r="P1526" s="55"/>
      <c r="Q1526" s="55"/>
      <c r="R1526" s="55"/>
      <c r="S1526" s="55"/>
      <c r="T1526" s="55"/>
      <c r="U1526" s="55"/>
      <c r="V1526" s="55"/>
      <c r="W1526" s="55"/>
      <c r="X1526" s="55"/>
      <c r="Y1526" s="55"/>
      <c r="Z1526" s="55"/>
      <c r="AA1526" s="55"/>
    </row>
    <row r="1527" spans="1:27" ht="12.75" customHeight="1">
      <c r="A1527" s="68"/>
      <c r="B1527" s="68"/>
      <c r="C1527" s="68"/>
      <c r="D1527" s="68"/>
      <c r="E1527" s="68"/>
      <c r="F1527" s="68"/>
      <c r="G1527" s="71"/>
      <c r="H1527" s="72"/>
      <c r="I1527" s="68"/>
      <c r="J1527" s="68"/>
      <c r="K1527" s="55"/>
      <c r="L1527" s="55"/>
      <c r="M1527" s="55"/>
      <c r="N1527" s="55"/>
      <c r="O1527" s="55"/>
      <c r="P1527" s="55"/>
      <c r="Q1527" s="55"/>
      <c r="R1527" s="55"/>
      <c r="S1527" s="55"/>
      <c r="T1527" s="55"/>
      <c r="U1527" s="55"/>
      <c r="V1527" s="55"/>
      <c r="W1527" s="55"/>
      <c r="X1527" s="55"/>
      <c r="Y1527" s="55"/>
      <c r="Z1527" s="55"/>
      <c r="AA1527" s="55"/>
    </row>
    <row r="1528" spans="1:27" ht="12.75" customHeight="1">
      <c r="A1528" s="68"/>
      <c r="B1528" s="68"/>
      <c r="C1528" s="68"/>
      <c r="D1528" s="68"/>
      <c r="E1528" s="68"/>
      <c r="F1528" s="68"/>
      <c r="G1528" s="71"/>
      <c r="H1528" s="72"/>
      <c r="I1528" s="68"/>
      <c r="J1528" s="68"/>
      <c r="K1528" s="55"/>
      <c r="L1528" s="55"/>
      <c r="M1528" s="55"/>
      <c r="N1528" s="55"/>
      <c r="O1528" s="55"/>
      <c r="P1528" s="55"/>
      <c r="Q1528" s="55"/>
      <c r="R1528" s="55"/>
      <c r="S1528" s="55"/>
      <c r="T1528" s="55"/>
      <c r="U1528" s="55"/>
      <c r="V1528" s="55"/>
      <c r="W1528" s="55"/>
      <c r="X1528" s="55"/>
      <c r="Y1528" s="55"/>
      <c r="Z1528" s="55"/>
      <c r="AA1528" s="55"/>
    </row>
    <row r="1529" spans="1:27" ht="12.75" customHeight="1">
      <c r="A1529" s="68"/>
      <c r="B1529" s="68"/>
      <c r="C1529" s="68"/>
      <c r="D1529" s="68"/>
      <c r="E1529" s="68"/>
      <c r="F1529" s="68"/>
      <c r="G1529" s="71"/>
      <c r="H1529" s="72"/>
      <c r="I1529" s="68"/>
      <c r="J1529" s="68"/>
      <c r="K1529" s="55"/>
      <c r="L1529" s="55"/>
      <c r="M1529" s="55"/>
      <c r="N1529" s="55"/>
      <c r="O1529" s="55"/>
      <c r="P1529" s="55"/>
      <c r="Q1529" s="55"/>
      <c r="R1529" s="55"/>
      <c r="S1529" s="55"/>
      <c r="T1529" s="55"/>
      <c r="U1529" s="55"/>
      <c r="V1529" s="55"/>
      <c r="W1529" s="55"/>
      <c r="X1529" s="55"/>
      <c r="Y1529" s="55"/>
      <c r="Z1529" s="55"/>
      <c r="AA1529" s="55"/>
    </row>
    <row r="1530" spans="1:27" ht="12.75" customHeight="1">
      <c r="A1530" s="68"/>
      <c r="B1530" s="68"/>
      <c r="C1530" s="68"/>
      <c r="D1530" s="68"/>
      <c r="E1530" s="68"/>
      <c r="F1530" s="68"/>
      <c r="G1530" s="71"/>
      <c r="H1530" s="72"/>
      <c r="I1530" s="68"/>
      <c r="J1530" s="68"/>
      <c r="K1530" s="55"/>
      <c r="L1530" s="55"/>
      <c r="M1530" s="55"/>
      <c r="N1530" s="55"/>
      <c r="O1530" s="55"/>
      <c r="P1530" s="55"/>
      <c r="Q1530" s="55"/>
      <c r="R1530" s="55"/>
      <c r="S1530" s="55"/>
      <c r="T1530" s="55"/>
      <c r="U1530" s="55"/>
      <c r="V1530" s="55"/>
      <c r="W1530" s="55"/>
      <c r="X1530" s="55"/>
      <c r="Y1530" s="55"/>
      <c r="Z1530" s="55"/>
      <c r="AA1530" s="55"/>
    </row>
    <row r="1531" spans="1:27" ht="12.75" customHeight="1">
      <c r="A1531" s="68"/>
      <c r="B1531" s="68"/>
      <c r="C1531" s="68"/>
      <c r="D1531" s="68"/>
      <c r="E1531" s="68"/>
      <c r="F1531" s="68"/>
      <c r="G1531" s="71"/>
      <c r="H1531" s="72"/>
      <c r="I1531" s="68"/>
      <c r="J1531" s="68"/>
      <c r="K1531" s="55"/>
      <c r="L1531" s="55"/>
      <c r="M1531" s="55"/>
      <c r="N1531" s="55"/>
      <c r="O1531" s="55"/>
      <c r="P1531" s="55"/>
      <c r="Q1531" s="55"/>
      <c r="R1531" s="55"/>
      <c r="S1531" s="55"/>
      <c r="T1531" s="55"/>
      <c r="U1531" s="55"/>
      <c r="V1531" s="55"/>
      <c r="W1531" s="55"/>
      <c r="X1531" s="55"/>
      <c r="Y1531" s="55"/>
      <c r="Z1531" s="55"/>
      <c r="AA1531" s="55"/>
    </row>
    <row r="1532" spans="1:27" ht="12.75" customHeight="1">
      <c r="A1532" s="68"/>
      <c r="B1532" s="68"/>
      <c r="C1532" s="68"/>
      <c r="D1532" s="68"/>
      <c r="E1532" s="68"/>
      <c r="F1532" s="68"/>
      <c r="G1532" s="71"/>
      <c r="H1532" s="72"/>
      <c r="I1532" s="68"/>
      <c r="J1532" s="68"/>
      <c r="K1532" s="55"/>
      <c r="L1532" s="55"/>
      <c r="M1532" s="55"/>
      <c r="N1532" s="55"/>
      <c r="O1532" s="55"/>
      <c r="P1532" s="55"/>
      <c r="Q1532" s="55"/>
      <c r="R1532" s="55"/>
      <c r="S1532" s="55"/>
      <c r="T1532" s="55"/>
      <c r="U1532" s="55"/>
      <c r="V1532" s="55"/>
      <c r="W1532" s="55"/>
      <c r="X1532" s="55"/>
      <c r="Y1532" s="55"/>
      <c r="Z1532" s="55"/>
      <c r="AA1532" s="55"/>
    </row>
    <row r="1533" spans="1:27" ht="12.75" customHeight="1">
      <c r="A1533" s="68"/>
      <c r="B1533" s="68"/>
      <c r="C1533" s="68"/>
      <c r="D1533" s="68"/>
      <c r="E1533" s="68"/>
      <c r="F1533" s="68"/>
      <c r="G1533" s="71"/>
      <c r="H1533" s="72"/>
      <c r="I1533" s="68"/>
      <c r="J1533" s="68"/>
      <c r="K1533" s="55"/>
      <c r="L1533" s="55"/>
      <c r="M1533" s="55"/>
      <c r="N1533" s="55"/>
      <c r="O1533" s="55"/>
      <c r="P1533" s="55"/>
      <c r="Q1533" s="55"/>
      <c r="R1533" s="55"/>
      <c r="S1533" s="55"/>
      <c r="T1533" s="55"/>
      <c r="U1533" s="55"/>
      <c r="V1533" s="55"/>
      <c r="W1533" s="55"/>
      <c r="X1533" s="55"/>
      <c r="Y1533" s="55"/>
      <c r="Z1533" s="55"/>
      <c r="AA1533" s="55"/>
    </row>
    <row r="1534" spans="1:27" ht="12.75" customHeight="1">
      <c r="A1534" s="68"/>
      <c r="B1534" s="68"/>
      <c r="C1534" s="68"/>
      <c r="D1534" s="68"/>
      <c r="E1534" s="68"/>
      <c r="F1534" s="68"/>
      <c r="G1534" s="71"/>
      <c r="H1534" s="72"/>
      <c r="I1534" s="68"/>
      <c r="J1534" s="68"/>
      <c r="K1534" s="55"/>
      <c r="L1534" s="55"/>
      <c r="M1534" s="55"/>
      <c r="N1534" s="55"/>
      <c r="O1534" s="55"/>
      <c r="P1534" s="55"/>
      <c r="Q1534" s="55"/>
      <c r="R1534" s="55"/>
      <c r="S1534" s="55"/>
      <c r="T1534" s="55"/>
      <c r="U1534" s="55"/>
      <c r="V1534" s="55"/>
      <c r="W1534" s="55"/>
      <c r="X1534" s="55"/>
      <c r="Y1534" s="55"/>
      <c r="Z1534" s="55"/>
      <c r="AA1534" s="55"/>
    </row>
    <row r="1535" spans="1:27" ht="12.75" customHeight="1">
      <c r="A1535" s="68"/>
      <c r="B1535" s="68"/>
      <c r="C1535" s="68"/>
      <c r="D1535" s="68"/>
      <c r="E1535" s="68"/>
      <c r="F1535" s="68"/>
      <c r="G1535" s="71"/>
      <c r="H1535" s="72"/>
      <c r="I1535" s="68"/>
      <c r="J1535" s="68"/>
      <c r="K1535" s="55"/>
      <c r="L1535" s="55"/>
      <c r="M1535" s="55"/>
      <c r="N1535" s="55"/>
      <c r="O1535" s="55"/>
      <c r="P1535" s="55"/>
      <c r="Q1535" s="55"/>
      <c r="R1535" s="55"/>
      <c r="S1535" s="55"/>
      <c r="T1535" s="55"/>
      <c r="U1535" s="55"/>
      <c r="V1535" s="55"/>
      <c r="W1535" s="55"/>
      <c r="X1535" s="55"/>
      <c r="Y1535" s="55"/>
      <c r="Z1535" s="55"/>
      <c r="AA1535" s="55"/>
    </row>
    <row r="1536" spans="1:27" ht="12.75" customHeight="1">
      <c r="A1536" s="68"/>
      <c r="B1536" s="68"/>
      <c r="C1536" s="68"/>
      <c r="D1536" s="68"/>
      <c r="E1536" s="68"/>
      <c r="F1536" s="68"/>
      <c r="G1536" s="71"/>
      <c r="H1536" s="72"/>
      <c r="I1536" s="68"/>
      <c r="J1536" s="68"/>
      <c r="K1536" s="55"/>
      <c r="L1536" s="55"/>
      <c r="M1536" s="55"/>
      <c r="N1536" s="55"/>
      <c r="O1536" s="55"/>
      <c r="P1536" s="55"/>
      <c r="Q1536" s="55"/>
      <c r="R1536" s="55"/>
      <c r="S1536" s="55"/>
      <c r="T1536" s="55"/>
      <c r="U1536" s="55"/>
      <c r="V1536" s="55"/>
      <c r="W1536" s="55"/>
      <c r="X1536" s="55"/>
      <c r="Y1536" s="55"/>
      <c r="Z1536" s="55"/>
      <c r="AA1536" s="55"/>
    </row>
    <row r="1537" spans="1:27" ht="12.75" customHeight="1">
      <c r="A1537" s="68"/>
      <c r="B1537" s="68"/>
      <c r="C1537" s="68"/>
      <c r="D1537" s="68"/>
      <c r="E1537" s="68"/>
      <c r="F1537" s="68"/>
      <c r="G1537" s="71"/>
      <c r="H1537" s="72"/>
      <c r="I1537" s="68"/>
      <c r="J1537" s="68"/>
      <c r="K1537" s="55"/>
      <c r="L1537" s="55"/>
      <c r="M1537" s="55"/>
      <c r="N1537" s="55"/>
      <c r="O1537" s="55"/>
      <c r="P1537" s="55"/>
      <c r="Q1537" s="55"/>
      <c r="R1537" s="55"/>
      <c r="S1537" s="55"/>
      <c r="T1537" s="55"/>
      <c r="U1537" s="55"/>
      <c r="V1537" s="55"/>
      <c r="W1537" s="55"/>
      <c r="X1537" s="55"/>
      <c r="Y1537" s="55"/>
      <c r="Z1537" s="55"/>
      <c r="AA1537" s="55"/>
    </row>
    <row r="1538" spans="1:27" ht="12.75" customHeight="1">
      <c r="A1538" s="68"/>
      <c r="B1538" s="68"/>
      <c r="C1538" s="68"/>
      <c r="D1538" s="68"/>
      <c r="E1538" s="68"/>
      <c r="F1538" s="68"/>
      <c r="G1538" s="71"/>
      <c r="H1538" s="72"/>
      <c r="I1538" s="68"/>
      <c r="J1538" s="68"/>
      <c r="K1538" s="55"/>
      <c r="L1538" s="55"/>
      <c r="M1538" s="55"/>
      <c r="N1538" s="55"/>
      <c r="O1538" s="55"/>
      <c r="P1538" s="55"/>
      <c r="Q1538" s="55"/>
      <c r="R1538" s="55"/>
      <c r="S1538" s="55"/>
      <c r="T1538" s="55"/>
      <c r="U1538" s="55"/>
      <c r="V1538" s="55"/>
      <c r="W1538" s="55"/>
      <c r="X1538" s="55"/>
      <c r="Y1538" s="55"/>
      <c r="Z1538" s="55"/>
      <c r="AA1538" s="55"/>
    </row>
    <row r="1539" spans="1:27" ht="12.75" customHeight="1">
      <c r="A1539" s="68"/>
      <c r="B1539" s="68"/>
      <c r="C1539" s="68"/>
      <c r="D1539" s="68"/>
      <c r="E1539" s="68"/>
      <c r="F1539" s="68"/>
      <c r="G1539" s="71"/>
      <c r="H1539" s="72"/>
      <c r="I1539" s="68"/>
      <c r="J1539" s="68"/>
      <c r="K1539" s="55"/>
      <c r="L1539" s="55"/>
      <c r="M1539" s="55"/>
      <c r="N1539" s="55"/>
      <c r="O1539" s="55"/>
      <c r="P1539" s="55"/>
      <c r="Q1539" s="55"/>
      <c r="R1539" s="55"/>
      <c r="S1539" s="55"/>
      <c r="T1539" s="55"/>
      <c r="U1539" s="55"/>
      <c r="V1539" s="55"/>
      <c r="W1539" s="55"/>
      <c r="X1539" s="55"/>
      <c r="Y1539" s="55"/>
      <c r="Z1539" s="55"/>
      <c r="AA1539" s="55"/>
    </row>
    <row r="1540" spans="1:27" ht="12.75" customHeight="1">
      <c r="A1540" s="68"/>
      <c r="B1540" s="68"/>
      <c r="C1540" s="68"/>
      <c r="D1540" s="68"/>
      <c r="E1540" s="68"/>
      <c r="F1540" s="68"/>
      <c r="G1540" s="71"/>
      <c r="H1540" s="72"/>
      <c r="I1540" s="68"/>
      <c r="J1540" s="68"/>
      <c r="K1540" s="55"/>
      <c r="L1540" s="55"/>
      <c r="M1540" s="55"/>
      <c r="N1540" s="55"/>
      <c r="O1540" s="55"/>
      <c r="P1540" s="55"/>
      <c r="Q1540" s="55"/>
      <c r="R1540" s="55"/>
      <c r="S1540" s="55"/>
      <c r="T1540" s="55"/>
      <c r="U1540" s="55"/>
      <c r="V1540" s="55"/>
      <c r="W1540" s="55"/>
      <c r="X1540" s="55"/>
      <c r="Y1540" s="55"/>
      <c r="Z1540" s="55"/>
      <c r="AA1540" s="55"/>
    </row>
    <row r="1541" spans="1:27" ht="12.75" customHeight="1">
      <c r="A1541" s="68"/>
      <c r="B1541" s="68"/>
      <c r="C1541" s="68"/>
      <c r="D1541" s="68"/>
      <c r="E1541" s="68"/>
      <c r="F1541" s="68"/>
      <c r="G1541" s="71"/>
      <c r="H1541" s="72"/>
      <c r="I1541" s="68"/>
      <c r="J1541" s="68"/>
      <c r="K1541" s="55"/>
      <c r="L1541" s="55"/>
      <c r="M1541" s="55"/>
      <c r="N1541" s="55"/>
      <c r="O1541" s="55"/>
      <c r="P1541" s="55"/>
      <c r="Q1541" s="55"/>
      <c r="R1541" s="55"/>
      <c r="S1541" s="55"/>
      <c r="T1541" s="55"/>
      <c r="U1541" s="55"/>
      <c r="V1541" s="55"/>
      <c r="W1541" s="55"/>
      <c r="X1541" s="55"/>
      <c r="Y1541" s="55"/>
      <c r="Z1541" s="55"/>
      <c r="AA1541" s="55"/>
    </row>
    <row r="1542" spans="1:27" ht="12.75" customHeight="1">
      <c r="A1542" s="68"/>
      <c r="B1542" s="68"/>
      <c r="C1542" s="68"/>
      <c r="D1542" s="68"/>
      <c r="E1542" s="68"/>
      <c r="F1542" s="68"/>
      <c r="G1542" s="71"/>
      <c r="H1542" s="72"/>
      <c r="I1542" s="68"/>
      <c r="J1542" s="68"/>
      <c r="K1542" s="55"/>
      <c r="L1542" s="55"/>
      <c r="M1542" s="55"/>
      <c r="N1542" s="55"/>
      <c r="O1542" s="55"/>
      <c r="P1542" s="55"/>
      <c r="Q1542" s="55"/>
      <c r="R1542" s="55"/>
      <c r="S1542" s="55"/>
      <c r="T1542" s="55"/>
      <c r="U1542" s="55"/>
      <c r="V1542" s="55"/>
      <c r="W1542" s="55"/>
      <c r="X1542" s="55"/>
      <c r="Y1542" s="55"/>
      <c r="Z1542" s="55"/>
      <c r="AA1542" s="55"/>
    </row>
    <row r="1543" spans="1:27" ht="12.75" customHeight="1">
      <c r="A1543" s="68"/>
      <c r="B1543" s="68"/>
      <c r="C1543" s="68"/>
      <c r="D1543" s="68"/>
      <c r="E1543" s="68"/>
      <c r="F1543" s="68"/>
      <c r="G1543" s="71"/>
      <c r="H1543" s="72"/>
      <c r="I1543" s="68"/>
      <c r="J1543" s="68"/>
      <c r="K1543" s="55"/>
      <c r="L1543" s="55"/>
      <c r="M1543" s="55"/>
      <c r="N1543" s="55"/>
      <c r="O1543" s="55"/>
      <c r="P1543" s="55"/>
      <c r="Q1543" s="55"/>
      <c r="R1543" s="55"/>
      <c r="S1543" s="55"/>
      <c r="T1543" s="55"/>
      <c r="U1543" s="55"/>
      <c r="V1543" s="55"/>
      <c r="W1543" s="55"/>
      <c r="X1543" s="55"/>
      <c r="Y1543" s="55"/>
      <c r="Z1543" s="55"/>
      <c r="AA1543" s="55"/>
    </row>
    <row r="1544" spans="1:27" ht="12.75" customHeight="1">
      <c r="A1544" s="68"/>
      <c r="B1544" s="68"/>
      <c r="C1544" s="68"/>
      <c r="D1544" s="68"/>
      <c r="E1544" s="68"/>
      <c r="F1544" s="68"/>
      <c r="G1544" s="71"/>
      <c r="H1544" s="72"/>
      <c r="I1544" s="68"/>
      <c r="J1544" s="68"/>
      <c r="K1544" s="55"/>
      <c r="L1544" s="55"/>
      <c r="M1544" s="55"/>
      <c r="N1544" s="55"/>
      <c r="O1544" s="55"/>
      <c r="P1544" s="55"/>
      <c r="Q1544" s="55"/>
      <c r="R1544" s="55"/>
      <c r="S1544" s="55"/>
      <c r="T1544" s="55"/>
      <c r="U1544" s="55"/>
      <c r="V1544" s="55"/>
      <c r="W1544" s="55"/>
      <c r="X1544" s="55"/>
      <c r="Y1544" s="55"/>
      <c r="Z1544" s="55"/>
      <c r="AA1544" s="55"/>
    </row>
    <row r="1545" spans="1:27" ht="12.75" customHeight="1">
      <c r="A1545" s="68"/>
      <c r="B1545" s="68"/>
      <c r="C1545" s="68"/>
      <c r="D1545" s="68"/>
      <c r="E1545" s="68"/>
      <c r="F1545" s="68"/>
      <c r="G1545" s="71"/>
      <c r="H1545" s="72"/>
      <c r="I1545" s="68"/>
      <c r="J1545" s="68"/>
      <c r="K1545" s="55"/>
      <c r="L1545" s="55"/>
      <c r="M1545" s="55"/>
      <c r="N1545" s="55"/>
      <c r="O1545" s="55"/>
      <c r="P1545" s="55"/>
      <c r="Q1545" s="55"/>
      <c r="R1545" s="55"/>
      <c r="S1545" s="55"/>
      <c r="T1545" s="55"/>
      <c r="U1545" s="55"/>
      <c r="V1545" s="55"/>
      <c r="W1545" s="55"/>
      <c r="X1545" s="55"/>
      <c r="Y1545" s="55"/>
      <c r="Z1545" s="55"/>
      <c r="AA1545" s="55"/>
    </row>
    <row r="1546" spans="1:27" ht="12.75" customHeight="1">
      <c r="A1546" s="68"/>
      <c r="B1546" s="68"/>
      <c r="C1546" s="68"/>
      <c r="D1546" s="68"/>
      <c r="E1546" s="68"/>
      <c r="F1546" s="68"/>
      <c r="G1546" s="71"/>
      <c r="H1546" s="72"/>
      <c r="I1546" s="68"/>
      <c r="J1546" s="68"/>
      <c r="K1546" s="55"/>
      <c r="L1546" s="55"/>
      <c r="M1546" s="55"/>
      <c r="N1546" s="55"/>
      <c r="O1546" s="55"/>
      <c r="P1546" s="55"/>
      <c r="Q1546" s="55"/>
      <c r="R1546" s="55"/>
      <c r="S1546" s="55"/>
      <c r="T1546" s="55"/>
      <c r="U1546" s="55"/>
      <c r="V1546" s="55"/>
      <c r="W1546" s="55"/>
      <c r="X1546" s="55"/>
      <c r="Y1546" s="55"/>
      <c r="Z1546" s="55"/>
      <c r="AA1546" s="55"/>
    </row>
    <row r="1547" spans="1:27" ht="12.75" customHeight="1">
      <c r="A1547" s="68"/>
      <c r="B1547" s="68"/>
      <c r="C1547" s="68"/>
      <c r="D1547" s="68"/>
      <c r="E1547" s="68"/>
      <c r="F1547" s="68"/>
      <c r="G1547" s="71"/>
      <c r="H1547" s="72"/>
      <c r="I1547" s="68"/>
      <c r="J1547" s="68"/>
      <c r="K1547" s="55"/>
      <c r="L1547" s="55"/>
      <c r="M1547" s="55"/>
      <c r="N1547" s="55"/>
      <c r="O1547" s="55"/>
      <c r="P1547" s="55"/>
      <c r="Q1547" s="55"/>
      <c r="R1547" s="55"/>
      <c r="S1547" s="55"/>
      <c r="T1547" s="55"/>
      <c r="U1547" s="55"/>
      <c r="V1547" s="55"/>
      <c r="W1547" s="55"/>
      <c r="X1547" s="55"/>
      <c r="Y1547" s="55"/>
      <c r="Z1547" s="55"/>
      <c r="AA1547" s="55"/>
    </row>
    <row r="1548" spans="1:27" ht="12.75" customHeight="1">
      <c r="A1548" s="68"/>
      <c r="B1548" s="68"/>
      <c r="C1548" s="68"/>
      <c r="D1548" s="68"/>
      <c r="E1548" s="68"/>
      <c r="F1548" s="68"/>
      <c r="G1548" s="71"/>
      <c r="H1548" s="72"/>
      <c r="I1548" s="68"/>
      <c r="J1548" s="68"/>
      <c r="K1548" s="55"/>
      <c r="L1548" s="55"/>
      <c r="M1548" s="55"/>
      <c r="N1548" s="55"/>
      <c r="O1548" s="55"/>
      <c r="P1548" s="55"/>
      <c r="Q1548" s="55"/>
      <c r="R1548" s="55"/>
      <c r="S1548" s="55"/>
      <c r="T1548" s="55"/>
      <c r="U1548" s="55"/>
      <c r="V1548" s="55"/>
      <c r="W1548" s="55"/>
      <c r="X1548" s="55"/>
      <c r="Y1548" s="55"/>
      <c r="Z1548" s="55"/>
      <c r="AA1548" s="55"/>
    </row>
    <row r="1549" spans="1:27" ht="12.75" customHeight="1">
      <c r="A1549" s="68"/>
      <c r="B1549" s="68"/>
      <c r="C1549" s="68"/>
      <c r="D1549" s="68"/>
      <c r="E1549" s="68"/>
      <c r="F1549" s="68"/>
      <c r="G1549" s="71"/>
      <c r="H1549" s="72"/>
      <c r="I1549" s="68"/>
      <c r="J1549" s="68"/>
      <c r="K1549" s="55"/>
      <c r="L1549" s="55"/>
      <c r="M1549" s="55"/>
      <c r="N1549" s="55"/>
      <c r="O1549" s="55"/>
      <c r="P1549" s="55"/>
      <c r="Q1549" s="55"/>
      <c r="R1549" s="55"/>
      <c r="S1549" s="55"/>
      <c r="T1549" s="55"/>
      <c r="U1549" s="55"/>
      <c r="V1549" s="55"/>
      <c r="W1549" s="55"/>
      <c r="X1549" s="55"/>
      <c r="Y1549" s="55"/>
      <c r="Z1549" s="55"/>
      <c r="AA1549" s="55"/>
    </row>
    <row r="1550" spans="1:27" ht="12.75" customHeight="1">
      <c r="A1550" s="68"/>
      <c r="B1550" s="68"/>
      <c r="C1550" s="68"/>
      <c r="D1550" s="68"/>
      <c r="E1550" s="68"/>
      <c r="F1550" s="68"/>
      <c r="G1550" s="71"/>
      <c r="H1550" s="72"/>
      <c r="I1550" s="68"/>
      <c r="J1550" s="68"/>
      <c r="K1550" s="55"/>
      <c r="L1550" s="55"/>
      <c r="M1550" s="55"/>
      <c r="N1550" s="55"/>
      <c r="O1550" s="55"/>
      <c r="P1550" s="55"/>
      <c r="Q1550" s="55"/>
      <c r="R1550" s="55"/>
      <c r="S1550" s="55"/>
      <c r="T1550" s="55"/>
      <c r="U1550" s="55"/>
      <c r="V1550" s="55"/>
      <c r="W1550" s="55"/>
      <c r="X1550" s="55"/>
      <c r="Y1550" s="55"/>
      <c r="Z1550" s="55"/>
      <c r="AA1550" s="55"/>
    </row>
    <row r="1551" spans="1:27" ht="12.75" customHeight="1">
      <c r="A1551" s="68"/>
      <c r="B1551" s="68"/>
      <c r="C1551" s="68"/>
      <c r="D1551" s="68"/>
      <c r="E1551" s="68"/>
      <c r="F1551" s="68"/>
      <c r="G1551" s="71"/>
      <c r="H1551" s="72"/>
      <c r="I1551" s="68"/>
      <c r="J1551" s="68"/>
      <c r="K1551" s="55"/>
      <c r="L1551" s="55"/>
      <c r="M1551" s="55"/>
      <c r="N1551" s="55"/>
      <c r="O1551" s="55"/>
      <c r="P1551" s="55"/>
      <c r="Q1551" s="55"/>
      <c r="R1551" s="55"/>
      <c r="S1551" s="55"/>
      <c r="T1551" s="55"/>
      <c r="U1551" s="55"/>
      <c r="V1551" s="55"/>
      <c r="W1551" s="55"/>
      <c r="X1551" s="55"/>
      <c r="Y1551" s="55"/>
      <c r="Z1551" s="55"/>
      <c r="AA1551" s="55"/>
    </row>
    <row r="1552" spans="1:27" ht="12.75" customHeight="1">
      <c r="A1552" s="68"/>
      <c r="B1552" s="68"/>
      <c r="C1552" s="68"/>
      <c r="D1552" s="68"/>
      <c r="E1552" s="68"/>
      <c r="F1552" s="68"/>
      <c r="G1552" s="71"/>
      <c r="H1552" s="72"/>
      <c r="I1552" s="68"/>
      <c r="J1552" s="68"/>
      <c r="K1552" s="55"/>
      <c r="L1552" s="55"/>
      <c r="M1552" s="55"/>
      <c r="N1552" s="55"/>
      <c r="O1552" s="55"/>
      <c r="P1552" s="55"/>
      <c r="Q1552" s="55"/>
      <c r="R1552" s="55"/>
      <c r="S1552" s="55"/>
      <c r="T1552" s="55"/>
      <c r="U1552" s="55"/>
      <c r="V1552" s="55"/>
      <c r="W1552" s="55"/>
      <c r="X1552" s="55"/>
      <c r="Y1552" s="55"/>
      <c r="Z1552" s="55"/>
      <c r="AA1552" s="55"/>
    </row>
    <row r="1553" spans="1:27" ht="12.75" customHeight="1">
      <c r="A1553" s="68"/>
      <c r="B1553" s="68"/>
      <c r="C1553" s="68"/>
      <c r="D1553" s="68"/>
      <c r="E1553" s="68"/>
      <c r="F1553" s="68"/>
      <c r="G1553" s="71"/>
      <c r="H1553" s="72"/>
      <c r="I1553" s="68"/>
      <c r="J1553" s="68"/>
      <c r="K1553" s="55"/>
      <c r="L1553" s="55"/>
      <c r="M1553" s="55"/>
      <c r="N1553" s="55"/>
      <c r="O1553" s="55"/>
      <c r="P1553" s="55"/>
      <c r="Q1553" s="55"/>
      <c r="R1553" s="55"/>
      <c r="S1553" s="55"/>
      <c r="T1553" s="55"/>
      <c r="U1553" s="55"/>
      <c r="V1553" s="55"/>
      <c r="W1553" s="55"/>
      <c r="X1553" s="55"/>
      <c r="Y1553" s="55"/>
      <c r="Z1553" s="55"/>
      <c r="AA1553" s="55"/>
    </row>
    <row r="1554" spans="1:27" ht="12.75" customHeight="1">
      <c r="A1554" s="68"/>
      <c r="B1554" s="68"/>
      <c r="C1554" s="68"/>
      <c r="D1554" s="68"/>
      <c r="E1554" s="68"/>
      <c r="F1554" s="68"/>
      <c r="G1554" s="71"/>
      <c r="H1554" s="72"/>
      <c r="I1554" s="68"/>
      <c r="J1554" s="68"/>
      <c r="K1554" s="55"/>
      <c r="L1554" s="55"/>
      <c r="M1554" s="55"/>
      <c r="N1554" s="55"/>
      <c r="O1554" s="55"/>
      <c r="P1554" s="55"/>
      <c r="Q1554" s="55"/>
      <c r="R1554" s="55"/>
      <c r="S1554" s="55"/>
      <c r="T1554" s="55"/>
      <c r="U1554" s="55"/>
      <c r="V1554" s="55"/>
      <c r="W1554" s="55"/>
      <c r="X1554" s="55"/>
      <c r="Y1554" s="55"/>
      <c r="Z1554" s="55"/>
      <c r="AA1554" s="55"/>
    </row>
    <row r="1555" spans="1:27" ht="12.75" customHeight="1">
      <c r="A1555" s="68"/>
      <c r="B1555" s="68"/>
      <c r="C1555" s="68"/>
      <c r="D1555" s="68"/>
      <c r="E1555" s="68"/>
      <c r="F1555" s="68"/>
      <c r="G1555" s="71"/>
      <c r="H1555" s="72"/>
      <c r="I1555" s="68"/>
      <c r="J1555" s="68"/>
      <c r="K1555" s="55"/>
      <c r="L1555" s="55"/>
      <c r="M1555" s="55"/>
      <c r="N1555" s="55"/>
      <c r="O1555" s="55"/>
      <c r="P1555" s="55"/>
      <c r="Q1555" s="55"/>
      <c r="R1555" s="55"/>
      <c r="S1555" s="55"/>
      <c r="T1555" s="55"/>
      <c r="U1555" s="55"/>
      <c r="V1555" s="55"/>
      <c r="W1555" s="55"/>
      <c r="X1555" s="55"/>
      <c r="Y1555" s="55"/>
      <c r="Z1555" s="55"/>
      <c r="AA1555" s="55"/>
    </row>
    <row r="1556" spans="1:27" ht="12.75" customHeight="1">
      <c r="A1556" s="68"/>
      <c r="B1556" s="68"/>
      <c r="C1556" s="68"/>
      <c r="D1556" s="68"/>
      <c r="E1556" s="68"/>
      <c r="F1556" s="68"/>
      <c r="G1556" s="71"/>
      <c r="H1556" s="72"/>
      <c r="I1556" s="68"/>
      <c r="J1556" s="68"/>
      <c r="K1556" s="55"/>
      <c r="L1556" s="55"/>
      <c r="M1556" s="55"/>
      <c r="N1556" s="55"/>
      <c r="O1556" s="55"/>
      <c r="P1556" s="55"/>
      <c r="Q1556" s="55"/>
      <c r="R1556" s="55"/>
      <c r="S1556" s="55"/>
      <c r="T1556" s="55"/>
      <c r="U1556" s="55"/>
      <c r="V1556" s="55"/>
      <c r="W1556" s="55"/>
      <c r="X1556" s="55"/>
      <c r="Y1556" s="55"/>
      <c r="Z1556" s="55"/>
      <c r="AA1556" s="55"/>
    </row>
    <row r="1557" spans="1:27" ht="12.75" customHeight="1">
      <c r="A1557" s="68"/>
      <c r="B1557" s="68"/>
      <c r="C1557" s="68"/>
      <c r="D1557" s="68"/>
      <c r="E1557" s="68"/>
      <c r="F1557" s="68"/>
      <c r="G1557" s="71"/>
      <c r="H1557" s="72"/>
      <c r="I1557" s="68"/>
      <c r="J1557" s="68"/>
      <c r="K1557" s="55"/>
      <c r="L1557" s="55"/>
      <c r="M1557" s="55"/>
      <c r="N1557" s="55"/>
      <c r="O1557" s="55"/>
      <c r="P1557" s="55"/>
      <c r="Q1557" s="55"/>
      <c r="R1557" s="55"/>
      <c r="S1557" s="55"/>
      <c r="T1557" s="55"/>
      <c r="U1557" s="55"/>
      <c r="V1557" s="55"/>
      <c r="W1557" s="55"/>
      <c r="X1557" s="55"/>
      <c r="Y1557" s="55"/>
      <c r="Z1557" s="55"/>
      <c r="AA1557" s="55"/>
    </row>
    <row r="1558" spans="1:27" ht="12.75" customHeight="1">
      <c r="A1558" s="68"/>
      <c r="B1558" s="68"/>
      <c r="C1558" s="68"/>
      <c r="D1558" s="68"/>
      <c r="E1558" s="68"/>
      <c r="F1558" s="68"/>
      <c r="G1558" s="71"/>
      <c r="H1558" s="72"/>
      <c r="I1558" s="68"/>
      <c r="J1558" s="68"/>
      <c r="K1558" s="55"/>
      <c r="L1558" s="55"/>
      <c r="M1558" s="55"/>
      <c r="N1558" s="55"/>
      <c r="O1558" s="55"/>
      <c r="P1558" s="55"/>
      <c r="Q1558" s="55"/>
      <c r="R1558" s="55"/>
      <c r="S1558" s="55"/>
      <c r="T1558" s="55"/>
      <c r="U1558" s="55"/>
      <c r="V1558" s="55"/>
      <c r="W1558" s="55"/>
      <c r="X1558" s="55"/>
      <c r="Y1558" s="55"/>
      <c r="Z1558" s="55"/>
      <c r="AA1558" s="55"/>
    </row>
    <row r="1559" spans="1:27" ht="12.75" customHeight="1">
      <c r="A1559" s="68"/>
      <c r="B1559" s="68"/>
      <c r="C1559" s="68"/>
      <c r="D1559" s="68"/>
      <c r="E1559" s="68"/>
      <c r="F1559" s="68"/>
      <c r="G1559" s="71"/>
      <c r="H1559" s="72"/>
      <c r="I1559" s="68"/>
      <c r="J1559" s="68"/>
      <c r="K1559" s="55"/>
      <c r="L1559" s="55"/>
      <c r="M1559" s="55"/>
      <c r="N1559" s="55"/>
      <c r="O1559" s="55"/>
      <c r="P1559" s="55"/>
      <c r="Q1559" s="55"/>
      <c r="R1559" s="55"/>
      <c r="S1559" s="55"/>
      <c r="T1559" s="55"/>
      <c r="U1559" s="55"/>
      <c r="V1559" s="55"/>
      <c r="W1559" s="55"/>
      <c r="X1559" s="55"/>
      <c r="Y1559" s="55"/>
      <c r="Z1559" s="55"/>
      <c r="AA1559" s="55"/>
    </row>
    <row r="1560" spans="1:27" ht="15" customHeight="1">
      <c r="A1560" s="68"/>
      <c r="B1560" s="68"/>
      <c r="C1560" s="68"/>
      <c r="D1560" s="68"/>
      <c r="E1560" s="68"/>
      <c r="F1560" s="68"/>
      <c r="G1560" s="71"/>
      <c r="H1560" s="72"/>
      <c r="I1560" s="68"/>
      <c r="J1560" s="68"/>
    </row>
    <row r="1561" spans="1:27" ht="15" customHeight="1">
      <c r="A1561" s="68"/>
      <c r="B1561" s="68"/>
      <c r="C1561" s="68"/>
      <c r="D1561" s="68"/>
      <c r="E1561" s="68"/>
      <c r="F1561" s="68"/>
      <c r="G1561" s="71"/>
      <c r="H1561" s="72"/>
      <c r="I1561" s="68"/>
      <c r="J1561" s="68"/>
    </row>
    <row r="1562" spans="1:27" ht="15" customHeight="1">
      <c r="A1562" s="68"/>
      <c r="B1562" s="68"/>
      <c r="C1562" s="68"/>
      <c r="D1562" s="68"/>
      <c r="E1562" s="68"/>
      <c r="F1562" s="68"/>
      <c r="G1562" s="71"/>
      <c r="H1562" s="72"/>
      <c r="I1562" s="68"/>
      <c r="J1562" s="68"/>
    </row>
    <row r="1563" spans="1:27" ht="15" customHeight="1">
      <c r="A1563" s="68"/>
      <c r="B1563" s="68"/>
      <c r="C1563" s="68"/>
      <c r="D1563" s="68"/>
      <c r="E1563" s="68"/>
      <c r="F1563" s="68"/>
      <c r="G1563" s="71"/>
      <c r="H1563" s="72"/>
      <c r="I1563" s="68"/>
      <c r="J1563" s="68"/>
    </row>
    <row r="1564" spans="1:27" ht="15" customHeight="1">
      <c r="A1564" s="68"/>
      <c r="B1564" s="68"/>
      <c r="C1564" s="68"/>
      <c r="D1564" s="68"/>
      <c r="E1564" s="68"/>
      <c r="F1564" s="68"/>
      <c r="G1564" s="71"/>
      <c r="H1564" s="72"/>
      <c r="I1564" s="68"/>
      <c r="J1564" s="68"/>
    </row>
    <row r="1565" spans="1:27" ht="15" customHeight="1">
      <c r="A1565" s="68"/>
      <c r="B1565" s="68"/>
      <c r="C1565" s="68"/>
      <c r="D1565" s="68"/>
      <c r="E1565" s="68"/>
      <c r="F1565" s="68"/>
      <c r="G1565" s="71"/>
      <c r="H1565" s="72"/>
      <c r="I1565" s="68"/>
      <c r="J1565" s="68"/>
    </row>
    <row r="1566" spans="1:27" ht="15" customHeight="1">
      <c r="A1566" s="68"/>
      <c r="B1566" s="68"/>
      <c r="C1566" s="68"/>
      <c r="D1566" s="68"/>
      <c r="E1566" s="68"/>
      <c r="F1566" s="68"/>
      <c r="G1566" s="71"/>
      <c r="H1566" s="72"/>
      <c r="I1566" s="68"/>
      <c r="J1566" s="68"/>
    </row>
    <row r="1567" spans="1:27" ht="15" customHeight="1">
      <c r="A1567" s="68"/>
      <c r="B1567" s="68"/>
      <c r="C1567" s="68"/>
      <c r="D1567" s="68"/>
      <c r="E1567" s="68"/>
      <c r="F1567" s="68"/>
      <c r="G1567" s="71"/>
      <c r="H1567" s="72"/>
      <c r="I1567" s="68"/>
      <c r="J1567" s="68"/>
    </row>
    <row r="1568" spans="1:27" ht="15" customHeight="1">
      <c r="A1568" s="68"/>
      <c r="B1568" s="68"/>
      <c r="C1568" s="68"/>
      <c r="D1568" s="68"/>
      <c r="E1568" s="68"/>
      <c r="F1568" s="68"/>
      <c r="G1568" s="71"/>
      <c r="H1568" s="72"/>
      <c r="I1568" s="68"/>
      <c r="J1568" s="68"/>
    </row>
    <row r="1569" spans="1:10" ht="15" customHeight="1">
      <c r="A1569" s="68"/>
      <c r="B1569" s="68"/>
      <c r="C1569" s="68"/>
      <c r="D1569" s="68"/>
      <c r="E1569" s="68"/>
      <c r="F1569" s="68"/>
      <c r="G1569" s="71"/>
      <c r="H1569" s="72"/>
      <c r="I1569" s="68"/>
      <c r="J1569" s="68"/>
    </row>
    <row r="1570" spans="1:10" ht="15" customHeight="1">
      <c r="A1570" s="68"/>
      <c r="B1570" s="68"/>
      <c r="C1570" s="68"/>
      <c r="D1570" s="68"/>
      <c r="E1570" s="68"/>
      <c r="F1570" s="68"/>
      <c r="G1570" s="71"/>
      <c r="H1570" s="72"/>
      <c r="I1570" s="68"/>
      <c r="J1570" s="68"/>
    </row>
    <row r="1571" spans="1:10" ht="15" customHeight="1">
      <c r="A1571" s="68"/>
      <c r="B1571" s="68"/>
      <c r="C1571" s="68"/>
      <c r="D1571" s="68"/>
      <c r="E1571" s="68"/>
      <c r="F1571" s="68"/>
      <c r="G1571" s="71"/>
      <c r="H1571" s="72"/>
      <c r="I1571" s="68"/>
      <c r="J1571" s="68"/>
    </row>
    <row r="1572" spans="1:10" ht="15" customHeight="1">
      <c r="A1572" s="68"/>
      <c r="B1572" s="68"/>
      <c r="C1572" s="68"/>
      <c r="D1572" s="68"/>
      <c r="E1572" s="68"/>
      <c r="F1572" s="68"/>
      <c r="G1572" s="71"/>
      <c r="H1572" s="72"/>
      <c r="I1572" s="68"/>
      <c r="J1572" s="68"/>
    </row>
    <row r="1573" spans="1:10" ht="15" customHeight="1">
      <c r="A1573" s="68"/>
      <c r="B1573" s="68"/>
      <c r="C1573" s="68"/>
      <c r="D1573" s="68"/>
      <c r="E1573" s="68"/>
      <c r="F1573" s="68"/>
      <c r="G1573" s="71"/>
      <c r="H1573" s="72"/>
      <c r="I1573" s="68"/>
      <c r="J1573" s="68"/>
    </row>
    <row r="1574" spans="1:10" ht="15" customHeight="1">
      <c r="A1574" s="68"/>
      <c r="B1574" s="68"/>
      <c r="C1574" s="68"/>
      <c r="D1574" s="68"/>
      <c r="E1574" s="68"/>
      <c r="F1574" s="68"/>
      <c r="G1574" s="71"/>
      <c r="H1574" s="72"/>
      <c r="I1574" s="68"/>
      <c r="J1574" s="68"/>
    </row>
    <row r="1575" spans="1:10" ht="15" customHeight="1">
      <c r="A1575" s="68"/>
      <c r="B1575" s="68"/>
      <c r="C1575" s="68"/>
      <c r="D1575" s="68"/>
      <c r="E1575" s="68"/>
      <c r="F1575" s="68"/>
      <c r="G1575" s="71"/>
      <c r="H1575" s="72"/>
      <c r="I1575" s="68"/>
      <c r="J1575" s="68"/>
    </row>
    <row r="1576" spans="1:10" ht="15" customHeight="1">
      <c r="A1576" s="68"/>
      <c r="B1576" s="68"/>
      <c r="C1576" s="68"/>
      <c r="D1576" s="68"/>
      <c r="E1576" s="68"/>
      <c r="F1576" s="68"/>
      <c r="G1576" s="71"/>
      <c r="H1576" s="72"/>
      <c r="I1576" s="68"/>
      <c r="J1576" s="68"/>
    </row>
    <row r="1577" spans="1:10" ht="15" customHeight="1">
      <c r="A1577" s="68"/>
      <c r="B1577" s="68"/>
      <c r="C1577" s="68"/>
      <c r="D1577" s="68"/>
      <c r="E1577" s="68"/>
      <c r="F1577" s="68"/>
      <c r="G1577" s="71"/>
      <c r="H1577" s="72"/>
      <c r="I1577" s="68"/>
      <c r="J1577" s="68"/>
    </row>
    <row r="1578" spans="1:10" ht="15" customHeight="1">
      <c r="A1578" s="68"/>
      <c r="B1578" s="68"/>
      <c r="C1578" s="68"/>
      <c r="D1578" s="68"/>
      <c r="E1578" s="68"/>
      <c r="F1578" s="68"/>
      <c r="G1578" s="71"/>
      <c r="H1578" s="72"/>
      <c r="I1578" s="68"/>
      <c r="J1578" s="68"/>
    </row>
    <row r="1579" spans="1:10" ht="15" customHeight="1">
      <c r="A1579" s="68"/>
      <c r="B1579" s="68"/>
      <c r="C1579" s="68"/>
      <c r="D1579" s="68"/>
      <c r="E1579" s="68"/>
      <c r="F1579" s="68"/>
      <c r="G1579" s="71"/>
      <c r="H1579" s="72"/>
      <c r="I1579" s="68"/>
      <c r="J1579" s="68"/>
    </row>
    <row r="1580" spans="1:10" ht="15" customHeight="1">
      <c r="A1580" s="68"/>
      <c r="B1580" s="68"/>
      <c r="C1580" s="68"/>
      <c r="D1580" s="68"/>
      <c r="E1580" s="68"/>
      <c r="F1580" s="68"/>
      <c r="G1580" s="71"/>
      <c r="H1580" s="72"/>
      <c r="I1580" s="68"/>
      <c r="J1580" s="68"/>
    </row>
    <row r="1581" spans="1:10" ht="15" customHeight="1">
      <c r="A1581" s="68"/>
      <c r="B1581" s="68"/>
      <c r="C1581" s="68"/>
      <c r="D1581" s="68"/>
      <c r="E1581" s="68"/>
      <c r="F1581" s="68"/>
      <c r="G1581" s="71"/>
      <c r="H1581" s="72"/>
      <c r="I1581" s="68"/>
      <c r="J1581" s="68"/>
    </row>
    <row r="1582" spans="1:10" ht="15" customHeight="1">
      <c r="A1582" s="68"/>
      <c r="B1582" s="68"/>
      <c r="C1582" s="68"/>
      <c r="D1582" s="68"/>
      <c r="E1582" s="68"/>
      <c r="F1582" s="68"/>
      <c r="G1582" s="71"/>
      <c r="H1582" s="72"/>
      <c r="I1582" s="68"/>
      <c r="J1582" s="68"/>
    </row>
    <row r="1583" spans="1:10" ht="15" customHeight="1">
      <c r="A1583" s="68"/>
      <c r="B1583" s="68"/>
      <c r="C1583" s="68"/>
      <c r="D1583" s="68"/>
      <c r="E1583" s="68"/>
      <c r="F1583" s="68"/>
      <c r="G1583" s="71"/>
      <c r="H1583" s="72"/>
      <c r="I1583" s="68"/>
      <c r="J1583" s="68"/>
    </row>
    <row r="1584" spans="1:10" ht="15" customHeight="1">
      <c r="A1584" s="68"/>
      <c r="B1584" s="68"/>
      <c r="C1584" s="68"/>
      <c r="D1584" s="68"/>
      <c r="E1584" s="68"/>
      <c r="F1584" s="68"/>
      <c r="G1584" s="71"/>
      <c r="H1584" s="72"/>
      <c r="I1584" s="68"/>
      <c r="J1584" s="68"/>
    </row>
    <row r="1585" spans="1:10" ht="15" customHeight="1">
      <c r="A1585" s="68"/>
      <c r="B1585" s="68"/>
      <c r="C1585" s="68"/>
      <c r="D1585" s="68"/>
      <c r="E1585" s="68"/>
      <c r="F1585" s="68"/>
      <c r="G1585" s="71"/>
      <c r="H1585" s="72"/>
      <c r="I1585" s="68"/>
      <c r="J1585" s="68"/>
    </row>
    <row r="1586" spans="1:10" ht="15" customHeight="1">
      <c r="A1586" s="68"/>
      <c r="B1586" s="68"/>
      <c r="C1586" s="68"/>
      <c r="D1586" s="68"/>
      <c r="E1586" s="68"/>
      <c r="F1586" s="68"/>
      <c r="G1586" s="71"/>
      <c r="H1586" s="72"/>
      <c r="I1586" s="68"/>
      <c r="J1586" s="68"/>
    </row>
    <row r="1587" spans="1:10" ht="15" customHeight="1">
      <c r="A1587" s="68"/>
      <c r="B1587" s="68"/>
      <c r="C1587" s="68"/>
      <c r="D1587" s="68"/>
      <c r="E1587" s="68"/>
      <c r="F1587" s="68"/>
      <c r="G1587" s="71"/>
      <c r="H1587" s="72"/>
      <c r="I1587" s="68"/>
      <c r="J1587" s="68"/>
    </row>
    <row r="1588" spans="1:10" ht="15" customHeight="1">
      <c r="A1588" s="68"/>
      <c r="B1588" s="68"/>
      <c r="C1588" s="68"/>
      <c r="D1588" s="68"/>
      <c r="E1588" s="68"/>
      <c r="F1588" s="68"/>
      <c r="G1588" s="71"/>
      <c r="H1588" s="72"/>
      <c r="I1588" s="68"/>
      <c r="J1588" s="68"/>
    </row>
    <row r="1589" spans="1:10" ht="15" customHeight="1">
      <c r="A1589" s="68"/>
      <c r="B1589" s="68"/>
      <c r="C1589" s="68"/>
      <c r="D1589" s="68"/>
      <c r="E1589" s="68"/>
      <c r="F1589" s="68"/>
      <c r="G1589" s="71"/>
      <c r="H1589" s="72"/>
      <c r="I1589" s="68"/>
      <c r="J1589" s="68"/>
    </row>
    <row r="1590" spans="1:10" ht="15" customHeight="1">
      <c r="A1590" s="68"/>
      <c r="B1590" s="68"/>
      <c r="C1590" s="68"/>
      <c r="D1590" s="68"/>
      <c r="E1590" s="68"/>
      <c r="F1590" s="68"/>
      <c r="G1590" s="71"/>
      <c r="H1590" s="72"/>
      <c r="I1590" s="68"/>
      <c r="J1590" s="68"/>
    </row>
    <row r="1591" spans="1:10" ht="15" customHeight="1">
      <c r="A1591" s="68"/>
      <c r="B1591" s="68"/>
      <c r="C1591" s="68"/>
      <c r="D1591" s="68"/>
      <c r="E1591" s="68"/>
      <c r="F1591" s="68"/>
      <c r="G1591" s="71"/>
      <c r="H1591" s="72"/>
      <c r="I1591" s="68"/>
      <c r="J1591" s="68"/>
    </row>
    <row r="1592" spans="1:10" ht="15" customHeight="1">
      <c r="A1592" s="68"/>
      <c r="B1592" s="68"/>
      <c r="C1592" s="68"/>
      <c r="D1592" s="68"/>
      <c r="E1592" s="68"/>
      <c r="F1592" s="68"/>
      <c r="G1592" s="71"/>
      <c r="H1592" s="72"/>
      <c r="I1592" s="68"/>
      <c r="J1592" s="68"/>
    </row>
    <row r="1593" spans="1:10" ht="15" customHeight="1">
      <c r="A1593" s="68"/>
      <c r="B1593" s="68"/>
      <c r="C1593" s="68"/>
      <c r="D1593" s="68"/>
      <c r="E1593" s="68"/>
      <c r="F1593" s="68"/>
      <c r="G1593" s="71"/>
      <c r="H1593" s="72"/>
      <c r="I1593" s="68"/>
      <c r="J1593" s="68"/>
    </row>
    <row r="1594" spans="1:10" ht="15" customHeight="1">
      <c r="A1594" s="68"/>
      <c r="B1594" s="68"/>
      <c r="C1594" s="68"/>
      <c r="D1594" s="68"/>
      <c r="E1594" s="68"/>
      <c r="F1594" s="68"/>
      <c r="G1594" s="71"/>
      <c r="H1594" s="72"/>
      <c r="I1594" s="68"/>
      <c r="J1594" s="68"/>
    </row>
    <row r="1595" spans="1:10" ht="15" customHeight="1">
      <c r="A1595" s="68"/>
      <c r="B1595" s="68"/>
      <c r="C1595" s="68"/>
      <c r="D1595" s="68"/>
      <c r="E1595" s="68"/>
      <c r="F1595" s="68"/>
      <c r="G1595" s="71"/>
      <c r="H1595" s="72"/>
      <c r="I1595" s="68"/>
      <c r="J1595" s="68"/>
    </row>
    <row r="1596" spans="1:10" ht="15" customHeight="1">
      <c r="A1596" s="68"/>
      <c r="B1596" s="68"/>
      <c r="C1596" s="68"/>
      <c r="D1596" s="68"/>
      <c r="E1596" s="68"/>
      <c r="F1596" s="68"/>
      <c r="G1596" s="71"/>
      <c r="H1596" s="72"/>
      <c r="I1596" s="68"/>
      <c r="J1596" s="68"/>
    </row>
    <row r="1597" spans="1:10" ht="15" customHeight="1">
      <c r="A1597" s="68"/>
      <c r="B1597" s="68"/>
      <c r="C1597" s="68"/>
      <c r="D1597" s="68"/>
      <c r="E1597" s="68"/>
      <c r="F1597" s="68"/>
      <c r="G1597" s="71"/>
      <c r="H1597" s="72"/>
      <c r="I1597" s="68"/>
      <c r="J1597" s="68"/>
    </row>
    <row r="1598" spans="1:10" ht="15" customHeight="1">
      <c r="A1598" s="68"/>
      <c r="B1598" s="68"/>
      <c r="C1598" s="68"/>
      <c r="D1598" s="68"/>
      <c r="E1598" s="68"/>
      <c r="F1598" s="68"/>
      <c r="G1598" s="71"/>
      <c r="H1598" s="72"/>
      <c r="I1598" s="68"/>
      <c r="J1598" s="68"/>
    </row>
    <row r="1599" spans="1:10" ht="15" customHeight="1">
      <c r="A1599" s="68"/>
      <c r="B1599" s="68"/>
      <c r="C1599" s="68"/>
      <c r="D1599" s="68"/>
      <c r="E1599" s="68"/>
      <c r="F1599" s="68"/>
      <c r="G1599" s="71"/>
      <c r="H1599" s="72"/>
      <c r="I1599" s="68"/>
      <c r="J1599" s="68"/>
    </row>
    <row r="1600" spans="1:10" ht="15" customHeight="1">
      <c r="A1600" s="68"/>
      <c r="B1600" s="68"/>
      <c r="C1600" s="68"/>
      <c r="D1600" s="68"/>
      <c r="E1600" s="68"/>
      <c r="F1600" s="68"/>
      <c r="G1600" s="71"/>
      <c r="H1600" s="72"/>
      <c r="I1600" s="68"/>
      <c r="J1600" s="68"/>
    </row>
    <row r="1601" spans="1:10" ht="15" customHeight="1">
      <c r="A1601" s="68"/>
      <c r="B1601" s="68"/>
      <c r="C1601" s="68"/>
      <c r="D1601" s="68"/>
      <c r="E1601" s="68"/>
      <c r="F1601" s="68"/>
      <c r="G1601" s="71"/>
      <c r="H1601" s="72"/>
      <c r="I1601" s="68"/>
      <c r="J1601" s="68"/>
    </row>
    <row r="1602" spans="1:10" ht="15" customHeight="1">
      <c r="A1602" s="68"/>
      <c r="B1602" s="68"/>
      <c r="C1602" s="68"/>
      <c r="D1602" s="68"/>
      <c r="E1602" s="68"/>
      <c r="F1602" s="68"/>
      <c r="G1602" s="71"/>
      <c r="H1602" s="72"/>
      <c r="I1602" s="68"/>
      <c r="J1602" s="68"/>
    </row>
    <row r="1603" spans="1:10" ht="15" customHeight="1">
      <c r="A1603" s="68"/>
      <c r="B1603" s="68"/>
      <c r="C1603" s="68"/>
      <c r="D1603" s="68"/>
      <c r="E1603" s="68"/>
      <c r="F1603" s="68"/>
      <c r="G1603" s="71"/>
      <c r="H1603" s="72"/>
      <c r="I1603" s="68"/>
      <c r="J1603" s="68"/>
    </row>
    <row r="1604" spans="1:10" ht="15" customHeight="1">
      <c r="A1604" s="68"/>
      <c r="B1604" s="68"/>
      <c r="C1604" s="68"/>
      <c r="D1604" s="68"/>
      <c r="E1604" s="68"/>
      <c r="F1604" s="68"/>
      <c r="G1604" s="71"/>
      <c r="H1604" s="72"/>
      <c r="I1604" s="68"/>
      <c r="J1604" s="68"/>
    </row>
    <row r="1605" spans="1:10" ht="15" customHeight="1">
      <c r="A1605" s="68"/>
      <c r="B1605" s="68"/>
      <c r="C1605" s="68"/>
      <c r="D1605" s="68"/>
      <c r="E1605" s="68"/>
      <c r="F1605" s="68"/>
      <c r="G1605" s="71"/>
      <c r="H1605" s="72"/>
      <c r="I1605" s="68"/>
      <c r="J1605" s="68"/>
    </row>
    <row r="1606" spans="1:10" ht="15" customHeight="1">
      <c r="A1606" s="68"/>
      <c r="B1606" s="68"/>
      <c r="C1606" s="68"/>
      <c r="D1606" s="68"/>
      <c r="E1606" s="68"/>
      <c r="F1606" s="68"/>
      <c r="G1606" s="71"/>
      <c r="H1606" s="72"/>
      <c r="I1606" s="68"/>
      <c r="J1606" s="68"/>
    </row>
    <row r="1607" spans="1:10" ht="15" customHeight="1">
      <c r="A1607" s="68"/>
      <c r="B1607" s="68"/>
      <c r="C1607" s="68"/>
      <c r="D1607" s="68"/>
      <c r="E1607" s="68"/>
      <c r="F1607" s="68"/>
      <c r="G1607" s="71"/>
      <c r="H1607" s="72"/>
      <c r="I1607" s="68"/>
      <c r="J1607" s="68"/>
    </row>
    <row r="1608" spans="1:10" ht="15" customHeight="1">
      <c r="A1608" s="68"/>
      <c r="B1608" s="68"/>
      <c r="C1608" s="68"/>
      <c r="D1608" s="68"/>
      <c r="E1608" s="68"/>
      <c r="F1608" s="68"/>
      <c r="G1608" s="71"/>
      <c r="H1608" s="72"/>
      <c r="I1608" s="68"/>
      <c r="J1608" s="68"/>
    </row>
  </sheetData>
  <mergeCells count="1428">
    <mergeCell ref="A556:J556"/>
    <mergeCell ref="D920:F921"/>
    <mergeCell ref="G920:I920"/>
    <mergeCell ref="G921:I921"/>
    <mergeCell ref="A922:J922"/>
    <mergeCell ref="A895:J895"/>
    <mergeCell ref="A896:A908"/>
    <mergeCell ref="B896:B908"/>
    <mergeCell ref="C896:C908"/>
    <mergeCell ref="D896:H896"/>
    <mergeCell ref="I896:J896"/>
    <mergeCell ref="D897:F897"/>
    <mergeCell ref="D898:F898"/>
    <mergeCell ref="D899:F899"/>
    <mergeCell ref="D900:F900"/>
    <mergeCell ref="D901:F901"/>
    <mergeCell ref="D902:F902"/>
    <mergeCell ref="D903:F903"/>
    <mergeCell ref="G903:I903"/>
    <mergeCell ref="D904:F904"/>
    <mergeCell ref="D905:F905"/>
    <mergeCell ref="D906:F906"/>
    <mergeCell ref="D907:F908"/>
    <mergeCell ref="G916:I916"/>
    <mergeCell ref="D911:F911"/>
    <mergeCell ref="D913:F913"/>
    <mergeCell ref="D914:F914"/>
    <mergeCell ref="D915:F915"/>
    <mergeCell ref="D912:F912"/>
    <mergeCell ref="G907:I907"/>
    <mergeCell ref="G908:I908"/>
    <mergeCell ref="A873:A881"/>
    <mergeCell ref="B873:B881"/>
    <mergeCell ref="C873:C881"/>
    <mergeCell ref="D873:H873"/>
    <mergeCell ref="I873:J873"/>
    <mergeCell ref="D875:F875"/>
    <mergeCell ref="D876:F876"/>
    <mergeCell ref="D877:F877"/>
    <mergeCell ref="G877:I877"/>
    <mergeCell ref="D880:F881"/>
    <mergeCell ref="G881:I881"/>
    <mergeCell ref="A882:J882"/>
    <mergeCell ref="D883:H883"/>
    <mergeCell ref="A884:A894"/>
    <mergeCell ref="B884:B894"/>
    <mergeCell ref="C884:C894"/>
    <mergeCell ref="D884:H884"/>
    <mergeCell ref="I884:J884"/>
    <mergeCell ref="D885:F885"/>
    <mergeCell ref="D886:F886"/>
    <mergeCell ref="D892:F892"/>
    <mergeCell ref="D893:F894"/>
    <mergeCell ref="G893:I893"/>
    <mergeCell ref="G894:I894"/>
    <mergeCell ref="D855:F855"/>
    <mergeCell ref="G855:J855"/>
    <mergeCell ref="D856:F856"/>
    <mergeCell ref="G856:J856"/>
    <mergeCell ref="D857:F857"/>
    <mergeCell ref="G857:J857"/>
    <mergeCell ref="D858:F858"/>
    <mergeCell ref="G858:J858"/>
    <mergeCell ref="A825:A844"/>
    <mergeCell ref="B825:B844"/>
    <mergeCell ref="C825:C844"/>
    <mergeCell ref="C846:C859"/>
    <mergeCell ref="D846:H846"/>
    <mergeCell ref="I846:J846"/>
    <mergeCell ref="D831:F831"/>
    <mergeCell ref="D832:F832"/>
    <mergeCell ref="D833:F833"/>
    <mergeCell ref="D834:F834"/>
    <mergeCell ref="D835:F835"/>
    <mergeCell ref="D836:F836"/>
    <mergeCell ref="D837:F837"/>
    <mergeCell ref="D838:F838"/>
    <mergeCell ref="D847:F847"/>
    <mergeCell ref="D795:H795"/>
    <mergeCell ref="I795:J795"/>
    <mergeCell ref="D796:F796"/>
    <mergeCell ref="D797:F797"/>
    <mergeCell ref="D798:F798"/>
    <mergeCell ref="D799:F799"/>
    <mergeCell ref="D800:F800"/>
    <mergeCell ref="D802:F802"/>
    <mergeCell ref="D803:F803"/>
    <mergeCell ref="D804:F804"/>
    <mergeCell ref="G805:I805"/>
    <mergeCell ref="D801:F801"/>
    <mergeCell ref="D849:F849"/>
    <mergeCell ref="D850:F850"/>
    <mergeCell ref="G850:J850"/>
    <mergeCell ref="D851:F854"/>
    <mergeCell ref="G851:I851"/>
    <mergeCell ref="G852:I852"/>
    <mergeCell ref="G853:I853"/>
    <mergeCell ref="G854:I854"/>
    <mergeCell ref="G844:I844"/>
    <mergeCell ref="A845:J845"/>
    <mergeCell ref="A846:A859"/>
    <mergeCell ref="B846:B859"/>
    <mergeCell ref="D841:F841"/>
    <mergeCell ref="D842:F842"/>
    <mergeCell ref="D826:F826"/>
    <mergeCell ref="D827:F827"/>
    <mergeCell ref="D828:F828"/>
    <mergeCell ref="D829:F829"/>
    <mergeCell ref="D830:F830"/>
    <mergeCell ref="G859:I859"/>
    <mergeCell ref="A768:J768"/>
    <mergeCell ref="D746:F746"/>
    <mergeCell ref="D747:F747"/>
    <mergeCell ref="D751:F751"/>
    <mergeCell ref="D757:F757"/>
    <mergeCell ref="G759:I759"/>
    <mergeCell ref="G763:I763"/>
    <mergeCell ref="I764:J764"/>
    <mergeCell ref="I765:J765"/>
    <mergeCell ref="D766:F766"/>
    <mergeCell ref="A769:A779"/>
    <mergeCell ref="B769:B779"/>
    <mergeCell ref="C769:C779"/>
    <mergeCell ref="D772:F772"/>
    <mergeCell ref="D773:F773"/>
    <mergeCell ref="D774:F774"/>
    <mergeCell ref="D775:F775"/>
    <mergeCell ref="G775:I775"/>
    <mergeCell ref="D778:F779"/>
    <mergeCell ref="G779:I779"/>
    <mergeCell ref="D769:H769"/>
    <mergeCell ref="I769:J769"/>
    <mergeCell ref="D770:F770"/>
    <mergeCell ref="D771:F771"/>
    <mergeCell ref="G772:I772"/>
    <mergeCell ref="D776:F776"/>
    <mergeCell ref="D777:F777"/>
    <mergeCell ref="G778:I778"/>
    <mergeCell ref="I735:J735"/>
    <mergeCell ref="D737:F737"/>
    <mergeCell ref="D738:F738"/>
    <mergeCell ref="D739:F740"/>
    <mergeCell ref="G739:I739"/>
    <mergeCell ref="G740:I740"/>
    <mergeCell ref="A741:J741"/>
    <mergeCell ref="D742:H742"/>
    <mergeCell ref="A743:A767"/>
    <mergeCell ref="B743:B767"/>
    <mergeCell ref="C743:C767"/>
    <mergeCell ref="D743:H743"/>
    <mergeCell ref="I743:J743"/>
    <mergeCell ref="G749:I749"/>
    <mergeCell ref="D752:F755"/>
    <mergeCell ref="G752:I752"/>
    <mergeCell ref="G755:I755"/>
    <mergeCell ref="D756:F756"/>
    <mergeCell ref="D760:F760"/>
    <mergeCell ref="G760:J760"/>
    <mergeCell ref="D761:F761"/>
    <mergeCell ref="G767:I767"/>
    <mergeCell ref="D736:F736"/>
    <mergeCell ref="D744:F744"/>
    <mergeCell ref="D745:F745"/>
    <mergeCell ref="A716:J716"/>
    <mergeCell ref="A717:A726"/>
    <mergeCell ref="B717:B726"/>
    <mergeCell ref="C717:C726"/>
    <mergeCell ref="D717:H717"/>
    <mergeCell ref="I717:J717"/>
    <mergeCell ref="G722:I722"/>
    <mergeCell ref="D724:F724"/>
    <mergeCell ref="D725:F726"/>
    <mergeCell ref="G726:I726"/>
    <mergeCell ref="A727:J727"/>
    <mergeCell ref="A728:A733"/>
    <mergeCell ref="B728:B733"/>
    <mergeCell ref="C728:C733"/>
    <mergeCell ref="D732:F733"/>
    <mergeCell ref="G732:I732"/>
    <mergeCell ref="G733:I733"/>
    <mergeCell ref="D719:F719"/>
    <mergeCell ref="D718:F718"/>
    <mergeCell ref="D720:F720"/>
    <mergeCell ref="D722:F722"/>
    <mergeCell ref="D723:F723"/>
    <mergeCell ref="D728:H728"/>
    <mergeCell ref="I728:J728"/>
    <mergeCell ref="D729:F729"/>
    <mergeCell ref="D730:F730"/>
    <mergeCell ref="D731:F731"/>
    <mergeCell ref="G725:I725"/>
    <mergeCell ref="D721:F721"/>
    <mergeCell ref="A700:A715"/>
    <mergeCell ref="B700:B715"/>
    <mergeCell ref="C700:C715"/>
    <mergeCell ref="D705:F705"/>
    <mergeCell ref="D706:F706"/>
    <mergeCell ref="D707:F707"/>
    <mergeCell ref="D708:F708"/>
    <mergeCell ref="G710:I710"/>
    <mergeCell ref="D714:F715"/>
    <mergeCell ref="G714:I714"/>
    <mergeCell ref="G715:I715"/>
    <mergeCell ref="D710:F710"/>
    <mergeCell ref="D711:F711"/>
    <mergeCell ref="D700:H700"/>
    <mergeCell ref="I700:J700"/>
    <mergeCell ref="D701:F701"/>
    <mergeCell ref="D702:F702"/>
    <mergeCell ref="D703:F703"/>
    <mergeCell ref="D704:F704"/>
    <mergeCell ref="D712:F712"/>
    <mergeCell ref="D713:F713"/>
    <mergeCell ref="D709:F709"/>
    <mergeCell ref="A659:A668"/>
    <mergeCell ref="B659:B668"/>
    <mergeCell ref="C659:C668"/>
    <mergeCell ref="D659:H659"/>
    <mergeCell ref="I659:J659"/>
    <mergeCell ref="D662:F662"/>
    <mergeCell ref="D663:F663"/>
    <mergeCell ref="D664:F664"/>
    <mergeCell ref="D665:F665"/>
    <mergeCell ref="D667:F668"/>
    <mergeCell ref="G667:I667"/>
    <mergeCell ref="G668:I668"/>
    <mergeCell ref="A669:J669"/>
    <mergeCell ref="A670:A677"/>
    <mergeCell ref="B670:B677"/>
    <mergeCell ref="C670:C677"/>
    <mergeCell ref="D670:H670"/>
    <mergeCell ref="I670:J670"/>
    <mergeCell ref="D671:F671"/>
    <mergeCell ref="D672:F672"/>
    <mergeCell ref="D676:F676"/>
    <mergeCell ref="D677:F677"/>
    <mergeCell ref="D673:F673"/>
    <mergeCell ref="D674:F674"/>
    <mergeCell ref="D675:F675"/>
    <mergeCell ref="G676:I676"/>
    <mergeCell ref="G677:I677"/>
    <mergeCell ref="A640:J640"/>
    <mergeCell ref="D632:F632"/>
    <mergeCell ref="D633:F633"/>
    <mergeCell ref="A641:A646"/>
    <mergeCell ref="B641:B646"/>
    <mergeCell ref="C641:C646"/>
    <mergeCell ref="D641:H641"/>
    <mergeCell ref="I641:J641"/>
    <mergeCell ref="D642:F642"/>
    <mergeCell ref="D643:F643"/>
    <mergeCell ref="D645:F646"/>
    <mergeCell ref="G645:I645"/>
    <mergeCell ref="G646:I646"/>
    <mergeCell ref="A647:J647"/>
    <mergeCell ref="D644:F644"/>
    <mergeCell ref="A648:A657"/>
    <mergeCell ref="B648:B657"/>
    <mergeCell ref="C648:C657"/>
    <mergeCell ref="I648:J648"/>
    <mergeCell ref="D649:F649"/>
    <mergeCell ref="D651:F653"/>
    <mergeCell ref="G651:I651"/>
    <mergeCell ref="G652:I652"/>
    <mergeCell ref="G653:I653"/>
    <mergeCell ref="D656:F657"/>
    <mergeCell ref="G657:I657"/>
    <mergeCell ref="D648:H648"/>
    <mergeCell ref="A621:J621"/>
    <mergeCell ref="A622:A626"/>
    <mergeCell ref="B622:B626"/>
    <mergeCell ref="C622:C626"/>
    <mergeCell ref="D622:H622"/>
    <mergeCell ref="I622:J622"/>
    <mergeCell ref="D623:F623"/>
    <mergeCell ref="D624:F624"/>
    <mergeCell ref="D625:F626"/>
    <mergeCell ref="G625:I625"/>
    <mergeCell ref="G626:I626"/>
    <mergeCell ref="A627:J627"/>
    <mergeCell ref="A628:A639"/>
    <mergeCell ref="B628:B639"/>
    <mergeCell ref="C628:C639"/>
    <mergeCell ref="D628:H628"/>
    <mergeCell ref="I628:J628"/>
    <mergeCell ref="D629:F629"/>
    <mergeCell ref="D630:F630"/>
    <mergeCell ref="D631:F631"/>
    <mergeCell ref="D634:F634"/>
    <mergeCell ref="G634:I634"/>
    <mergeCell ref="D635:F635"/>
    <mergeCell ref="D636:F636"/>
    <mergeCell ref="D637:F637"/>
    <mergeCell ref="D638:F639"/>
    <mergeCell ref="G638:I638"/>
    <mergeCell ref="G639:I639"/>
    <mergeCell ref="D606:F606"/>
    <mergeCell ref="G606:J606"/>
    <mergeCell ref="D607:F607"/>
    <mergeCell ref="G607:J607"/>
    <mergeCell ref="D608:F608"/>
    <mergeCell ref="G608:J608"/>
    <mergeCell ref="D609:F609"/>
    <mergeCell ref="G609:I609"/>
    <mergeCell ref="A610:J610"/>
    <mergeCell ref="A611:A620"/>
    <mergeCell ref="B611:B620"/>
    <mergeCell ref="C611:C620"/>
    <mergeCell ref="D611:H611"/>
    <mergeCell ref="I611:J611"/>
    <mergeCell ref="D612:F612"/>
    <mergeCell ref="D613:F613"/>
    <mergeCell ref="D614:F614"/>
    <mergeCell ref="D615:F615"/>
    <mergeCell ref="G615:I615"/>
    <mergeCell ref="D616:F616"/>
    <mergeCell ref="D617:F617"/>
    <mergeCell ref="D618:F618"/>
    <mergeCell ref="D619:F620"/>
    <mergeCell ref="G619:I619"/>
    <mergeCell ref="G620:I620"/>
    <mergeCell ref="A587:J587"/>
    <mergeCell ref="D588:H588"/>
    <mergeCell ref="A589:A593"/>
    <mergeCell ref="B589:B593"/>
    <mergeCell ref="C589:C593"/>
    <mergeCell ref="D589:H589"/>
    <mergeCell ref="I589:J589"/>
    <mergeCell ref="D590:F590"/>
    <mergeCell ref="D591:F591"/>
    <mergeCell ref="D592:F593"/>
    <mergeCell ref="G592:I592"/>
    <mergeCell ref="G593:I593"/>
    <mergeCell ref="A594:J594"/>
    <mergeCell ref="A595:A609"/>
    <mergeCell ref="B595:B609"/>
    <mergeCell ref="C595:C609"/>
    <mergeCell ref="D595:H595"/>
    <mergeCell ref="I595:J595"/>
    <mergeCell ref="D596:F596"/>
    <mergeCell ref="D597:F597"/>
    <mergeCell ref="D598:F598"/>
    <mergeCell ref="D599:F599"/>
    <mergeCell ref="G599:I599"/>
    <mergeCell ref="D600:F600"/>
    <mergeCell ref="G600:J600"/>
    <mergeCell ref="D601:F604"/>
    <mergeCell ref="G601:I601"/>
    <mergeCell ref="G602:I602"/>
    <mergeCell ref="G603:I603"/>
    <mergeCell ref="G604:I604"/>
    <mergeCell ref="D605:F605"/>
    <mergeCell ref="G605:J605"/>
    <mergeCell ref="A572:J572"/>
    <mergeCell ref="A573:A577"/>
    <mergeCell ref="B573:B577"/>
    <mergeCell ref="C573:C577"/>
    <mergeCell ref="D573:H573"/>
    <mergeCell ref="I573:J573"/>
    <mergeCell ref="D574:F574"/>
    <mergeCell ref="D575:F575"/>
    <mergeCell ref="D576:F577"/>
    <mergeCell ref="G576:I576"/>
    <mergeCell ref="G577:I577"/>
    <mergeCell ref="A578:J578"/>
    <mergeCell ref="A579:A586"/>
    <mergeCell ref="B579:B586"/>
    <mergeCell ref="C579:C586"/>
    <mergeCell ref="D579:H579"/>
    <mergeCell ref="I579:J579"/>
    <mergeCell ref="D580:F580"/>
    <mergeCell ref="D581:F581"/>
    <mergeCell ref="D582:F582"/>
    <mergeCell ref="G582:I582"/>
    <mergeCell ref="D583:F583"/>
    <mergeCell ref="D584:F584"/>
    <mergeCell ref="D585:F586"/>
    <mergeCell ref="G585:I585"/>
    <mergeCell ref="G586:I586"/>
    <mergeCell ref="D548:F548"/>
    <mergeCell ref="D549:F549"/>
    <mergeCell ref="G549:I549"/>
    <mergeCell ref="D550:F550"/>
    <mergeCell ref="D551:F551"/>
    <mergeCell ref="D552:F552"/>
    <mergeCell ref="D553:F554"/>
    <mergeCell ref="G553:I553"/>
    <mergeCell ref="G554:I554"/>
    <mergeCell ref="A555:J555"/>
    <mergeCell ref="D557:H557"/>
    <mergeCell ref="D558:H558"/>
    <mergeCell ref="A658:J658"/>
    <mergeCell ref="A559:A571"/>
    <mergeCell ref="B559:B571"/>
    <mergeCell ref="C559:C571"/>
    <mergeCell ref="D559:H559"/>
    <mergeCell ref="I559:J559"/>
    <mergeCell ref="D560:F560"/>
    <mergeCell ref="D561:F561"/>
    <mergeCell ref="D562:F562"/>
    <mergeCell ref="D563:F563"/>
    <mergeCell ref="D564:F564"/>
    <mergeCell ref="D565:F565"/>
    <mergeCell ref="G565:I565"/>
    <mergeCell ref="D566:F566"/>
    <mergeCell ref="D567:F567"/>
    <mergeCell ref="D568:F568"/>
    <mergeCell ref="D569:F569"/>
    <mergeCell ref="D570:F571"/>
    <mergeCell ref="G570:I570"/>
    <mergeCell ref="G571:I571"/>
    <mergeCell ref="D516:H516"/>
    <mergeCell ref="A517:A527"/>
    <mergeCell ref="B517:B527"/>
    <mergeCell ref="C517:C527"/>
    <mergeCell ref="D517:H517"/>
    <mergeCell ref="I517:J517"/>
    <mergeCell ref="D518:F518"/>
    <mergeCell ref="D519:F519"/>
    <mergeCell ref="D520:F520"/>
    <mergeCell ref="D526:F527"/>
    <mergeCell ref="G527:I527"/>
    <mergeCell ref="A515:J515"/>
    <mergeCell ref="D513:F513"/>
    <mergeCell ref="G513:J513"/>
    <mergeCell ref="D514:F514"/>
    <mergeCell ref="G514:I514"/>
    <mergeCell ref="A479:J479"/>
    <mergeCell ref="A480:A499"/>
    <mergeCell ref="B480:B499"/>
    <mergeCell ref="C480:C499"/>
    <mergeCell ref="D480:H480"/>
    <mergeCell ref="I480:J480"/>
    <mergeCell ref="D481:F481"/>
    <mergeCell ref="D482:F482"/>
    <mergeCell ref="A500:J500"/>
    <mergeCell ref="A501:A514"/>
    <mergeCell ref="B501:B514"/>
    <mergeCell ref="C501:C514"/>
    <mergeCell ref="D501:H501"/>
    <mergeCell ref="I501:J501"/>
    <mergeCell ref="D502:F502"/>
    <mergeCell ref="D503:F503"/>
    <mergeCell ref="A424:A434"/>
    <mergeCell ref="B424:B434"/>
    <mergeCell ref="C424:C434"/>
    <mergeCell ref="D424:H424"/>
    <mergeCell ref="I424:J424"/>
    <mergeCell ref="D425:F425"/>
    <mergeCell ref="D426:F426"/>
    <mergeCell ref="D427:F427"/>
    <mergeCell ref="G427:I427"/>
    <mergeCell ref="D428:F428"/>
    <mergeCell ref="D429:F429"/>
    <mergeCell ref="D430:F430"/>
    <mergeCell ref="G430:I430"/>
    <mergeCell ref="D431:F431"/>
    <mergeCell ref="D432:F432"/>
    <mergeCell ref="D433:F434"/>
    <mergeCell ref="G433:I433"/>
    <mergeCell ref="G434:I434"/>
    <mergeCell ref="D504:F504"/>
    <mergeCell ref="G504:I504"/>
    <mergeCell ref="D505:F505"/>
    <mergeCell ref="G505:J505"/>
    <mergeCell ref="D506:F509"/>
    <mergeCell ref="G506:I506"/>
    <mergeCell ref="G507:I507"/>
    <mergeCell ref="G508:I508"/>
    <mergeCell ref="G509:I509"/>
    <mergeCell ref="D510:F510"/>
    <mergeCell ref="G510:J510"/>
    <mergeCell ref="D511:F511"/>
    <mergeCell ref="G511:J511"/>
    <mergeCell ref="D512:F512"/>
    <mergeCell ref="G512:J512"/>
    <mergeCell ref="G486:I486"/>
    <mergeCell ref="D487:F487"/>
    <mergeCell ref="D488:F488"/>
    <mergeCell ref="D489:F489"/>
    <mergeCell ref="D490:F490"/>
    <mergeCell ref="D491:F491"/>
    <mergeCell ref="D492:F492"/>
    <mergeCell ref="D493:F493"/>
    <mergeCell ref="D494:F494"/>
    <mergeCell ref="D495:F495"/>
    <mergeCell ref="D496:F496"/>
    <mergeCell ref="D497:F497"/>
    <mergeCell ref="D498:F499"/>
    <mergeCell ref="G498:I498"/>
    <mergeCell ref="G499:I499"/>
    <mergeCell ref="A435:J435"/>
    <mergeCell ref="A436:A441"/>
    <mergeCell ref="B436:B441"/>
    <mergeCell ref="C436:C441"/>
    <mergeCell ref="D436:H436"/>
    <mergeCell ref="I436:J436"/>
    <mergeCell ref="D437:F437"/>
    <mergeCell ref="D438:F438"/>
    <mergeCell ref="D439:F439"/>
    <mergeCell ref="I443:J443"/>
    <mergeCell ref="D444:F444"/>
    <mergeCell ref="D445:F445"/>
    <mergeCell ref="D446:F446"/>
    <mergeCell ref="D447:F448"/>
    <mergeCell ref="G447:I447"/>
    <mergeCell ref="G448:I448"/>
    <mergeCell ref="A449:J449"/>
    <mergeCell ref="A442:J442"/>
    <mergeCell ref="A443:A448"/>
    <mergeCell ref="B443:B448"/>
    <mergeCell ref="C443:C448"/>
    <mergeCell ref="D443:H443"/>
    <mergeCell ref="A465:J465"/>
    <mergeCell ref="A466:A471"/>
    <mergeCell ref="B466:B471"/>
    <mergeCell ref="C466:C471"/>
    <mergeCell ref="D466:H466"/>
    <mergeCell ref="I466:J466"/>
    <mergeCell ref="D467:F467"/>
    <mergeCell ref="D468:F468"/>
    <mergeCell ref="D469:F469"/>
    <mergeCell ref="D470:F471"/>
    <mergeCell ref="G470:I470"/>
    <mergeCell ref="G471:I471"/>
    <mergeCell ref="A472:J472"/>
    <mergeCell ref="A473:A478"/>
    <mergeCell ref="B473:B478"/>
    <mergeCell ref="C473:C478"/>
    <mergeCell ref="D473:H473"/>
    <mergeCell ref="I473:J473"/>
    <mergeCell ref="D474:F474"/>
    <mergeCell ref="D475:F475"/>
    <mergeCell ref="D476:F476"/>
    <mergeCell ref="D477:F478"/>
    <mergeCell ref="G477:I477"/>
    <mergeCell ref="G478:I478"/>
    <mergeCell ref="D483:F483"/>
    <mergeCell ref="G483:I483"/>
    <mergeCell ref="D484:F484"/>
    <mergeCell ref="D485:F485"/>
    <mergeCell ref="D486:F486"/>
    <mergeCell ref="A422:J422"/>
    <mergeCell ref="D423:H423"/>
    <mergeCell ref="A450:A464"/>
    <mergeCell ref="B450:B464"/>
    <mergeCell ref="C450:C464"/>
    <mergeCell ref="D450:H450"/>
    <mergeCell ref="I450:J450"/>
    <mergeCell ref="D451:F451"/>
    <mergeCell ref="D452:F452"/>
    <mergeCell ref="D453:F453"/>
    <mergeCell ref="D454:F454"/>
    <mergeCell ref="D455:F455"/>
    <mergeCell ref="D456:F456"/>
    <mergeCell ref="D457:F457"/>
    <mergeCell ref="G457:I457"/>
    <mergeCell ref="D458:F458"/>
    <mergeCell ref="D459:F459"/>
    <mergeCell ref="D460:F460"/>
    <mergeCell ref="G460:I460"/>
    <mergeCell ref="D461:F461"/>
    <mergeCell ref="D462:F462"/>
    <mergeCell ref="D463:F464"/>
    <mergeCell ref="G463:I463"/>
    <mergeCell ref="G464:I464"/>
    <mergeCell ref="D440:F441"/>
    <mergeCell ref="G440:I440"/>
    <mergeCell ref="G441:I441"/>
    <mergeCell ref="A408:J408"/>
    <mergeCell ref="D400:F400"/>
    <mergeCell ref="A409:A414"/>
    <mergeCell ref="B409:B414"/>
    <mergeCell ref="C409:C414"/>
    <mergeCell ref="D409:H409"/>
    <mergeCell ref="I409:J409"/>
    <mergeCell ref="D410:F410"/>
    <mergeCell ref="D411:F411"/>
    <mergeCell ref="D412:F412"/>
    <mergeCell ref="D413:F414"/>
    <mergeCell ref="G413:I413"/>
    <mergeCell ref="G414:I414"/>
    <mergeCell ref="A415:J415"/>
    <mergeCell ref="A416:A421"/>
    <mergeCell ref="B416:B421"/>
    <mergeCell ref="C416:C421"/>
    <mergeCell ref="D416:H416"/>
    <mergeCell ref="I416:J416"/>
    <mergeCell ref="D417:F417"/>
    <mergeCell ref="D418:F418"/>
    <mergeCell ref="D419:F419"/>
    <mergeCell ref="D420:F421"/>
    <mergeCell ref="G420:I420"/>
    <mergeCell ref="G421:I421"/>
    <mergeCell ref="A397:J397"/>
    <mergeCell ref="A398:A407"/>
    <mergeCell ref="B398:B407"/>
    <mergeCell ref="C398:C407"/>
    <mergeCell ref="D398:H398"/>
    <mergeCell ref="I398:J398"/>
    <mergeCell ref="D399:F399"/>
    <mergeCell ref="D401:F401"/>
    <mergeCell ref="D402:F402"/>
    <mergeCell ref="D403:F403"/>
    <mergeCell ref="G403:I403"/>
    <mergeCell ref="D404:F404"/>
    <mergeCell ref="D405:F405"/>
    <mergeCell ref="D406:F407"/>
    <mergeCell ref="G406:I406"/>
    <mergeCell ref="G407:I407"/>
    <mergeCell ref="A380:J380"/>
    <mergeCell ref="A381:A396"/>
    <mergeCell ref="B381:B396"/>
    <mergeCell ref="C381:C396"/>
    <mergeCell ref="D381:H381"/>
    <mergeCell ref="I381:J381"/>
    <mergeCell ref="D382:F382"/>
    <mergeCell ref="D383:F383"/>
    <mergeCell ref="D384:F384"/>
    <mergeCell ref="D385:F385"/>
    <mergeCell ref="D386:F386"/>
    <mergeCell ref="D387:F387"/>
    <mergeCell ref="D388:F388"/>
    <mergeCell ref="D391:F391"/>
    <mergeCell ref="G391:I391"/>
    <mergeCell ref="D392:F392"/>
    <mergeCell ref="D394:F394"/>
    <mergeCell ref="D395:F396"/>
    <mergeCell ref="G395:I395"/>
    <mergeCell ref="G396:I396"/>
    <mergeCell ref="D393:F393"/>
    <mergeCell ref="D389:F389"/>
    <mergeCell ref="D390:F390"/>
    <mergeCell ref="D360:H360"/>
    <mergeCell ref="I360:J360"/>
    <mergeCell ref="D361:F361"/>
    <mergeCell ref="D362:F362"/>
    <mergeCell ref="D363:F363"/>
    <mergeCell ref="D364:F365"/>
    <mergeCell ref="G364:I364"/>
    <mergeCell ref="G365:I365"/>
    <mergeCell ref="A366:J366"/>
    <mergeCell ref="A367:A379"/>
    <mergeCell ref="B367:B379"/>
    <mergeCell ref="C367:C379"/>
    <mergeCell ref="D367:H367"/>
    <mergeCell ref="I367:J367"/>
    <mergeCell ref="D368:F368"/>
    <mergeCell ref="D369:F369"/>
    <mergeCell ref="D374:F374"/>
    <mergeCell ref="D375:F375"/>
    <mergeCell ref="G375:I375"/>
    <mergeCell ref="D376:F376"/>
    <mergeCell ref="D377:F377"/>
    <mergeCell ref="D378:F379"/>
    <mergeCell ref="G378:I378"/>
    <mergeCell ref="G379:I379"/>
    <mergeCell ref="D370:F370"/>
    <mergeCell ref="D371:F371"/>
    <mergeCell ref="D372:F372"/>
    <mergeCell ref="D373:F373"/>
    <mergeCell ref="D353:F353"/>
    <mergeCell ref="D356:F356"/>
    <mergeCell ref="D357:F357"/>
    <mergeCell ref="G358:I358"/>
    <mergeCell ref="A350:J350"/>
    <mergeCell ref="A351:A358"/>
    <mergeCell ref="B351:B358"/>
    <mergeCell ref="C351:C358"/>
    <mergeCell ref="D351:H351"/>
    <mergeCell ref="I351:J351"/>
    <mergeCell ref="D352:F352"/>
    <mergeCell ref="G357:I357"/>
    <mergeCell ref="D358:F358"/>
    <mergeCell ref="D354:F354"/>
    <mergeCell ref="D355:F355"/>
    <mergeCell ref="A359:J359"/>
    <mergeCell ref="A360:A365"/>
    <mergeCell ref="B360:B365"/>
    <mergeCell ref="C360:C365"/>
    <mergeCell ref="A339:J339"/>
    <mergeCell ref="A340:A349"/>
    <mergeCell ref="B340:B349"/>
    <mergeCell ref="C340:C349"/>
    <mergeCell ref="D340:H340"/>
    <mergeCell ref="I340:J340"/>
    <mergeCell ref="D341:F341"/>
    <mergeCell ref="D342:F342"/>
    <mergeCell ref="D343:F343"/>
    <mergeCell ref="D344:F344"/>
    <mergeCell ref="G344:I344"/>
    <mergeCell ref="D345:F345"/>
    <mergeCell ref="D347:F347"/>
    <mergeCell ref="D348:F349"/>
    <mergeCell ref="G348:I348"/>
    <mergeCell ref="G349:I349"/>
    <mergeCell ref="D346:F346"/>
    <mergeCell ref="A321:J321"/>
    <mergeCell ref="A322:A327"/>
    <mergeCell ref="B322:B327"/>
    <mergeCell ref="C322:C327"/>
    <mergeCell ref="D322:H322"/>
    <mergeCell ref="I322:J322"/>
    <mergeCell ref="D323:F323"/>
    <mergeCell ref="D324:F324"/>
    <mergeCell ref="D325:F325"/>
    <mergeCell ref="D326:F327"/>
    <mergeCell ref="G326:I326"/>
    <mergeCell ref="G327:I327"/>
    <mergeCell ref="A328:J328"/>
    <mergeCell ref="A329:A338"/>
    <mergeCell ref="B329:B338"/>
    <mergeCell ref="C329:C338"/>
    <mergeCell ref="D329:H329"/>
    <mergeCell ref="I329:J329"/>
    <mergeCell ref="D330:F330"/>
    <mergeCell ref="D331:F331"/>
    <mergeCell ref="D332:F334"/>
    <mergeCell ref="G332:I332"/>
    <mergeCell ref="G333:I333"/>
    <mergeCell ref="G334:I334"/>
    <mergeCell ref="D335:F335"/>
    <mergeCell ref="D336:F336"/>
    <mergeCell ref="D337:F338"/>
    <mergeCell ref="G337:I337"/>
    <mergeCell ref="G338:I338"/>
    <mergeCell ref="A302:J302"/>
    <mergeCell ref="A303:A307"/>
    <mergeCell ref="B303:B307"/>
    <mergeCell ref="C303:C307"/>
    <mergeCell ref="D303:H303"/>
    <mergeCell ref="I303:J303"/>
    <mergeCell ref="D304:F304"/>
    <mergeCell ref="D305:F305"/>
    <mergeCell ref="D306:F307"/>
    <mergeCell ref="G306:I306"/>
    <mergeCell ref="G307:I307"/>
    <mergeCell ref="A308:J308"/>
    <mergeCell ref="A309:A320"/>
    <mergeCell ref="B309:B320"/>
    <mergeCell ref="C309:C320"/>
    <mergeCell ref="D309:H309"/>
    <mergeCell ref="I309:J309"/>
    <mergeCell ref="D310:F310"/>
    <mergeCell ref="D311:F311"/>
    <mergeCell ref="D312:F312"/>
    <mergeCell ref="D313:F313"/>
    <mergeCell ref="D314:F314"/>
    <mergeCell ref="D315:F315"/>
    <mergeCell ref="G315:I315"/>
    <mergeCell ref="D316:F316"/>
    <mergeCell ref="D317:F317"/>
    <mergeCell ref="D318:F318"/>
    <mergeCell ref="D319:F320"/>
    <mergeCell ref="G319:I319"/>
    <mergeCell ref="G320:I320"/>
    <mergeCell ref="D288:F288"/>
    <mergeCell ref="G288:J288"/>
    <mergeCell ref="D289:F289"/>
    <mergeCell ref="G289:J289"/>
    <mergeCell ref="D290:F290"/>
    <mergeCell ref="G290:I290"/>
    <mergeCell ref="A291:J291"/>
    <mergeCell ref="A292:A301"/>
    <mergeCell ref="B292:B301"/>
    <mergeCell ref="C292:C301"/>
    <mergeCell ref="D292:H292"/>
    <mergeCell ref="I292:J292"/>
    <mergeCell ref="D297:F297"/>
    <mergeCell ref="D298:F298"/>
    <mergeCell ref="D299:F299"/>
    <mergeCell ref="D300:F301"/>
    <mergeCell ref="G300:I300"/>
    <mergeCell ref="G301:I301"/>
    <mergeCell ref="D293:F293"/>
    <mergeCell ref="D294:F294"/>
    <mergeCell ref="D295:F295"/>
    <mergeCell ref="G296:I296"/>
    <mergeCell ref="D296:F296"/>
    <mergeCell ref="A270:A274"/>
    <mergeCell ref="B270:B274"/>
    <mergeCell ref="C270:C274"/>
    <mergeCell ref="D270:H270"/>
    <mergeCell ref="I270:J270"/>
    <mergeCell ref="D271:F271"/>
    <mergeCell ref="D272:F272"/>
    <mergeCell ref="D273:F274"/>
    <mergeCell ref="G273:I273"/>
    <mergeCell ref="G274:I274"/>
    <mergeCell ref="A275:J275"/>
    <mergeCell ref="A276:A290"/>
    <mergeCell ref="B276:B290"/>
    <mergeCell ref="C276:C290"/>
    <mergeCell ref="D276:H276"/>
    <mergeCell ref="I276:J276"/>
    <mergeCell ref="D277:F277"/>
    <mergeCell ref="D278:F278"/>
    <mergeCell ref="D279:F279"/>
    <mergeCell ref="D280:F280"/>
    <mergeCell ref="G280:I280"/>
    <mergeCell ref="D281:F281"/>
    <mergeCell ref="G281:J281"/>
    <mergeCell ref="D282:F285"/>
    <mergeCell ref="G282:I282"/>
    <mergeCell ref="G283:I283"/>
    <mergeCell ref="G284:I284"/>
    <mergeCell ref="G285:I285"/>
    <mergeCell ref="D286:F286"/>
    <mergeCell ref="G286:J286"/>
    <mergeCell ref="D287:F287"/>
    <mergeCell ref="G287:J287"/>
    <mergeCell ref="A209:J209"/>
    <mergeCell ref="A210:A222"/>
    <mergeCell ref="B210:B222"/>
    <mergeCell ref="C210:C222"/>
    <mergeCell ref="D210:H210"/>
    <mergeCell ref="I210:J210"/>
    <mergeCell ref="D213:F213"/>
    <mergeCell ref="D214:F214"/>
    <mergeCell ref="D216:F216"/>
    <mergeCell ref="D211:F211"/>
    <mergeCell ref="D212:F212"/>
    <mergeCell ref="D217:F217"/>
    <mergeCell ref="G217:I217"/>
    <mergeCell ref="D218:F218"/>
    <mergeCell ref="D220:F220"/>
    <mergeCell ref="D221:F222"/>
    <mergeCell ref="G221:I221"/>
    <mergeCell ref="G222:I222"/>
    <mergeCell ref="D215:F215"/>
    <mergeCell ref="D219:F219"/>
    <mergeCell ref="I112:J112"/>
    <mergeCell ref="D118:F118"/>
    <mergeCell ref="D119:F119"/>
    <mergeCell ref="D120:F121"/>
    <mergeCell ref="G120:I120"/>
    <mergeCell ref="G121:I121"/>
    <mergeCell ref="D113:F113"/>
    <mergeCell ref="D114:F114"/>
    <mergeCell ref="D115:F117"/>
    <mergeCell ref="G115:I115"/>
    <mergeCell ref="G116:I116"/>
    <mergeCell ref="G117:I117"/>
    <mergeCell ref="D207:F208"/>
    <mergeCell ref="G207:I207"/>
    <mergeCell ref="G208:I208"/>
    <mergeCell ref="D200:F200"/>
    <mergeCell ref="D204:F204"/>
    <mergeCell ref="D205:F205"/>
    <mergeCell ref="D201:F201"/>
    <mergeCell ref="D202:F202"/>
    <mergeCell ref="D203:F203"/>
    <mergeCell ref="A196:J196"/>
    <mergeCell ref="D197:H197"/>
    <mergeCell ref="G194:J194"/>
    <mergeCell ref="D191:F191"/>
    <mergeCell ref="D192:F192"/>
    <mergeCell ref="D186:F186"/>
    <mergeCell ref="G186:J186"/>
    <mergeCell ref="A161:A180"/>
    <mergeCell ref="B161:B180"/>
    <mergeCell ref="C161:C180"/>
    <mergeCell ref="D161:H161"/>
    <mergeCell ref="A76:J76"/>
    <mergeCell ref="A77:A81"/>
    <mergeCell ref="B77:B81"/>
    <mergeCell ref="C77:C81"/>
    <mergeCell ref="D77:H77"/>
    <mergeCell ref="I77:J77"/>
    <mergeCell ref="D78:F78"/>
    <mergeCell ref="D79:F79"/>
    <mergeCell ref="D80:F81"/>
    <mergeCell ref="A82:J82"/>
    <mergeCell ref="A96:A110"/>
    <mergeCell ref="B96:B110"/>
    <mergeCell ref="C96:C110"/>
    <mergeCell ref="D96:H96"/>
    <mergeCell ref="I96:J96"/>
    <mergeCell ref="D106:F106"/>
    <mergeCell ref="D107:F107"/>
    <mergeCell ref="D109:F110"/>
    <mergeCell ref="G109:I109"/>
    <mergeCell ref="G110:I110"/>
    <mergeCell ref="D103:F103"/>
    <mergeCell ref="D104:F104"/>
    <mergeCell ref="D105:F105"/>
    <mergeCell ref="G105:I105"/>
    <mergeCell ref="D97:F97"/>
    <mergeCell ref="D98:F98"/>
    <mergeCell ref="D100:F102"/>
    <mergeCell ref="G100:I100"/>
    <mergeCell ref="G102:I102"/>
    <mergeCell ref="C83:C94"/>
    <mergeCell ref="D53:F53"/>
    <mergeCell ref="A65:J65"/>
    <mergeCell ref="A66:A75"/>
    <mergeCell ref="B66:B75"/>
    <mergeCell ref="C66:C75"/>
    <mergeCell ref="D66:H66"/>
    <mergeCell ref="I66:J66"/>
    <mergeCell ref="D67:F67"/>
    <mergeCell ref="D68:F68"/>
    <mergeCell ref="D69:F69"/>
    <mergeCell ref="D73:F73"/>
    <mergeCell ref="D71:F71"/>
    <mergeCell ref="D72:F72"/>
    <mergeCell ref="D74:F75"/>
    <mergeCell ref="G74:I74"/>
    <mergeCell ref="G75:I75"/>
    <mergeCell ref="D70:F70"/>
    <mergeCell ref="G70:I70"/>
    <mergeCell ref="D681:F681"/>
    <mergeCell ref="D692:F692"/>
    <mergeCell ref="D693:F693"/>
    <mergeCell ref="D694:F694"/>
    <mergeCell ref="D695:F695"/>
    <mergeCell ref="D696:F696"/>
    <mergeCell ref="D697:F698"/>
    <mergeCell ref="G697:I697"/>
    <mergeCell ref="G698:I698"/>
    <mergeCell ref="A699:J699"/>
    <mergeCell ref="D691:F691"/>
    <mergeCell ref="D687:F687"/>
    <mergeCell ref="D689:F689"/>
    <mergeCell ref="D690:F690"/>
    <mergeCell ref="A679:A684"/>
    <mergeCell ref="B679:B684"/>
    <mergeCell ref="C679:C684"/>
    <mergeCell ref="D679:H679"/>
    <mergeCell ref="I679:J679"/>
    <mergeCell ref="D683:F684"/>
    <mergeCell ref="G683:I683"/>
    <mergeCell ref="G684:I684"/>
    <mergeCell ref="A685:J685"/>
    <mergeCell ref="A686:A698"/>
    <mergeCell ref="B686:B698"/>
    <mergeCell ref="C686:C698"/>
    <mergeCell ref="D686:H686"/>
    <mergeCell ref="I686:J686"/>
    <mergeCell ref="D688:F688"/>
    <mergeCell ref="G694:I694"/>
    <mergeCell ref="D682:F682"/>
    <mergeCell ref="D680:F680"/>
    <mergeCell ref="D862:F862"/>
    <mergeCell ref="D863:F863"/>
    <mergeCell ref="D865:F865"/>
    <mergeCell ref="D867:F867"/>
    <mergeCell ref="A861:A871"/>
    <mergeCell ref="B861:B871"/>
    <mergeCell ref="C861:C871"/>
    <mergeCell ref="D861:H861"/>
    <mergeCell ref="I861:J861"/>
    <mergeCell ref="G867:I867"/>
    <mergeCell ref="D870:F871"/>
    <mergeCell ref="G870:I870"/>
    <mergeCell ref="G871:I871"/>
    <mergeCell ref="A872:J872"/>
    <mergeCell ref="D866:F866"/>
    <mergeCell ref="D868:F868"/>
    <mergeCell ref="D869:F869"/>
    <mergeCell ref="A824:J824"/>
    <mergeCell ref="D825:H825"/>
    <mergeCell ref="I825:J825"/>
    <mergeCell ref="D889:F889"/>
    <mergeCell ref="D890:F890"/>
    <mergeCell ref="D891:F891"/>
    <mergeCell ref="D864:F864"/>
    <mergeCell ref="D874:F874"/>
    <mergeCell ref="D887:F887"/>
    <mergeCell ref="D888:F888"/>
    <mergeCell ref="G880:I880"/>
    <mergeCell ref="A909:J909"/>
    <mergeCell ref="A910:A921"/>
    <mergeCell ref="B910:B921"/>
    <mergeCell ref="C910:C921"/>
    <mergeCell ref="D910:H910"/>
    <mergeCell ref="I910:J910"/>
    <mergeCell ref="D916:F916"/>
    <mergeCell ref="D917:F917"/>
    <mergeCell ref="D918:F918"/>
    <mergeCell ref="D919:F919"/>
    <mergeCell ref="D878:F878"/>
    <mergeCell ref="D879:F879"/>
    <mergeCell ref="G849:I849"/>
    <mergeCell ref="D839:F839"/>
    <mergeCell ref="D840:F840"/>
    <mergeCell ref="G828:I828"/>
    <mergeCell ref="G831:I831"/>
    <mergeCell ref="D843:F844"/>
    <mergeCell ref="G843:I843"/>
    <mergeCell ref="D848:F848"/>
    <mergeCell ref="D859:F859"/>
    <mergeCell ref="A794:J794"/>
    <mergeCell ref="D789:F789"/>
    <mergeCell ref="A795:A809"/>
    <mergeCell ref="B795:B809"/>
    <mergeCell ref="D812:F812"/>
    <mergeCell ref="D813:F813"/>
    <mergeCell ref="D814:F814"/>
    <mergeCell ref="A817:J817"/>
    <mergeCell ref="A818:A823"/>
    <mergeCell ref="B818:B823"/>
    <mergeCell ref="C818:C823"/>
    <mergeCell ref="D818:H818"/>
    <mergeCell ref="I818:J818"/>
    <mergeCell ref="D819:F819"/>
    <mergeCell ref="D820:F820"/>
    <mergeCell ref="D822:F823"/>
    <mergeCell ref="G822:I822"/>
    <mergeCell ref="G823:I823"/>
    <mergeCell ref="D821:F821"/>
    <mergeCell ref="D807:F807"/>
    <mergeCell ref="D808:F809"/>
    <mergeCell ref="G808:I808"/>
    <mergeCell ref="G809:I809"/>
    <mergeCell ref="A810:J810"/>
    <mergeCell ref="A811:A816"/>
    <mergeCell ref="B811:B816"/>
    <mergeCell ref="C811:C816"/>
    <mergeCell ref="D811:H811"/>
    <mergeCell ref="I811:J811"/>
    <mergeCell ref="D815:F816"/>
    <mergeCell ref="G815:I815"/>
    <mergeCell ref="G816:I816"/>
    <mergeCell ref="A781:A786"/>
    <mergeCell ref="B781:B786"/>
    <mergeCell ref="C781:C786"/>
    <mergeCell ref="D781:H781"/>
    <mergeCell ref="I781:J781"/>
    <mergeCell ref="D782:F782"/>
    <mergeCell ref="D783:F783"/>
    <mergeCell ref="D784:F784"/>
    <mergeCell ref="D785:F786"/>
    <mergeCell ref="G785:I785"/>
    <mergeCell ref="G786:I786"/>
    <mergeCell ref="A787:J787"/>
    <mergeCell ref="A788:A793"/>
    <mergeCell ref="B788:B793"/>
    <mergeCell ref="C788:C793"/>
    <mergeCell ref="D788:H788"/>
    <mergeCell ref="I788:J788"/>
    <mergeCell ref="D790:F790"/>
    <mergeCell ref="D791:F791"/>
    <mergeCell ref="D792:F793"/>
    <mergeCell ref="G792:I792"/>
    <mergeCell ref="G793:I793"/>
    <mergeCell ref="G536:I536"/>
    <mergeCell ref="C795:C809"/>
    <mergeCell ref="G802:I802"/>
    <mergeCell ref="D805:F805"/>
    <mergeCell ref="D806:F806"/>
    <mergeCell ref="A780:J780"/>
    <mergeCell ref="D764:F764"/>
    <mergeCell ref="D767:F767"/>
    <mergeCell ref="D758:F758"/>
    <mergeCell ref="D759:F759"/>
    <mergeCell ref="D762:F762"/>
    <mergeCell ref="D763:F763"/>
    <mergeCell ref="D765:F765"/>
    <mergeCell ref="G766:I766"/>
    <mergeCell ref="D748:F748"/>
    <mergeCell ref="D749:F749"/>
    <mergeCell ref="D750:F750"/>
    <mergeCell ref="G753:I753"/>
    <mergeCell ref="G754:I754"/>
    <mergeCell ref="D540:F541"/>
    <mergeCell ref="G540:I540"/>
    <mergeCell ref="G541:I541"/>
    <mergeCell ref="A542:J542"/>
    <mergeCell ref="A543:A554"/>
    <mergeCell ref="B543:B554"/>
    <mergeCell ref="C543:C554"/>
    <mergeCell ref="D543:H543"/>
    <mergeCell ref="I543:J543"/>
    <mergeCell ref="D544:F544"/>
    <mergeCell ref="D545:F545"/>
    <mergeCell ref="D546:F546"/>
    <mergeCell ref="D547:F547"/>
    <mergeCell ref="D539:F539"/>
    <mergeCell ref="B260:B267"/>
    <mergeCell ref="C260:C267"/>
    <mergeCell ref="D260:H260"/>
    <mergeCell ref="I260:J260"/>
    <mergeCell ref="D261:F261"/>
    <mergeCell ref="D262:F262"/>
    <mergeCell ref="D263:F263"/>
    <mergeCell ref="G263:I263"/>
    <mergeCell ref="D264:F264"/>
    <mergeCell ref="D265:F265"/>
    <mergeCell ref="D266:F267"/>
    <mergeCell ref="G266:I266"/>
    <mergeCell ref="G267:I267"/>
    <mergeCell ref="D269:H269"/>
    <mergeCell ref="A734:J734"/>
    <mergeCell ref="A735:A740"/>
    <mergeCell ref="B735:B740"/>
    <mergeCell ref="C735:C740"/>
    <mergeCell ref="D735:H735"/>
    <mergeCell ref="A678:J678"/>
    <mergeCell ref="D650:F650"/>
    <mergeCell ref="D654:F654"/>
    <mergeCell ref="D655:F655"/>
    <mergeCell ref="G656:I656"/>
    <mergeCell ref="D660:F660"/>
    <mergeCell ref="D661:F661"/>
    <mergeCell ref="G663:I663"/>
    <mergeCell ref="D666:F666"/>
    <mergeCell ref="D521:F521"/>
    <mergeCell ref="D522:F522"/>
    <mergeCell ref="D523:F523"/>
    <mergeCell ref="A253:J253"/>
    <mergeCell ref="A254:A258"/>
    <mergeCell ref="B254:B258"/>
    <mergeCell ref="C254:C258"/>
    <mergeCell ref="D254:H254"/>
    <mergeCell ref="I254:J254"/>
    <mergeCell ref="D255:F255"/>
    <mergeCell ref="D256:F256"/>
    <mergeCell ref="D257:F258"/>
    <mergeCell ref="G257:I257"/>
    <mergeCell ref="G258:I258"/>
    <mergeCell ref="A268:J268"/>
    <mergeCell ref="A259:J259"/>
    <mergeCell ref="A260:A267"/>
    <mergeCell ref="D537:F537"/>
    <mergeCell ref="D538:F538"/>
    <mergeCell ref="D534:F534"/>
    <mergeCell ref="D535:F535"/>
    <mergeCell ref="D524:F524"/>
    <mergeCell ref="D525:F525"/>
    <mergeCell ref="G526:I526"/>
    <mergeCell ref="A528:J528"/>
    <mergeCell ref="A529:A541"/>
    <mergeCell ref="B529:B541"/>
    <mergeCell ref="C529:C541"/>
    <mergeCell ref="D529:H529"/>
    <mergeCell ref="I529:J529"/>
    <mergeCell ref="D530:F530"/>
    <mergeCell ref="D531:F531"/>
    <mergeCell ref="D532:F532"/>
    <mergeCell ref="D533:F533"/>
    <mergeCell ref="D536:F536"/>
    <mergeCell ref="D227:F227"/>
    <mergeCell ref="D228:F228"/>
    <mergeCell ref="D229:F229"/>
    <mergeCell ref="G230:I230"/>
    <mergeCell ref="D231:F231"/>
    <mergeCell ref="D233:F233"/>
    <mergeCell ref="D230:F230"/>
    <mergeCell ref="A236:J236"/>
    <mergeCell ref="D238:H238"/>
    <mergeCell ref="D239:H239"/>
    <mergeCell ref="A240:A252"/>
    <mergeCell ref="B240:B252"/>
    <mergeCell ref="C240:C252"/>
    <mergeCell ref="D240:H240"/>
    <mergeCell ref="I240:J240"/>
    <mergeCell ref="D241:F241"/>
    <mergeCell ref="D242:F242"/>
    <mergeCell ref="D249:F249"/>
    <mergeCell ref="D250:F250"/>
    <mergeCell ref="D251:F252"/>
    <mergeCell ref="G251:I251"/>
    <mergeCell ref="G252:I252"/>
    <mergeCell ref="D243:F243"/>
    <mergeCell ref="D244:F244"/>
    <mergeCell ref="D245:F245"/>
    <mergeCell ref="G246:I246"/>
    <mergeCell ref="D247:F247"/>
    <mergeCell ref="D248:F248"/>
    <mergeCell ref="G235:I235"/>
    <mergeCell ref="D232:F232"/>
    <mergeCell ref="D234:F235"/>
    <mergeCell ref="A237:J237"/>
    <mergeCell ref="D224:H224"/>
    <mergeCell ref="I224:J224"/>
    <mergeCell ref="D225:F225"/>
    <mergeCell ref="D226:F226"/>
    <mergeCell ref="D177:F177"/>
    <mergeCell ref="A182:A195"/>
    <mergeCell ref="B182:B195"/>
    <mergeCell ref="C182:C195"/>
    <mergeCell ref="D182:H182"/>
    <mergeCell ref="A223:J223"/>
    <mergeCell ref="D246:F246"/>
    <mergeCell ref="G234:I234"/>
    <mergeCell ref="A198:A208"/>
    <mergeCell ref="B198:B208"/>
    <mergeCell ref="C198:C208"/>
    <mergeCell ref="D198:H198"/>
    <mergeCell ref="I198:J198"/>
    <mergeCell ref="D199:F199"/>
    <mergeCell ref="D206:F206"/>
    <mergeCell ref="C224:C235"/>
    <mergeCell ref="D185:F185"/>
    <mergeCell ref="G185:I185"/>
    <mergeCell ref="D187:F190"/>
    <mergeCell ref="G187:I187"/>
    <mergeCell ref="G188:I188"/>
    <mergeCell ref="G189:I189"/>
    <mergeCell ref="G190:I190"/>
    <mergeCell ref="D193:F193"/>
    <mergeCell ref="D194:F194"/>
    <mergeCell ref="G191:J191"/>
    <mergeCell ref="G192:J192"/>
    <mergeCell ref="G193:J193"/>
    <mergeCell ref="I161:J161"/>
    <mergeCell ref="D22:F22"/>
    <mergeCell ref="D23:F23"/>
    <mergeCell ref="A123:A128"/>
    <mergeCell ref="C14:C26"/>
    <mergeCell ref="B14:B26"/>
    <mergeCell ref="A14:A26"/>
    <mergeCell ref="D20:F20"/>
    <mergeCell ref="D28:H28"/>
    <mergeCell ref="I28:J28"/>
    <mergeCell ref="D29:F29"/>
    <mergeCell ref="D30:F30"/>
    <mergeCell ref="A129:J129"/>
    <mergeCell ref="D130:H130"/>
    <mergeCell ref="D147:H147"/>
    <mergeCell ref="I147:J147"/>
    <mergeCell ref="G159:I159"/>
    <mergeCell ref="I50:J50"/>
    <mergeCell ref="D51:F51"/>
    <mergeCell ref="D52:F52"/>
    <mergeCell ref="D54:F54"/>
    <mergeCell ref="G54:I54"/>
    <mergeCell ref="D55:F55"/>
    <mergeCell ref="G55:J55"/>
    <mergeCell ref="D56:F59"/>
    <mergeCell ref="G56:I56"/>
    <mergeCell ref="G57:I57"/>
    <mergeCell ref="G58:I58"/>
    <mergeCell ref="C28:C32"/>
    <mergeCell ref="D18:F18"/>
    <mergeCell ref="D19:F19"/>
    <mergeCell ref="G20:I20"/>
    <mergeCell ref="D170:F170"/>
    <mergeCell ref="D175:F175"/>
    <mergeCell ref="D165:F165"/>
    <mergeCell ref="G167:I167"/>
    <mergeCell ref="D162:F162"/>
    <mergeCell ref="D163:F163"/>
    <mergeCell ref="G164:I164"/>
    <mergeCell ref="D178:F178"/>
    <mergeCell ref="G179:I179"/>
    <mergeCell ref="D158:F159"/>
    <mergeCell ref="A49:J49"/>
    <mergeCell ref="D13:H13"/>
    <mergeCell ref="A34:A41"/>
    <mergeCell ref="D83:H83"/>
    <mergeCell ref="I83:J83"/>
    <mergeCell ref="D84:F84"/>
    <mergeCell ref="D85:F85"/>
    <mergeCell ref="G89:I89"/>
    <mergeCell ref="D93:F94"/>
    <mergeCell ref="G93:I93"/>
    <mergeCell ref="G94:I94"/>
    <mergeCell ref="A83:A94"/>
    <mergeCell ref="B83:B94"/>
    <mergeCell ref="D14:H14"/>
    <mergeCell ref="I14:J14"/>
    <mergeCell ref="D15:F15"/>
    <mergeCell ref="D16:F16"/>
    <mergeCell ref="D17:F17"/>
    <mergeCell ref="A50:A64"/>
    <mergeCell ref="B50:B64"/>
    <mergeCell ref="C50:C64"/>
    <mergeCell ref="D50:H50"/>
    <mergeCell ref="B123:B128"/>
    <mergeCell ref="C123:C128"/>
    <mergeCell ref="D123:H123"/>
    <mergeCell ref="I123:J123"/>
    <mergeCell ref="D124:F124"/>
    <mergeCell ref="D125:F125"/>
    <mergeCell ref="D126:F126"/>
    <mergeCell ref="D127:F128"/>
    <mergeCell ref="G127:I127"/>
    <mergeCell ref="G128:I128"/>
    <mergeCell ref="B34:B41"/>
    <mergeCell ref="C34:C41"/>
    <mergeCell ref="D34:H34"/>
    <mergeCell ref="I34:J34"/>
    <mergeCell ref="D35:F35"/>
    <mergeCell ref="G59:I59"/>
    <mergeCell ref="D60:F60"/>
    <mergeCell ref="G60:J60"/>
    <mergeCell ref="D61:F61"/>
    <mergeCell ref="G61:J61"/>
    <mergeCell ref="D62:F62"/>
    <mergeCell ref="G62:J62"/>
    <mergeCell ref="D63:F63"/>
    <mergeCell ref="G63:J63"/>
    <mergeCell ref="D64:F64"/>
    <mergeCell ref="G64:I64"/>
    <mergeCell ref="G37:I37"/>
    <mergeCell ref="D38:F38"/>
    <mergeCell ref="D39:F39"/>
    <mergeCell ref="D40:F41"/>
    <mergeCell ref="G80:I80"/>
    <mergeCell ref="G81:I81"/>
    <mergeCell ref="G40:I40"/>
    <mergeCell ref="G41:I41"/>
    <mergeCell ref="D31:F32"/>
    <mergeCell ref="G31:I31"/>
    <mergeCell ref="G32:I32"/>
    <mergeCell ref="A33:J33"/>
    <mergeCell ref="A1:C1"/>
    <mergeCell ref="E1:J1"/>
    <mergeCell ref="A2:J2"/>
    <mergeCell ref="A3:F3"/>
    <mergeCell ref="G3:H3"/>
    <mergeCell ref="I3:J3"/>
    <mergeCell ref="A9:J9"/>
    <mergeCell ref="D10:H10"/>
    <mergeCell ref="I10:J10"/>
    <mergeCell ref="A4:F4"/>
    <mergeCell ref="G4:H4"/>
    <mergeCell ref="I4:J4"/>
    <mergeCell ref="A5:F5"/>
    <mergeCell ref="G5:J5"/>
    <mergeCell ref="A6:F6"/>
    <mergeCell ref="G7:G8"/>
    <mergeCell ref="H7:H8"/>
    <mergeCell ref="A7:F8"/>
    <mergeCell ref="D12:H12"/>
    <mergeCell ref="A27:J27"/>
    <mergeCell ref="A28:A32"/>
    <mergeCell ref="B28:B32"/>
    <mergeCell ref="D21:F21"/>
    <mergeCell ref="D24:F24"/>
    <mergeCell ref="A131:A145"/>
    <mergeCell ref="B131:B145"/>
    <mergeCell ref="D131:H131"/>
    <mergeCell ref="I131:J131"/>
    <mergeCell ref="G138:I138"/>
    <mergeCell ref="C131:C145"/>
    <mergeCell ref="D135:F135"/>
    <mergeCell ref="D136:F136"/>
    <mergeCell ref="D137:F137"/>
    <mergeCell ref="D142:F142"/>
    <mergeCell ref="D143:F143"/>
    <mergeCell ref="D132:F132"/>
    <mergeCell ref="D133:F133"/>
    <mergeCell ref="D134:F134"/>
    <mergeCell ref="A11:J11"/>
    <mergeCell ref="D46:F46"/>
    <mergeCell ref="A42:J42"/>
    <mergeCell ref="A44:A48"/>
    <mergeCell ref="B44:B48"/>
    <mergeCell ref="C44:C48"/>
    <mergeCell ref="D44:H44"/>
    <mergeCell ref="I44:J44"/>
    <mergeCell ref="D45:F45"/>
    <mergeCell ref="D47:F48"/>
    <mergeCell ref="G47:I47"/>
    <mergeCell ref="G48:I48"/>
    <mergeCell ref="D43:H43"/>
    <mergeCell ref="D25:F26"/>
    <mergeCell ref="G25:I25"/>
    <mergeCell ref="G26:I26"/>
    <mergeCell ref="D36:F36"/>
    <mergeCell ref="D37:F37"/>
    <mergeCell ref="B154:B159"/>
    <mergeCell ref="D171:F171"/>
    <mergeCell ref="D172:F172"/>
    <mergeCell ref="D173:F173"/>
    <mergeCell ref="D174:F174"/>
    <mergeCell ref="D179:F180"/>
    <mergeCell ref="G180:I180"/>
    <mergeCell ref="D166:F166"/>
    <mergeCell ref="D168:F168"/>
    <mergeCell ref="D156:F156"/>
    <mergeCell ref="G158:I158"/>
    <mergeCell ref="D86:F86"/>
    <mergeCell ref="D87:F87"/>
    <mergeCell ref="D88:F88"/>
    <mergeCell ref="D89:F89"/>
    <mergeCell ref="D90:F90"/>
    <mergeCell ref="D91:F91"/>
    <mergeCell ref="D92:F92"/>
    <mergeCell ref="D140:F140"/>
    <mergeCell ref="D141:F141"/>
    <mergeCell ref="D138:F138"/>
    <mergeCell ref="G145:I145"/>
    <mergeCell ref="D164:F164"/>
    <mergeCell ref="D167:F167"/>
    <mergeCell ref="D99:F99"/>
    <mergeCell ref="G101:I101"/>
    <mergeCell ref="D108:F108"/>
    <mergeCell ref="A95:J95"/>
    <mergeCell ref="A112:A121"/>
    <mergeCell ref="B112:B121"/>
    <mergeCell ref="C112:C121"/>
    <mergeCell ref="D112:H112"/>
    <mergeCell ref="A146:J146"/>
    <mergeCell ref="D149:F149"/>
    <mergeCell ref="G151:I151"/>
    <mergeCell ref="G152:I152"/>
    <mergeCell ref="D139:F139"/>
    <mergeCell ref="G141:I141"/>
    <mergeCell ref="G144:I144"/>
    <mergeCell ref="D144:F145"/>
    <mergeCell ref="C154:C159"/>
    <mergeCell ref="A160:J160"/>
    <mergeCell ref="D154:H154"/>
    <mergeCell ref="I154:J154"/>
    <mergeCell ref="A224:A235"/>
    <mergeCell ref="B224:B235"/>
    <mergeCell ref="D169:F169"/>
    <mergeCell ref="I182:J182"/>
    <mergeCell ref="D183:F183"/>
    <mergeCell ref="D184:F184"/>
    <mergeCell ref="D195:F195"/>
    <mergeCell ref="G195:I195"/>
    <mergeCell ref="A181:J181"/>
    <mergeCell ref="D151:F152"/>
    <mergeCell ref="D176:F176"/>
    <mergeCell ref="D155:F155"/>
    <mergeCell ref="D148:F148"/>
    <mergeCell ref="D157:F157"/>
    <mergeCell ref="A147:A152"/>
    <mergeCell ref="B147:B152"/>
    <mergeCell ref="C147:C152"/>
    <mergeCell ref="D150:F150"/>
    <mergeCell ref="A153:J153"/>
    <mergeCell ref="A154:A159"/>
  </mergeCells>
  <printOptions horizontalCentered="1"/>
  <pageMargins left="0" right="0" top="0.39370078740157483" bottom="0.39370078740157483" header="0" footer="0"/>
  <pageSetup paperSize="9" scale="8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AC994"/>
  <sheetViews>
    <sheetView showGridLines="0" view="pageBreakPreview" zoomScaleNormal="100" zoomScaleSheetLayoutView="100" workbookViewId="0">
      <selection activeCell="L1" sqref="L1"/>
    </sheetView>
  </sheetViews>
  <sheetFormatPr defaultColWidth="12.7109375" defaultRowHeight="15" customHeight="1"/>
  <cols>
    <col min="1" max="1" width="7.28515625" customWidth="1"/>
    <col min="2" max="2" width="42.42578125" customWidth="1"/>
    <col min="3" max="3" width="13.7109375" customWidth="1"/>
    <col min="4" max="4" width="14.5703125" customWidth="1"/>
    <col min="5" max="11" width="13.7109375" customWidth="1"/>
    <col min="12" max="29" width="9.140625" customWidth="1"/>
  </cols>
  <sheetData>
    <row r="1" spans="1:29" ht="64.900000000000006" customHeight="1">
      <c r="A1" s="488"/>
      <c r="B1" s="489"/>
      <c r="C1" s="489"/>
      <c r="D1" s="489"/>
      <c r="E1" s="489"/>
      <c r="F1" s="489"/>
      <c r="G1" s="489"/>
      <c r="H1" s="489"/>
      <c r="I1" s="489"/>
      <c r="J1" s="489"/>
      <c r="K1" s="490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 ht="25.15" customHeight="1">
      <c r="A2" s="496" t="s">
        <v>428</v>
      </c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</row>
    <row r="3" spans="1:29" ht="25.5" customHeight="1">
      <c r="A3" s="497" t="s">
        <v>216</v>
      </c>
      <c r="B3" s="440"/>
      <c r="C3" s="480" t="s">
        <v>426</v>
      </c>
      <c r="D3" s="498">
        <f>D19</f>
        <v>185175.52</v>
      </c>
      <c r="E3" s="499" t="s">
        <v>39</v>
      </c>
      <c r="F3" s="500"/>
      <c r="G3" s="491">
        <f ca="1">TODAY()</f>
        <v>46290</v>
      </c>
      <c r="H3" s="492"/>
      <c r="I3" s="492"/>
      <c r="J3" s="492"/>
      <c r="K3" s="49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15.75" customHeight="1">
      <c r="A4" s="501" t="s">
        <v>377</v>
      </c>
      <c r="B4" s="502"/>
      <c r="C4" s="440"/>
      <c r="D4" s="440"/>
      <c r="E4" s="480" t="s">
        <v>430</v>
      </c>
      <c r="F4" s="440"/>
      <c r="G4" s="440"/>
      <c r="H4" s="440"/>
      <c r="I4" s="440"/>
      <c r="J4" s="440"/>
      <c r="K4" s="440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</row>
    <row r="5" spans="1:29" ht="17.25" customHeight="1">
      <c r="A5" s="503"/>
      <c r="B5" s="504"/>
      <c r="C5" s="440"/>
      <c r="D5" s="440"/>
      <c r="E5" s="480"/>
      <c r="F5" s="440"/>
      <c r="G5" s="440"/>
      <c r="H5" s="440"/>
      <c r="I5" s="440"/>
      <c r="J5" s="440"/>
      <c r="K5" s="440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</row>
    <row r="6" spans="1:29" ht="28.5" customHeight="1">
      <c r="A6" s="505" t="s">
        <v>209</v>
      </c>
      <c r="B6" s="440"/>
      <c r="C6" s="440"/>
      <c r="D6" s="440"/>
      <c r="E6" s="440"/>
      <c r="F6" s="440"/>
      <c r="G6" s="440"/>
      <c r="H6" s="440"/>
      <c r="I6" s="440"/>
      <c r="J6" s="440"/>
      <c r="K6" s="440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</row>
    <row r="7" spans="1:29" ht="30" customHeight="1">
      <c r="A7" s="74" t="s">
        <v>72</v>
      </c>
      <c r="B7" s="74" t="s">
        <v>73</v>
      </c>
      <c r="C7" s="247" t="s">
        <v>74</v>
      </c>
      <c r="D7" s="247" t="s">
        <v>215</v>
      </c>
      <c r="E7" s="74" t="s">
        <v>75</v>
      </c>
      <c r="F7" s="74" t="s">
        <v>76</v>
      </c>
      <c r="G7" s="74" t="s">
        <v>77</v>
      </c>
      <c r="H7" s="74" t="s">
        <v>78</v>
      </c>
      <c r="I7" s="74" t="s">
        <v>210</v>
      </c>
      <c r="J7" s="74" t="s">
        <v>211</v>
      </c>
      <c r="K7" s="74" t="s">
        <v>212</v>
      </c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</row>
    <row r="8" spans="1:29" ht="21" customHeight="1">
      <c r="A8" s="482" t="str">
        <f>'PLANILHA ORÇAMENTÁRIA'!A11:H11</f>
        <v>Lote 01: Execução de Revestimento Asfáltico e Drenagem Superficial em Vias Urbanas</v>
      </c>
      <c r="B8" s="482"/>
      <c r="C8" s="482"/>
      <c r="D8" s="482"/>
      <c r="E8" s="482"/>
      <c r="F8" s="482"/>
      <c r="G8" s="482"/>
      <c r="H8" s="482"/>
      <c r="I8" s="482"/>
      <c r="J8" s="482"/>
      <c r="K8" s="482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</row>
    <row r="9" spans="1:29" ht="15" customHeight="1">
      <c r="A9" s="261" t="str">
        <f>'PLANILHA ORÇAMENTÁRIA'!A12</f>
        <v>1.</v>
      </c>
      <c r="B9" s="262" t="str">
        <f>'PLANILHA ORÇAMENTÁRIA'!D12</f>
        <v>R. Tiradentes, Esplanada</v>
      </c>
      <c r="C9" s="262"/>
      <c r="D9" s="262"/>
      <c r="E9" s="262"/>
      <c r="F9" s="262"/>
      <c r="G9" s="262"/>
      <c r="H9" s="262"/>
      <c r="I9" s="262"/>
      <c r="J9" s="262"/>
      <c r="K9" s="265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</row>
    <row r="10" spans="1:29" ht="13.15" customHeight="1">
      <c r="A10" s="480" t="str">
        <f>'PLANILHA ORÇAMENTÁRIA'!A13</f>
        <v>1.1.</v>
      </c>
      <c r="B10" s="481" t="str">
        <f>'PLANILHA ORÇAMENTÁRIA'!D13</f>
        <v>SERVIÇOS PRELIMINARES</v>
      </c>
      <c r="C10" s="75" t="s">
        <v>79</v>
      </c>
      <c r="D10" s="76">
        <f>D11/D19</f>
        <v>1.9917643541651726E-2</v>
      </c>
      <c r="E10" s="77">
        <v>0.8</v>
      </c>
      <c r="F10" s="77">
        <v>0.2</v>
      </c>
      <c r="G10" s="77"/>
      <c r="H10" s="77"/>
      <c r="I10" s="77"/>
      <c r="J10" s="77"/>
      <c r="K10" s="77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</row>
    <row r="11" spans="1:29" ht="13.15" customHeight="1">
      <c r="A11" s="440"/>
      <c r="B11" s="440"/>
      <c r="C11" s="79" t="s">
        <v>80</v>
      </c>
      <c r="D11" s="80">
        <f>'PLANILHA ORÇAMENTÁRIA'!I13</f>
        <v>3688.2599999999998</v>
      </c>
      <c r="E11" s="80">
        <f>E10*$D$11</f>
        <v>2950.6080000000002</v>
      </c>
      <c r="F11" s="80">
        <f>F10*$D$11</f>
        <v>737.65200000000004</v>
      </c>
      <c r="G11" s="80"/>
      <c r="H11" s="80"/>
      <c r="I11" s="80"/>
      <c r="J11" s="80"/>
      <c r="K11" s="80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</row>
    <row r="12" spans="1:29" ht="13.15" customHeight="1">
      <c r="A12" s="480" t="str">
        <f>'PLANILHA ORÇAMENTÁRIA'!A17</f>
        <v>1.2.</v>
      </c>
      <c r="B12" s="481" t="str">
        <f>'PLANILHA ORÇAMENTÁRIA'!D17</f>
        <v>SERVIÇOS EM TERRA E REMOÇÕES</v>
      </c>
      <c r="C12" s="75" t="s">
        <v>79</v>
      </c>
      <c r="D12" s="76">
        <f>D13/D19</f>
        <v>5.2796287543839492E-2</v>
      </c>
      <c r="E12" s="77">
        <v>1</v>
      </c>
      <c r="F12" s="77">
        <v>0</v>
      </c>
      <c r="G12" s="77"/>
      <c r="H12" s="77"/>
      <c r="I12" s="77"/>
      <c r="J12" s="77"/>
      <c r="K12" s="77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</row>
    <row r="13" spans="1:29" ht="13.15" customHeight="1">
      <c r="A13" s="440"/>
      <c r="B13" s="440"/>
      <c r="C13" s="79" t="s">
        <v>80</v>
      </c>
      <c r="D13" s="80">
        <f>'PLANILHA ORÇAMENTÁRIA'!I17</f>
        <v>9776.58</v>
      </c>
      <c r="E13" s="80">
        <f t="shared" ref="E13:F13" si="0">E12*$D$13</f>
        <v>9776.58</v>
      </c>
      <c r="F13" s="80">
        <f t="shared" si="0"/>
        <v>0</v>
      </c>
      <c r="G13" s="80"/>
      <c r="H13" s="80"/>
      <c r="I13" s="80"/>
      <c r="J13" s="80"/>
      <c r="K13" s="80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</row>
    <row r="14" spans="1:29" ht="13.15" customHeight="1">
      <c r="A14" s="480" t="str">
        <f>'PLANILHA ORÇAMENTÁRIA'!A26</f>
        <v>1.3.</v>
      </c>
      <c r="B14" s="481" t="str">
        <f>'PLANILHA ORÇAMENTÁRIA'!D26</f>
        <v>SERVIÇOS DE PAVIMENTAÇÃO ASFÁLTICA</v>
      </c>
      <c r="C14" s="75" t="s">
        <v>79</v>
      </c>
      <c r="D14" s="76">
        <f>D15/D19</f>
        <v>0.75793101593558365</v>
      </c>
      <c r="E14" s="77">
        <v>0.8</v>
      </c>
      <c r="F14" s="77">
        <v>0.2</v>
      </c>
      <c r="G14" s="77"/>
      <c r="H14" s="77"/>
      <c r="I14" s="77"/>
      <c r="J14" s="77"/>
      <c r="K14" s="77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</row>
    <row r="15" spans="1:29" ht="13.15" customHeight="1">
      <c r="A15" s="440"/>
      <c r="B15" s="440"/>
      <c r="C15" s="79" t="s">
        <v>80</v>
      </c>
      <c r="D15" s="80">
        <f>'PLANILHA ORÇAMENTÁRIA'!I26</f>
        <v>140350.26999999999</v>
      </c>
      <c r="E15" s="80">
        <f>E14*$D$15</f>
        <v>112280.216</v>
      </c>
      <c r="F15" s="80">
        <f>F14*$D$15</f>
        <v>28070.054</v>
      </c>
      <c r="G15" s="80"/>
      <c r="H15" s="80"/>
      <c r="I15" s="80"/>
      <c r="J15" s="80"/>
      <c r="K15" s="80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</row>
    <row r="16" spans="1:29" ht="13.15" customHeight="1">
      <c r="A16" s="480" t="str">
        <f>'PLANILHA ORÇAMENTÁRIA'!A32</f>
        <v>1.4.</v>
      </c>
      <c r="B16" s="487" t="str">
        <f>'PLANILHA ORÇAMENTÁRIA'!D32</f>
        <v>SERVIÇOS DE DRENAGEM SUPERFICIAL</v>
      </c>
      <c r="C16" s="75" t="s">
        <v>79</v>
      </c>
      <c r="D16" s="76">
        <f>D17/D19</f>
        <v>0.16935505297892509</v>
      </c>
      <c r="E16" s="77">
        <v>0.6</v>
      </c>
      <c r="F16" s="77">
        <v>0.4</v>
      </c>
      <c r="G16" s="77"/>
      <c r="H16" s="77"/>
      <c r="I16" s="77"/>
      <c r="J16" s="77"/>
      <c r="K16" s="77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</row>
    <row r="17" spans="1:29" ht="13.15" customHeight="1">
      <c r="A17" s="440"/>
      <c r="B17" s="440"/>
      <c r="C17" s="79" t="s">
        <v>80</v>
      </c>
      <c r="D17" s="80">
        <f>'PLANILHA ORÇAMENTÁRIA'!I32</f>
        <v>31360.41</v>
      </c>
      <c r="E17" s="80">
        <f>E16*$D$17</f>
        <v>18816.245999999999</v>
      </c>
      <c r="F17" s="80">
        <f>F16*$D$17</f>
        <v>12544.164000000001</v>
      </c>
      <c r="G17" s="80"/>
      <c r="H17" s="80"/>
      <c r="I17" s="80"/>
      <c r="J17" s="80"/>
      <c r="K17" s="80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</row>
    <row r="18" spans="1:29" ht="13.15" customHeight="1">
      <c r="A18" s="483" t="s">
        <v>70</v>
      </c>
      <c r="B18" s="484"/>
      <c r="C18" s="75" t="s">
        <v>79</v>
      </c>
      <c r="D18" s="263">
        <f>D10+D12+D14+D16</f>
        <v>0.99999999999999989</v>
      </c>
      <c r="E18" s="77">
        <f>E19/D19</f>
        <v>0.77668824691298288</v>
      </c>
      <c r="F18" s="77">
        <f>F19/D19</f>
        <v>0.22331175308701712</v>
      </c>
      <c r="G18" s="77"/>
      <c r="H18" s="77"/>
      <c r="I18" s="77"/>
      <c r="J18" s="77"/>
      <c r="K18" s="77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</row>
    <row r="19" spans="1:29" ht="13.15" customHeight="1">
      <c r="A19" s="485"/>
      <c r="B19" s="486"/>
      <c r="C19" s="75" t="s">
        <v>80</v>
      </c>
      <c r="D19" s="264">
        <f>D11+D13+D15+D17</f>
        <v>185175.52</v>
      </c>
      <c r="E19" s="248">
        <f>E11+E13+E15+E17</f>
        <v>143823.65</v>
      </c>
      <c r="F19" s="248">
        <f>F11+F13+F15+F17</f>
        <v>41351.869999999995</v>
      </c>
      <c r="G19" s="248"/>
      <c r="H19" s="248"/>
      <c r="I19" s="248"/>
      <c r="J19" s="248"/>
      <c r="K19" s="24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</row>
    <row r="20" spans="1:29" ht="48" customHeight="1">
      <c r="A20" s="349"/>
      <c r="B20" s="350"/>
      <c r="C20" s="350"/>
      <c r="D20" s="350"/>
      <c r="E20" s="350"/>
      <c r="F20" s="350"/>
      <c r="G20" s="350"/>
      <c r="H20" s="350"/>
      <c r="I20" s="350"/>
      <c r="J20" s="350"/>
      <c r="K20" s="351" t="s">
        <v>81</v>
      </c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</row>
    <row r="21" spans="1:29" ht="3" customHeight="1">
      <c r="A21" s="219"/>
      <c r="B21" s="266"/>
      <c r="C21" s="266"/>
      <c r="D21" s="266"/>
      <c r="E21" s="266"/>
      <c r="F21" s="266"/>
      <c r="G21" s="266"/>
      <c r="H21" s="266"/>
      <c r="I21" s="266"/>
      <c r="J21" s="266"/>
      <c r="K21" s="267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</row>
    <row r="22" spans="1:29" ht="12" customHeight="1">
      <c r="A22" s="219"/>
      <c r="B22" s="69"/>
      <c r="C22" s="266"/>
      <c r="D22" s="81"/>
      <c r="E22" s="268"/>
      <c r="F22" s="73"/>
      <c r="G22" s="73"/>
      <c r="H22" s="73"/>
      <c r="I22" s="73"/>
      <c r="J22" s="73"/>
      <c r="K22" s="269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</row>
    <row r="23" spans="1:29" ht="12.6" customHeight="1">
      <c r="A23" s="220"/>
      <c r="B23" s="70" t="str">
        <f>'[2]Memória de Cálculo'!D42</f>
        <v>Luiz Felipe Sarti Neves</v>
      </c>
      <c r="C23" s="270"/>
      <c r="D23" s="271"/>
      <c r="E23" s="494" t="s">
        <v>213</v>
      </c>
      <c r="F23" s="494"/>
      <c r="G23" s="494"/>
      <c r="H23" s="494"/>
      <c r="I23" s="271"/>
      <c r="J23" s="271"/>
      <c r="K23" s="267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</row>
    <row r="24" spans="1:29" ht="13.9" customHeight="1">
      <c r="A24" s="221"/>
      <c r="B24" s="272" t="s">
        <v>384</v>
      </c>
      <c r="C24" s="270"/>
      <c r="D24" s="270"/>
      <c r="E24" s="495" t="s">
        <v>383</v>
      </c>
      <c r="F24" s="495"/>
      <c r="G24" s="495"/>
      <c r="H24" s="495"/>
      <c r="I24" s="82"/>
      <c r="J24" s="82"/>
      <c r="K24" s="273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</row>
    <row r="25" spans="1:29" ht="13.9" customHeight="1">
      <c r="A25" s="221"/>
      <c r="B25" s="272"/>
      <c r="C25" s="270"/>
      <c r="D25" s="270"/>
      <c r="E25" s="272"/>
      <c r="F25" s="272"/>
      <c r="G25" s="272"/>
      <c r="H25" s="272"/>
      <c r="I25" s="82"/>
      <c r="J25" s="352"/>
      <c r="K25" s="35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</row>
    <row r="26" spans="1:29" ht="4.5" customHeight="1">
      <c r="A26" s="222"/>
      <c r="B26" s="249"/>
      <c r="C26" s="223"/>
      <c r="D26" s="223"/>
      <c r="E26" s="479"/>
      <c r="F26" s="479"/>
      <c r="G26" s="479"/>
      <c r="H26" s="479"/>
      <c r="I26" s="224"/>
      <c r="J26" s="225"/>
      <c r="K26" s="225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</row>
    <row r="27" spans="1:29" ht="12.75" customHeight="1">
      <c r="A27" s="73"/>
      <c r="B27" s="73"/>
      <c r="C27" s="81"/>
      <c r="D27" s="81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</row>
    <row r="28" spans="1:29" ht="12.75" customHeight="1">
      <c r="A28" s="73"/>
      <c r="B28" s="73"/>
      <c r="C28" s="81"/>
      <c r="D28" s="81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</row>
    <row r="29" spans="1:29" ht="12.75" customHeight="1">
      <c r="A29" s="73"/>
      <c r="B29" s="73"/>
      <c r="C29" s="81"/>
      <c r="D29" s="81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</row>
    <row r="30" spans="1:29" ht="12.75" customHeight="1">
      <c r="A30" s="73"/>
      <c r="B30" s="73"/>
      <c r="C30" s="81"/>
      <c r="D30" s="81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</row>
    <row r="31" spans="1:29" ht="12.75" customHeight="1">
      <c r="A31" s="73"/>
      <c r="B31" s="73"/>
      <c r="C31" s="81"/>
      <c r="D31" s="81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</row>
    <row r="32" spans="1:29" ht="12.75" customHeight="1">
      <c r="A32" s="73"/>
      <c r="B32" s="73"/>
      <c r="C32" s="81"/>
      <c r="D32" s="81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</row>
    <row r="33" spans="1:29" ht="12.75" customHeight="1">
      <c r="A33" s="73"/>
      <c r="B33" s="73"/>
      <c r="C33" s="81"/>
      <c r="D33" s="81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</row>
    <row r="34" spans="1:29" ht="12.75" customHeight="1">
      <c r="A34" s="73"/>
      <c r="B34" s="73"/>
      <c r="C34" s="81"/>
      <c r="D34" s="81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</row>
    <row r="35" spans="1:29" ht="12.75" customHeight="1">
      <c r="A35" s="73"/>
      <c r="B35" s="73"/>
      <c r="C35" s="81"/>
      <c r="D35" s="81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</row>
    <row r="36" spans="1:29" ht="12.75" customHeight="1">
      <c r="A36" s="73"/>
      <c r="B36" s="73"/>
      <c r="C36" s="81"/>
      <c r="D36" s="81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</row>
    <row r="37" spans="1:29" ht="12.75" customHeight="1">
      <c r="A37" s="73"/>
      <c r="B37" s="73"/>
      <c r="C37" s="81"/>
      <c r="D37" s="81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</row>
    <row r="38" spans="1:29" ht="12.75" customHeight="1">
      <c r="A38" s="73"/>
      <c r="B38" s="73"/>
      <c r="C38" s="81"/>
      <c r="D38" s="81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</row>
    <row r="39" spans="1:29" ht="12.75" customHeight="1">
      <c r="A39" s="73"/>
      <c r="B39" s="73"/>
      <c r="C39" s="81"/>
      <c r="D39" s="81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</row>
    <row r="40" spans="1:29" ht="12.75" customHeight="1">
      <c r="A40" s="73"/>
      <c r="B40" s="73"/>
      <c r="C40" s="81"/>
      <c r="D40" s="81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</row>
    <row r="41" spans="1:29" ht="12.75" customHeight="1">
      <c r="A41" s="73"/>
      <c r="B41" s="73"/>
      <c r="C41" s="81"/>
      <c r="D41" s="81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</row>
    <row r="42" spans="1:29" ht="12.75" customHeight="1">
      <c r="A42" s="73"/>
      <c r="B42" s="73"/>
      <c r="C42" s="81"/>
      <c r="D42" s="81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</row>
    <row r="43" spans="1:29" ht="12.75" customHeight="1">
      <c r="A43" s="73"/>
      <c r="B43" s="73"/>
      <c r="C43" s="81"/>
      <c r="D43" s="81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</row>
    <row r="44" spans="1:29" ht="12.75" customHeight="1">
      <c r="A44" s="73"/>
      <c r="B44" s="73"/>
      <c r="C44" s="81"/>
      <c r="D44" s="81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</row>
    <row r="45" spans="1:29" ht="12.75" customHeight="1">
      <c r="A45" s="73"/>
      <c r="B45" s="73"/>
      <c r="C45" s="81"/>
      <c r="D45" s="81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</row>
    <row r="46" spans="1:29" ht="12.75" customHeight="1">
      <c r="A46" s="73"/>
      <c r="B46" s="73"/>
      <c r="C46" s="81"/>
      <c r="D46" s="81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</row>
    <row r="47" spans="1:29" ht="12.75" customHeight="1">
      <c r="A47" s="73"/>
      <c r="B47" s="73"/>
      <c r="C47" s="81"/>
      <c r="D47" s="81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</row>
    <row r="48" spans="1:29" ht="12.75" customHeight="1">
      <c r="A48" s="73"/>
      <c r="B48" s="73"/>
      <c r="C48" s="81"/>
      <c r="D48" s="81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</row>
    <row r="49" spans="1:29" ht="12.75" customHeight="1">
      <c r="A49" s="73"/>
      <c r="B49" s="73"/>
      <c r="C49" s="81"/>
      <c r="D49" s="81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</row>
    <row r="50" spans="1:29" ht="12.75" customHeight="1">
      <c r="A50" s="73"/>
      <c r="B50" s="73"/>
      <c r="C50" s="81"/>
      <c r="D50" s="81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</row>
    <row r="51" spans="1:29" ht="12.75" customHeight="1">
      <c r="A51" s="73"/>
      <c r="B51" s="73"/>
      <c r="C51" s="81"/>
      <c r="D51" s="81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</row>
    <row r="52" spans="1:29" ht="12.75" customHeight="1">
      <c r="A52" s="73"/>
      <c r="B52" s="73"/>
      <c r="C52" s="81"/>
      <c r="D52" s="81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</row>
    <row r="53" spans="1:29" ht="12.75" customHeight="1">
      <c r="A53" s="73"/>
      <c r="B53" s="73"/>
      <c r="C53" s="81"/>
      <c r="D53" s="81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</row>
    <row r="54" spans="1:29" ht="12.75" customHeight="1">
      <c r="A54" s="73"/>
      <c r="B54" s="73"/>
      <c r="C54" s="81"/>
      <c r="D54" s="81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</row>
    <row r="55" spans="1:29" ht="12.75" customHeight="1">
      <c r="A55" s="73"/>
      <c r="B55" s="73"/>
      <c r="C55" s="81"/>
      <c r="D55" s="81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</row>
    <row r="56" spans="1:29" ht="12.75" customHeight="1">
      <c r="A56" s="73"/>
      <c r="B56" s="73"/>
      <c r="C56" s="81"/>
      <c r="D56" s="81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</row>
    <row r="57" spans="1:29" ht="12.75" customHeight="1">
      <c r="A57" s="73"/>
      <c r="B57" s="73"/>
      <c r="C57" s="81"/>
      <c r="D57" s="81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</row>
    <row r="58" spans="1:29" ht="12.75" customHeight="1">
      <c r="A58" s="73"/>
      <c r="B58" s="73"/>
      <c r="C58" s="81"/>
      <c r="D58" s="81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</row>
    <row r="59" spans="1:29" ht="12.75" customHeight="1">
      <c r="A59" s="73"/>
      <c r="B59" s="73"/>
      <c r="C59" s="81"/>
      <c r="D59" s="81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</row>
    <row r="60" spans="1:29" ht="12.75" customHeight="1">
      <c r="A60" s="73"/>
      <c r="B60" s="73"/>
      <c r="C60" s="81"/>
      <c r="D60" s="81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</row>
    <row r="61" spans="1:29" ht="12.75" customHeight="1">
      <c r="A61" s="73"/>
      <c r="B61" s="73"/>
      <c r="C61" s="81"/>
      <c r="D61" s="81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</row>
    <row r="62" spans="1:29" ht="12.75" customHeight="1">
      <c r="A62" s="73"/>
      <c r="B62" s="73"/>
      <c r="C62" s="81"/>
      <c r="D62" s="81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</row>
    <row r="63" spans="1:29" ht="12.75" customHeight="1">
      <c r="A63" s="73"/>
      <c r="B63" s="73"/>
      <c r="C63" s="81"/>
      <c r="D63" s="81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</row>
    <row r="64" spans="1:29" ht="12.75" customHeight="1">
      <c r="A64" s="73"/>
      <c r="B64" s="73"/>
      <c r="C64" s="81"/>
      <c r="D64" s="81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</row>
    <row r="65" spans="1:29" ht="12.75" customHeight="1">
      <c r="A65" s="73"/>
      <c r="B65" s="73"/>
      <c r="C65" s="81"/>
      <c r="D65" s="81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</row>
    <row r="66" spans="1:29" ht="12.75" customHeight="1">
      <c r="A66" s="73"/>
      <c r="B66" s="73"/>
      <c r="C66" s="81"/>
      <c r="D66" s="81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</row>
    <row r="67" spans="1:29" ht="12.75" customHeight="1">
      <c r="A67" s="73"/>
      <c r="B67" s="73"/>
      <c r="C67" s="81"/>
      <c r="D67" s="81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</row>
    <row r="68" spans="1:29" ht="12.75" customHeight="1">
      <c r="A68" s="73"/>
      <c r="B68" s="73"/>
      <c r="C68" s="81"/>
      <c r="D68" s="81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</row>
    <row r="69" spans="1:29" ht="12.75" customHeight="1">
      <c r="A69" s="73"/>
      <c r="B69" s="73"/>
      <c r="C69" s="81"/>
      <c r="D69" s="81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</row>
    <row r="70" spans="1:29" ht="12.75" customHeight="1">
      <c r="A70" s="73"/>
      <c r="B70" s="73"/>
      <c r="C70" s="81"/>
      <c r="D70" s="81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</row>
    <row r="71" spans="1:29" ht="12.75" customHeight="1">
      <c r="A71" s="73"/>
      <c r="B71" s="73"/>
      <c r="C71" s="81"/>
      <c r="D71" s="81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</row>
    <row r="72" spans="1:29" ht="12.75" customHeight="1">
      <c r="A72" s="73"/>
      <c r="B72" s="73"/>
      <c r="C72" s="81"/>
      <c r="D72" s="81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</row>
    <row r="73" spans="1:29" ht="12.75" customHeight="1">
      <c r="A73" s="73"/>
      <c r="B73" s="73"/>
      <c r="C73" s="81"/>
      <c r="D73" s="81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</row>
    <row r="74" spans="1:29" ht="12.75" customHeight="1">
      <c r="A74" s="73"/>
      <c r="B74" s="73"/>
      <c r="C74" s="81"/>
      <c r="D74" s="81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</row>
    <row r="75" spans="1:29" ht="12.75" customHeight="1">
      <c r="A75" s="73"/>
      <c r="B75" s="73"/>
      <c r="C75" s="81"/>
      <c r="D75" s="81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</row>
    <row r="76" spans="1:29" ht="12.75" customHeight="1">
      <c r="A76" s="73"/>
      <c r="B76" s="73"/>
      <c r="C76" s="81"/>
      <c r="D76" s="81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</row>
    <row r="77" spans="1:29" ht="12.75" customHeight="1">
      <c r="A77" s="73"/>
      <c r="B77" s="73"/>
      <c r="C77" s="81"/>
      <c r="D77" s="81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</row>
    <row r="78" spans="1:29" ht="12.75" customHeight="1">
      <c r="A78" s="73"/>
      <c r="B78" s="73"/>
      <c r="C78" s="81"/>
      <c r="D78" s="81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</row>
    <row r="79" spans="1:29" ht="12.75" customHeight="1">
      <c r="A79" s="73"/>
      <c r="B79" s="73"/>
      <c r="C79" s="81"/>
      <c r="D79" s="81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</row>
    <row r="80" spans="1:29" ht="12.75" customHeight="1">
      <c r="A80" s="73"/>
      <c r="B80" s="73"/>
      <c r="C80" s="81"/>
      <c r="D80" s="81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</row>
    <row r="81" spans="1:29" ht="12.75" customHeight="1">
      <c r="A81" s="73"/>
      <c r="B81" s="73"/>
      <c r="C81" s="81"/>
      <c r="D81" s="81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</row>
    <row r="82" spans="1:29" ht="12.75" customHeight="1">
      <c r="A82" s="73"/>
      <c r="B82" s="73"/>
      <c r="C82" s="81"/>
      <c r="D82" s="81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</row>
    <row r="83" spans="1:29" ht="12.75" customHeight="1">
      <c r="A83" s="73"/>
      <c r="B83" s="73"/>
      <c r="C83" s="81"/>
      <c r="D83" s="81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</row>
    <row r="84" spans="1:29" ht="12.75" customHeight="1">
      <c r="A84" s="73"/>
      <c r="B84" s="73"/>
      <c r="C84" s="81"/>
      <c r="D84" s="81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</row>
    <row r="85" spans="1:29" ht="12.75" customHeight="1">
      <c r="A85" s="73"/>
      <c r="B85" s="73"/>
      <c r="C85" s="81"/>
      <c r="D85" s="81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</row>
    <row r="86" spans="1:29" ht="12.75" customHeight="1">
      <c r="A86" s="73"/>
      <c r="B86" s="73"/>
      <c r="C86" s="81"/>
      <c r="D86" s="81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</row>
    <row r="87" spans="1:29" ht="12.75" customHeight="1">
      <c r="A87" s="73"/>
      <c r="B87" s="73"/>
      <c r="C87" s="81"/>
      <c r="D87" s="81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</row>
    <row r="88" spans="1:29" ht="12.75" customHeight="1">
      <c r="A88" s="73"/>
      <c r="B88" s="73"/>
      <c r="C88" s="81"/>
      <c r="D88" s="81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</row>
    <row r="89" spans="1:29" ht="12.75" customHeight="1">
      <c r="A89" s="73"/>
      <c r="B89" s="73"/>
      <c r="C89" s="81"/>
      <c r="D89" s="81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</row>
    <row r="90" spans="1:29" ht="12.75" customHeight="1">
      <c r="A90" s="73"/>
      <c r="B90" s="73"/>
      <c r="C90" s="81"/>
      <c r="D90" s="81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</row>
    <row r="91" spans="1:29" ht="12.75" customHeight="1">
      <c r="A91" s="73"/>
      <c r="B91" s="73"/>
      <c r="C91" s="81"/>
      <c r="D91" s="81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</row>
    <row r="92" spans="1:29" ht="12.75" customHeight="1">
      <c r="A92" s="73"/>
      <c r="B92" s="73"/>
      <c r="C92" s="81"/>
      <c r="D92" s="81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</row>
    <row r="93" spans="1:29" ht="12.75" customHeight="1">
      <c r="A93" s="73"/>
      <c r="B93" s="73"/>
      <c r="C93" s="81"/>
      <c r="D93" s="81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</row>
    <row r="94" spans="1:29" ht="12.75" customHeight="1">
      <c r="A94" s="73"/>
      <c r="B94" s="73"/>
      <c r="C94" s="81"/>
      <c r="D94" s="81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</row>
    <row r="95" spans="1:29" ht="12.75" customHeight="1">
      <c r="A95" s="73"/>
      <c r="B95" s="73"/>
      <c r="C95" s="81"/>
      <c r="D95" s="81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</row>
    <row r="96" spans="1:29" ht="12.75" customHeight="1">
      <c r="A96" s="73"/>
      <c r="B96" s="73"/>
      <c r="C96" s="81"/>
      <c r="D96" s="81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</row>
    <row r="97" spans="1:29" ht="12.75" customHeight="1">
      <c r="A97" s="73"/>
      <c r="B97" s="73"/>
      <c r="C97" s="81"/>
      <c r="D97" s="81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</row>
    <row r="98" spans="1:29" ht="12.75" customHeight="1">
      <c r="A98" s="73"/>
      <c r="B98" s="73"/>
      <c r="C98" s="81"/>
      <c r="D98" s="81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</row>
    <row r="99" spans="1:29" ht="12.75" customHeight="1">
      <c r="A99" s="73"/>
      <c r="B99" s="73"/>
      <c r="C99" s="81"/>
      <c r="D99" s="81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</row>
    <row r="100" spans="1:29" ht="12.75" customHeight="1">
      <c r="A100" s="73"/>
      <c r="B100" s="73"/>
      <c r="C100" s="81"/>
      <c r="D100" s="81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</row>
    <row r="101" spans="1:29" ht="12.75" customHeight="1">
      <c r="A101" s="73"/>
      <c r="B101" s="73"/>
      <c r="C101" s="81"/>
      <c r="D101" s="81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</row>
    <row r="102" spans="1:29" ht="12.75" customHeight="1">
      <c r="A102" s="73"/>
      <c r="B102" s="73"/>
      <c r="C102" s="81"/>
      <c r="D102" s="81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</row>
    <row r="103" spans="1:29" ht="12.75" customHeight="1">
      <c r="A103" s="73"/>
      <c r="B103" s="73"/>
      <c r="C103" s="81"/>
      <c r="D103" s="81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</row>
    <row r="104" spans="1:29" ht="12.75" customHeight="1">
      <c r="A104" s="73"/>
      <c r="B104" s="73"/>
      <c r="C104" s="81"/>
      <c r="D104" s="81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</row>
    <row r="105" spans="1:29" ht="12.75" customHeight="1">
      <c r="A105" s="73"/>
      <c r="B105" s="73"/>
      <c r="C105" s="81"/>
      <c r="D105" s="81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</row>
    <row r="106" spans="1:29" ht="12.75" customHeight="1">
      <c r="A106" s="73"/>
      <c r="B106" s="73"/>
      <c r="C106" s="81"/>
      <c r="D106" s="81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</row>
    <row r="107" spans="1:29" ht="12.75" customHeight="1">
      <c r="A107" s="73"/>
      <c r="B107" s="73"/>
      <c r="C107" s="81"/>
      <c r="D107" s="81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</row>
    <row r="108" spans="1:29" ht="12.75" customHeight="1">
      <c r="A108" s="73"/>
      <c r="B108" s="73"/>
      <c r="C108" s="81"/>
      <c r="D108" s="81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</row>
    <row r="109" spans="1:29" ht="12.75" customHeight="1">
      <c r="A109" s="73"/>
      <c r="B109" s="73"/>
      <c r="C109" s="81"/>
      <c r="D109" s="81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</row>
    <row r="110" spans="1:29" ht="12.75" customHeight="1">
      <c r="A110" s="73"/>
      <c r="B110" s="73"/>
      <c r="C110" s="81"/>
      <c r="D110" s="81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</row>
    <row r="111" spans="1:29" ht="12.75" customHeight="1">
      <c r="A111" s="73"/>
      <c r="B111" s="73"/>
      <c r="C111" s="81"/>
      <c r="D111" s="81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</row>
    <row r="112" spans="1:29" ht="12.75" customHeight="1">
      <c r="A112" s="73"/>
      <c r="B112" s="73"/>
      <c r="C112" s="81"/>
      <c r="D112" s="81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</row>
    <row r="113" spans="1:29" ht="12.75" customHeight="1">
      <c r="A113" s="73"/>
      <c r="B113" s="73"/>
      <c r="C113" s="81"/>
      <c r="D113" s="81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</row>
    <row r="114" spans="1:29" ht="12.75" customHeight="1">
      <c r="A114" s="73"/>
      <c r="B114" s="73"/>
      <c r="C114" s="81"/>
      <c r="D114" s="81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</row>
    <row r="115" spans="1:29" ht="12.75" customHeight="1">
      <c r="A115" s="73"/>
      <c r="B115" s="73"/>
      <c r="C115" s="81"/>
      <c r="D115" s="81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</row>
    <row r="116" spans="1:29" ht="12.75" customHeight="1">
      <c r="A116" s="73"/>
      <c r="B116" s="73"/>
      <c r="C116" s="81"/>
      <c r="D116" s="81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</row>
    <row r="117" spans="1:29" ht="12.75" customHeight="1">
      <c r="A117" s="73"/>
      <c r="B117" s="73"/>
      <c r="C117" s="81"/>
      <c r="D117" s="81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</row>
    <row r="118" spans="1:29" ht="12.75" customHeight="1">
      <c r="A118" s="73"/>
      <c r="B118" s="73"/>
      <c r="C118" s="81"/>
      <c r="D118" s="81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</row>
    <row r="119" spans="1:29" ht="12.75" customHeight="1">
      <c r="A119" s="73"/>
      <c r="B119" s="73"/>
      <c r="C119" s="81"/>
      <c r="D119" s="81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</row>
    <row r="120" spans="1:29" ht="12.75" customHeight="1">
      <c r="A120" s="73"/>
      <c r="B120" s="73"/>
      <c r="C120" s="81"/>
      <c r="D120" s="81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  <c r="AC120" s="73"/>
    </row>
    <row r="121" spans="1:29" ht="12.75" customHeight="1">
      <c r="A121" s="73"/>
      <c r="B121" s="73"/>
      <c r="C121" s="81"/>
      <c r="D121" s="81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</row>
    <row r="122" spans="1:29" ht="12.75" customHeight="1">
      <c r="A122" s="73"/>
      <c r="B122" s="73"/>
      <c r="C122" s="81"/>
      <c r="D122" s="81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</row>
    <row r="123" spans="1:29" ht="12.75" customHeight="1">
      <c r="A123" s="73"/>
      <c r="B123" s="73"/>
      <c r="C123" s="81"/>
      <c r="D123" s="81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</row>
    <row r="124" spans="1:29" ht="12.75" customHeight="1">
      <c r="A124" s="73"/>
      <c r="B124" s="73"/>
      <c r="C124" s="81"/>
      <c r="D124" s="81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</row>
    <row r="125" spans="1:29" ht="12.75" customHeight="1">
      <c r="A125" s="73"/>
      <c r="B125" s="73"/>
      <c r="C125" s="81"/>
      <c r="D125" s="81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</row>
    <row r="126" spans="1:29" ht="12.75" customHeight="1">
      <c r="A126" s="73"/>
      <c r="B126" s="73"/>
      <c r="C126" s="81"/>
      <c r="D126" s="81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</row>
    <row r="127" spans="1:29" ht="12.75" customHeight="1">
      <c r="A127" s="73"/>
      <c r="B127" s="73"/>
      <c r="C127" s="81"/>
      <c r="D127" s="81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</row>
    <row r="128" spans="1:29" ht="12.75" customHeight="1">
      <c r="A128" s="73"/>
      <c r="B128" s="73"/>
      <c r="C128" s="81"/>
      <c r="D128" s="81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</row>
    <row r="129" spans="1:29" ht="12.75" customHeight="1">
      <c r="A129" s="73"/>
      <c r="B129" s="73"/>
      <c r="C129" s="81"/>
      <c r="D129" s="81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</row>
    <row r="130" spans="1:29" ht="12.75" customHeight="1">
      <c r="A130" s="73"/>
      <c r="B130" s="73"/>
      <c r="C130" s="81"/>
      <c r="D130" s="81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</row>
    <row r="131" spans="1:29" ht="12.75" customHeight="1">
      <c r="A131" s="73"/>
      <c r="B131" s="73"/>
      <c r="C131" s="81"/>
      <c r="D131" s="81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</row>
    <row r="132" spans="1:29" ht="12.75" customHeight="1">
      <c r="A132" s="73"/>
      <c r="B132" s="73"/>
      <c r="C132" s="81"/>
      <c r="D132" s="81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3"/>
      <c r="AB132" s="73"/>
      <c r="AC132" s="73"/>
    </row>
    <row r="133" spans="1:29" ht="12.75" customHeight="1">
      <c r="A133" s="73"/>
      <c r="B133" s="73"/>
      <c r="C133" s="81"/>
      <c r="D133" s="81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  <c r="AC133" s="73"/>
    </row>
    <row r="134" spans="1:29" ht="12.75" customHeight="1">
      <c r="A134" s="73"/>
      <c r="B134" s="73"/>
      <c r="C134" s="81"/>
      <c r="D134" s="81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</row>
    <row r="135" spans="1:29" ht="12.75" customHeight="1">
      <c r="A135" s="73"/>
      <c r="B135" s="73"/>
      <c r="C135" s="81"/>
      <c r="D135" s="81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</row>
    <row r="136" spans="1:29" ht="12.75" customHeight="1">
      <c r="A136" s="73"/>
      <c r="B136" s="73"/>
      <c r="C136" s="81"/>
      <c r="D136" s="81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</row>
    <row r="137" spans="1:29" ht="12.75" customHeight="1">
      <c r="A137" s="73"/>
      <c r="B137" s="73"/>
      <c r="C137" s="81"/>
      <c r="D137" s="81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</row>
    <row r="138" spans="1:29" ht="12.75" customHeight="1">
      <c r="A138" s="73"/>
      <c r="B138" s="73"/>
      <c r="C138" s="81"/>
      <c r="D138" s="81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3"/>
      <c r="AB138" s="73"/>
      <c r="AC138" s="73"/>
    </row>
    <row r="139" spans="1:29" ht="12.75" customHeight="1">
      <c r="A139" s="73"/>
      <c r="B139" s="73"/>
      <c r="C139" s="81"/>
      <c r="D139" s="81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3"/>
    </row>
    <row r="140" spans="1:29" ht="12.75" customHeight="1">
      <c r="A140" s="73"/>
      <c r="B140" s="73"/>
      <c r="C140" s="81"/>
      <c r="D140" s="81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3"/>
      <c r="AB140" s="73"/>
      <c r="AC140" s="73"/>
    </row>
    <row r="141" spans="1:29" ht="12.75" customHeight="1">
      <c r="A141" s="73"/>
      <c r="B141" s="73"/>
      <c r="C141" s="81"/>
      <c r="D141" s="81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  <c r="AC141" s="73"/>
    </row>
    <row r="142" spans="1:29" ht="12.75" customHeight="1">
      <c r="A142" s="73"/>
      <c r="B142" s="73"/>
      <c r="C142" s="81"/>
      <c r="D142" s="81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/>
      <c r="AC142" s="73"/>
    </row>
    <row r="143" spans="1:29" ht="12.75" customHeight="1">
      <c r="A143" s="73"/>
      <c r="B143" s="73"/>
      <c r="C143" s="81"/>
      <c r="D143" s="81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3"/>
      <c r="AB143" s="73"/>
      <c r="AC143" s="73"/>
    </row>
    <row r="144" spans="1:29" ht="12.75" customHeight="1">
      <c r="A144" s="73"/>
      <c r="B144" s="73"/>
      <c r="C144" s="81"/>
      <c r="D144" s="81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73"/>
      <c r="AB144" s="73"/>
      <c r="AC144" s="73"/>
    </row>
    <row r="145" spans="1:29" ht="12.75" customHeight="1">
      <c r="A145" s="73"/>
      <c r="B145" s="73"/>
      <c r="C145" s="81"/>
      <c r="D145" s="81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  <c r="AB145" s="73"/>
      <c r="AC145" s="73"/>
    </row>
    <row r="146" spans="1:29" ht="12.75" customHeight="1">
      <c r="A146" s="73"/>
      <c r="B146" s="73"/>
      <c r="C146" s="81"/>
      <c r="D146" s="81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</row>
    <row r="147" spans="1:29" ht="12.75" customHeight="1">
      <c r="A147" s="73"/>
      <c r="B147" s="73"/>
      <c r="C147" s="81"/>
      <c r="D147" s="81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3"/>
    </row>
    <row r="148" spans="1:29" ht="12.75" customHeight="1">
      <c r="A148" s="73"/>
      <c r="B148" s="73"/>
      <c r="C148" s="81"/>
      <c r="D148" s="81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3"/>
      <c r="AB148" s="73"/>
      <c r="AC148" s="73"/>
    </row>
    <row r="149" spans="1:29" ht="12.75" customHeight="1">
      <c r="A149" s="73"/>
      <c r="B149" s="73"/>
      <c r="C149" s="81"/>
      <c r="D149" s="81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</row>
    <row r="150" spans="1:29" ht="12.75" customHeight="1">
      <c r="A150" s="73"/>
      <c r="B150" s="73"/>
      <c r="C150" s="81"/>
      <c r="D150" s="81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</row>
    <row r="151" spans="1:29" ht="12.75" customHeight="1">
      <c r="A151" s="73"/>
      <c r="B151" s="73"/>
      <c r="C151" s="81"/>
      <c r="D151" s="81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</row>
    <row r="152" spans="1:29" ht="12.75" customHeight="1">
      <c r="A152" s="73"/>
      <c r="B152" s="73"/>
      <c r="C152" s="81"/>
      <c r="D152" s="81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</row>
    <row r="153" spans="1:29" ht="12.75" customHeight="1">
      <c r="A153" s="73"/>
      <c r="B153" s="73"/>
      <c r="C153" s="81"/>
      <c r="D153" s="81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  <c r="AB153" s="73"/>
      <c r="AC153" s="73"/>
    </row>
    <row r="154" spans="1:29" ht="12.75" customHeight="1">
      <c r="A154" s="73"/>
      <c r="B154" s="73"/>
      <c r="C154" s="81"/>
      <c r="D154" s="81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  <c r="AC154" s="73"/>
    </row>
    <row r="155" spans="1:29" ht="12.75" customHeight="1">
      <c r="A155" s="73"/>
      <c r="B155" s="73"/>
      <c r="C155" s="81"/>
      <c r="D155" s="81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  <c r="AB155" s="73"/>
      <c r="AC155" s="73"/>
    </row>
    <row r="156" spans="1:29" ht="12.75" customHeight="1">
      <c r="A156" s="73"/>
      <c r="B156" s="73"/>
      <c r="C156" s="81"/>
      <c r="D156" s="81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73"/>
    </row>
    <row r="157" spans="1:29" ht="12.75" customHeight="1">
      <c r="A157" s="73"/>
      <c r="B157" s="73"/>
      <c r="C157" s="81"/>
      <c r="D157" s="81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  <c r="AA157" s="73"/>
      <c r="AB157" s="73"/>
      <c r="AC157" s="73"/>
    </row>
    <row r="158" spans="1:29" ht="12.75" customHeight="1">
      <c r="A158" s="73"/>
      <c r="B158" s="73"/>
      <c r="C158" s="81"/>
      <c r="D158" s="81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  <c r="AC158" s="73"/>
    </row>
    <row r="159" spans="1:29" ht="12.75" customHeight="1">
      <c r="A159" s="73"/>
      <c r="B159" s="73"/>
      <c r="C159" s="81"/>
      <c r="D159" s="81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  <c r="AB159" s="73"/>
      <c r="AC159" s="73"/>
    </row>
    <row r="160" spans="1:29" ht="12.75" customHeight="1">
      <c r="A160" s="73"/>
      <c r="B160" s="73"/>
      <c r="C160" s="81"/>
      <c r="D160" s="81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3"/>
      <c r="AB160" s="73"/>
      <c r="AC160" s="73"/>
    </row>
    <row r="161" spans="1:29" ht="12.75" customHeight="1">
      <c r="A161" s="73"/>
      <c r="B161" s="73"/>
      <c r="C161" s="81"/>
      <c r="D161" s="81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  <c r="AC161" s="73"/>
    </row>
    <row r="162" spans="1:29" ht="12.75" customHeight="1">
      <c r="A162" s="73"/>
      <c r="B162" s="73"/>
      <c r="C162" s="81"/>
      <c r="D162" s="81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  <c r="AB162" s="73"/>
      <c r="AC162" s="73"/>
    </row>
    <row r="163" spans="1:29" ht="12.75" customHeight="1">
      <c r="A163" s="73"/>
      <c r="B163" s="73"/>
      <c r="C163" s="81"/>
      <c r="D163" s="81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/>
      <c r="AC163" s="73"/>
    </row>
    <row r="164" spans="1:29" ht="12.75" customHeight="1">
      <c r="A164" s="73"/>
      <c r="B164" s="73"/>
      <c r="C164" s="81"/>
      <c r="D164" s="81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  <c r="AB164" s="73"/>
      <c r="AC164" s="73"/>
    </row>
    <row r="165" spans="1:29" ht="12.75" customHeight="1">
      <c r="A165" s="73"/>
      <c r="B165" s="73"/>
      <c r="C165" s="81"/>
      <c r="D165" s="81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  <c r="AB165" s="73"/>
      <c r="AC165" s="73"/>
    </row>
    <row r="166" spans="1:29" ht="12.75" customHeight="1">
      <c r="A166" s="73"/>
      <c r="B166" s="73"/>
      <c r="C166" s="81"/>
      <c r="D166" s="81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3"/>
    </row>
    <row r="167" spans="1:29" ht="12.75" customHeight="1">
      <c r="A167" s="73"/>
      <c r="B167" s="73"/>
      <c r="C167" s="81"/>
      <c r="D167" s="81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/>
      <c r="AC167" s="73"/>
    </row>
    <row r="168" spans="1:29" ht="12.75" customHeight="1">
      <c r="A168" s="73"/>
      <c r="B168" s="73"/>
      <c r="C168" s="81"/>
      <c r="D168" s="81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  <c r="AB168" s="73"/>
      <c r="AC168" s="73"/>
    </row>
    <row r="169" spans="1:29" ht="12.75" customHeight="1">
      <c r="A169" s="73"/>
      <c r="B169" s="73"/>
      <c r="C169" s="81"/>
      <c r="D169" s="81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  <c r="AB169" s="73"/>
      <c r="AC169" s="73"/>
    </row>
    <row r="170" spans="1:29" ht="12.75" customHeight="1">
      <c r="A170" s="73"/>
      <c r="B170" s="73"/>
      <c r="C170" s="81"/>
      <c r="D170" s="81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  <c r="AB170" s="73"/>
      <c r="AC170" s="73"/>
    </row>
    <row r="171" spans="1:29" ht="12.75" customHeight="1">
      <c r="A171" s="73"/>
      <c r="B171" s="73"/>
      <c r="C171" s="81"/>
      <c r="D171" s="81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  <c r="AB171" s="73"/>
      <c r="AC171" s="73"/>
    </row>
    <row r="172" spans="1:29" ht="12.75" customHeight="1">
      <c r="A172" s="73"/>
      <c r="B172" s="73"/>
      <c r="C172" s="81"/>
      <c r="D172" s="81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3"/>
      <c r="AB172" s="73"/>
      <c r="AC172" s="73"/>
    </row>
    <row r="173" spans="1:29" ht="12.75" customHeight="1">
      <c r="A173" s="73"/>
      <c r="B173" s="73"/>
      <c r="C173" s="81"/>
      <c r="D173" s="81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</row>
    <row r="174" spans="1:29" ht="12.75" customHeight="1">
      <c r="A174" s="73"/>
      <c r="B174" s="73"/>
      <c r="C174" s="81"/>
      <c r="D174" s="81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  <c r="AA174" s="73"/>
      <c r="AB174" s="73"/>
      <c r="AC174" s="73"/>
    </row>
    <row r="175" spans="1:29" ht="12.75" customHeight="1">
      <c r="A175" s="73"/>
      <c r="B175" s="73"/>
      <c r="C175" s="81"/>
      <c r="D175" s="81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  <c r="AA175" s="73"/>
      <c r="AB175" s="73"/>
      <c r="AC175" s="73"/>
    </row>
    <row r="176" spans="1:29" ht="12.75" customHeight="1">
      <c r="A176" s="73"/>
      <c r="B176" s="73"/>
      <c r="C176" s="81"/>
      <c r="D176" s="81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  <c r="AA176" s="73"/>
      <c r="AB176" s="73"/>
      <c r="AC176" s="73"/>
    </row>
    <row r="177" spans="1:29" ht="12.75" customHeight="1">
      <c r="A177" s="73"/>
      <c r="B177" s="73"/>
      <c r="C177" s="81"/>
      <c r="D177" s="81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73"/>
    </row>
    <row r="178" spans="1:29" ht="12.75" customHeight="1">
      <c r="A178" s="73"/>
      <c r="B178" s="73"/>
      <c r="C178" s="81"/>
      <c r="D178" s="81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/>
      <c r="AC178" s="73"/>
    </row>
    <row r="179" spans="1:29" ht="12.75" customHeight="1">
      <c r="A179" s="73"/>
      <c r="B179" s="73"/>
      <c r="C179" s="81"/>
      <c r="D179" s="81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  <c r="AA179" s="73"/>
      <c r="AB179" s="73"/>
      <c r="AC179" s="73"/>
    </row>
    <row r="180" spans="1:29" ht="12.75" customHeight="1">
      <c r="A180" s="73"/>
      <c r="B180" s="73"/>
      <c r="C180" s="81"/>
      <c r="D180" s="81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3"/>
      <c r="AB180" s="73"/>
      <c r="AC180" s="73"/>
    </row>
    <row r="181" spans="1:29" ht="12.75" customHeight="1">
      <c r="A181" s="73"/>
      <c r="B181" s="73"/>
      <c r="C181" s="81"/>
      <c r="D181" s="81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  <c r="AC181" s="73"/>
    </row>
    <row r="182" spans="1:29" ht="12.75" customHeight="1">
      <c r="A182" s="73"/>
      <c r="B182" s="73"/>
      <c r="C182" s="81"/>
      <c r="D182" s="81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</row>
    <row r="183" spans="1:29" ht="12.75" customHeight="1">
      <c r="A183" s="73"/>
      <c r="B183" s="73"/>
      <c r="C183" s="81"/>
      <c r="D183" s="81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</row>
    <row r="184" spans="1:29" ht="12.75" customHeight="1">
      <c r="A184" s="73"/>
      <c r="B184" s="73"/>
      <c r="C184" s="81"/>
      <c r="D184" s="81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/>
    </row>
    <row r="185" spans="1:29" ht="12.75" customHeight="1">
      <c r="A185" s="73"/>
      <c r="B185" s="73"/>
      <c r="C185" s="81"/>
      <c r="D185" s="81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  <c r="AC185" s="73"/>
    </row>
    <row r="186" spans="1:29" ht="12.75" customHeight="1">
      <c r="A186" s="73"/>
      <c r="B186" s="73"/>
      <c r="C186" s="81"/>
      <c r="D186" s="81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</row>
    <row r="187" spans="1:29" ht="12.75" customHeight="1">
      <c r="A187" s="73"/>
      <c r="B187" s="73"/>
      <c r="C187" s="81"/>
      <c r="D187" s="81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</row>
    <row r="188" spans="1:29" ht="12.75" customHeight="1">
      <c r="A188" s="73"/>
      <c r="B188" s="73"/>
      <c r="C188" s="81"/>
      <c r="D188" s="81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</row>
    <row r="189" spans="1:29" ht="12.75" customHeight="1">
      <c r="A189" s="73"/>
      <c r="B189" s="73"/>
      <c r="C189" s="81"/>
      <c r="D189" s="81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  <c r="AC189" s="73"/>
    </row>
    <row r="190" spans="1:29" ht="12.75" customHeight="1">
      <c r="A190" s="73"/>
      <c r="B190" s="73"/>
      <c r="C190" s="81"/>
      <c r="D190" s="81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73"/>
    </row>
    <row r="191" spans="1:29" ht="12.75" customHeight="1">
      <c r="A191" s="73"/>
      <c r="B191" s="73"/>
      <c r="C191" s="81"/>
      <c r="D191" s="81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  <c r="AB191" s="73"/>
      <c r="AC191" s="73"/>
    </row>
    <row r="192" spans="1:29" ht="12.75" customHeight="1">
      <c r="A192" s="73"/>
      <c r="B192" s="73"/>
      <c r="C192" s="81"/>
      <c r="D192" s="81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  <c r="AC192" s="73"/>
    </row>
    <row r="193" spans="1:29" ht="12.75" customHeight="1">
      <c r="A193" s="73"/>
      <c r="B193" s="73"/>
      <c r="C193" s="81"/>
      <c r="D193" s="81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3"/>
      <c r="AB193" s="73"/>
      <c r="AC193" s="73"/>
    </row>
    <row r="194" spans="1:29" ht="12.75" customHeight="1">
      <c r="A194" s="73"/>
      <c r="B194" s="73"/>
      <c r="C194" s="81"/>
      <c r="D194" s="81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  <c r="AC194" s="73"/>
    </row>
    <row r="195" spans="1:29" ht="12.75" customHeight="1">
      <c r="A195" s="73"/>
      <c r="B195" s="73"/>
      <c r="C195" s="81"/>
      <c r="D195" s="81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  <c r="AA195" s="73"/>
      <c r="AB195" s="73"/>
      <c r="AC195" s="73"/>
    </row>
    <row r="196" spans="1:29" ht="12.75" customHeight="1">
      <c r="A196" s="73"/>
      <c r="B196" s="73"/>
      <c r="C196" s="81"/>
      <c r="D196" s="81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  <c r="AA196" s="73"/>
      <c r="AB196" s="73"/>
      <c r="AC196" s="73"/>
    </row>
    <row r="197" spans="1:29" ht="12.75" customHeight="1">
      <c r="A197" s="73"/>
      <c r="B197" s="73"/>
      <c r="C197" s="81"/>
      <c r="D197" s="81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</row>
    <row r="198" spans="1:29" ht="12.75" customHeight="1">
      <c r="A198" s="73"/>
      <c r="B198" s="73"/>
      <c r="C198" s="81"/>
      <c r="D198" s="81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  <c r="AC198" s="73"/>
    </row>
    <row r="199" spans="1:29" ht="12.75" customHeight="1">
      <c r="A199" s="73"/>
      <c r="B199" s="73"/>
      <c r="C199" s="81"/>
      <c r="D199" s="81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  <c r="AC199" s="73"/>
    </row>
    <row r="200" spans="1:29" ht="12.75" customHeight="1">
      <c r="A200" s="73"/>
      <c r="B200" s="73"/>
      <c r="C200" s="81"/>
      <c r="D200" s="81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3"/>
      <c r="AB200" s="73"/>
      <c r="AC200" s="73"/>
    </row>
    <row r="201" spans="1:29" ht="12.75" customHeight="1">
      <c r="A201" s="73"/>
      <c r="B201" s="73"/>
      <c r="C201" s="81"/>
      <c r="D201" s="81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  <c r="AA201" s="73"/>
      <c r="AB201" s="73"/>
      <c r="AC201" s="73"/>
    </row>
    <row r="202" spans="1:29" ht="12.75" customHeight="1">
      <c r="A202" s="73"/>
      <c r="B202" s="73"/>
      <c r="C202" s="81"/>
      <c r="D202" s="81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3"/>
      <c r="AB202" s="73"/>
      <c r="AC202" s="73"/>
    </row>
    <row r="203" spans="1:29" ht="12.75" customHeight="1">
      <c r="A203" s="73"/>
      <c r="B203" s="73"/>
      <c r="C203" s="81"/>
      <c r="D203" s="81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</row>
    <row r="204" spans="1:29" ht="12.75" customHeight="1">
      <c r="A204" s="73"/>
      <c r="B204" s="73"/>
      <c r="C204" s="81"/>
      <c r="D204" s="81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  <c r="AB204" s="73"/>
      <c r="AC204" s="73"/>
    </row>
    <row r="205" spans="1:29" ht="12.75" customHeight="1">
      <c r="A205" s="73"/>
      <c r="B205" s="73"/>
      <c r="C205" s="81"/>
      <c r="D205" s="81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  <c r="AB205" s="73"/>
      <c r="AC205" s="73"/>
    </row>
    <row r="206" spans="1:29" ht="12.75" customHeight="1">
      <c r="A206" s="73"/>
      <c r="B206" s="73"/>
      <c r="C206" s="81"/>
      <c r="D206" s="81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  <c r="AB206" s="73"/>
      <c r="AC206" s="73"/>
    </row>
    <row r="207" spans="1:29" ht="12.75" customHeight="1">
      <c r="A207" s="73"/>
      <c r="B207" s="73"/>
      <c r="C207" s="81"/>
      <c r="D207" s="81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  <c r="AB207" s="73"/>
      <c r="AC207" s="73"/>
    </row>
    <row r="208" spans="1:29" ht="12.75" customHeight="1">
      <c r="A208" s="73"/>
      <c r="B208" s="73"/>
      <c r="C208" s="81"/>
      <c r="D208" s="81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</row>
    <row r="209" spans="1:29" ht="12.75" customHeight="1">
      <c r="A209" s="73"/>
      <c r="B209" s="73"/>
      <c r="C209" s="81"/>
      <c r="D209" s="81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  <c r="AB209" s="73"/>
      <c r="AC209" s="73"/>
    </row>
    <row r="210" spans="1:29" ht="12.75" customHeight="1">
      <c r="A210" s="73"/>
      <c r="B210" s="73"/>
      <c r="C210" s="81"/>
      <c r="D210" s="81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3"/>
      <c r="AB210" s="73"/>
      <c r="AC210" s="73"/>
    </row>
    <row r="211" spans="1:29" ht="12.75" customHeight="1">
      <c r="A211" s="73"/>
      <c r="B211" s="73"/>
      <c r="C211" s="81"/>
      <c r="D211" s="81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3"/>
      <c r="AB211" s="73"/>
      <c r="AC211" s="73"/>
    </row>
    <row r="212" spans="1:29" ht="12.75" customHeight="1">
      <c r="A212" s="73"/>
      <c r="B212" s="73"/>
      <c r="C212" s="81"/>
      <c r="D212" s="81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</row>
    <row r="213" spans="1:29" ht="12.75" customHeight="1">
      <c r="A213" s="73"/>
      <c r="B213" s="73"/>
      <c r="C213" s="81"/>
      <c r="D213" s="81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</row>
    <row r="214" spans="1:29" ht="12.75" customHeight="1">
      <c r="A214" s="73"/>
      <c r="B214" s="73"/>
      <c r="C214" s="81"/>
      <c r="D214" s="81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</row>
    <row r="215" spans="1:29" ht="12.75" customHeight="1">
      <c r="A215" s="73"/>
      <c r="B215" s="73"/>
      <c r="C215" s="81"/>
      <c r="D215" s="81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</row>
    <row r="216" spans="1:29" ht="12.75" customHeight="1">
      <c r="A216" s="73"/>
      <c r="B216" s="73"/>
      <c r="C216" s="81"/>
      <c r="D216" s="81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</row>
    <row r="217" spans="1:29" ht="12.75" customHeight="1">
      <c r="A217" s="73"/>
      <c r="B217" s="73"/>
      <c r="C217" s="81"/>
      <c r="D217" s="81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3"/>
      <c r="AB217" s="73"/>
      <c r="AC217" s="73"/>
    </row>
    <row r="218" spans="1:29" ht="12.75" customHeight="1">
      <c r="A218" s="73"/>
      <c r="B218" s="73"/>
      <c r="C218" s="81"/>
      <c r="D218" s="81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</row>
    <row r="219" spans="1:29" ht="12.75" customHeight="1">
      <c r="A219" s="73"/>
      <c r="B219" s="73"/>
      <c r="C219" s="81"/>
      <c r="D219" s="81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</row>
    <row r="220" spans="1:29" ht="12.75" customHeight="1">
      <c r="A220" s="73"/>
      <c r="B220" s="73"/>
      <c r="C220" s="81"/>
      <c r="D220" s="81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</row>
    <row r="221" spans="1:29" ht="12.75" customHeight="1">
      <c r="A221" s="73"/>
      <c r="B221" s="73"/>
      <c r="C221" s="81"/>
      <c r="D221" s="81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</row>
    <row r="222" spans="1:29" ht="12.75" customHeight="1">
      <c r="A222" s="73"/>
      <c r="B222" s="73"/>
      <c r="C222" s="81"/>
      <c r="D222" s="81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</row>
    <row r="223" spans="1:29" ht="12.75" customHeight="1">
      <c r="A223" s="73"/>
      <c r="B223" s="73"/>
      <c r="C223" s="81"/>
      <c r="D223" s="81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</row>
    <row r="224" spans="1:29" ht="12.75" customHeight="1">
      <c r="A224" s="73"/>
      <c r="B224" s="73"/>
      <c r="C224" s="81"/>
      <c r="D224" s="81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</row>
    <row r="225" spans="1:29" ht="12.75" customHeight="1">
      <c r="A225" s="73"/>
      <c r="B225" s="73"/>
      <c r="C225" s="81"/>
      <c r="D225" s="81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  <c r="AC225" s="73"/>
    </row>
    <row r="226" spans="1:29" ht="12.75" customHeight="1">
      <c r="A226" s="73"/>
      <c r="B226" s="73"/>
      <c r="C226" s="81"/>
      <c r="D226" s="81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</row>
    <row r="227" spans="1:29" ht="12.75" customHeight="1">
      <c r="A227" s="73"/>
      <c r="B227" s="73"/>
      <c r="C227" s="81"/>
      <c r="D227" s="81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</row>
    <row r="228" spans="1:29" ht="12.75" customHeight="1">
      <c r="A228" s="73"/>
      <c r="B228" s="73"/>
      <c r="C228" s="81"/>
      <c r="D228" s="81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</row>
    <row r="229" spans="1:29" ht="12.75" customHeight="1">
      <c r="A229" s="73"/>
      <c r="B229" s="73"/>
      <c r="C229" s="81"/>
      <c r="D229" s="81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</row>
    <row r="230" spans="1:29" ht="12.75" customHeight="1">
      <c r="A230" s="73"/>
      <c r="B230" s="73"/>
      <c r="C230" s="81"/>
      <c r="D230" s="81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/>
    </row>
    <row r="231" spans="1:29" ht="12.75" customHeight="1">
      <c r="A231" s="73"/>
      <c r="B231" s="73"/>
      <c r="C231" s="81"/>
      <c r="D231" s="81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73"/>
    </row>
    <row r="232" spans="1:29" ht="12.75" customHeight="1">
      <c r="A232" s="73"/>
      <c r="B232" s="73"/>
      <c r="C232" s="81"/>
      <c r="D232" s="81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  <c r="AC232" s="73"/>
    </row>
    <row r="233" spans="1:29" ht="12.75" customHeight="1">
      <c r="A233" s="73"/>
      <c r="B233" s="73"/>
      <c r="C233" s="81"/>
      <c r="D233" s="81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</row>
    <row r="234" spans="1:29" ht="12.75" customHeight="1">
      <c r="A234" s="73"/>
      <c r="B234" s="73"/>
      <c r="C234" s="81"/>
      <c r="D234" s="81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</row>
    <row r="235" spans="1:29" ht="12.75" customHeight="1">
      <c r="A235" s="73"/>
      <c r="B235" s="73"/>
      <c r="C235" s="81"/>
      <c r="D235" s="81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</row>
    <row r="236" spans="1:29" ht="12.75" customHeight="1">
      <c r="A236" s="73"/>
      <c r="B236" s="73"/>
      <c r="C236" s="81"/>
      <c r="D236" s="81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  <c r="AC236" s="73"/>
    </row>
    <row r="237" spans="1:29" ht="12.75" customHeight="1">
      <c r="A237" s="73"/>
      <c r="B237" s="73"/>
      <c r="C237" s="81"/>
      <c r="D237" s="81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3"/>
      <c r="AB237" s="73"/>
      <c r="AC237" s="73"/>
    </row>
    <row r="238" spans="1:29" ht="12.75" customHeight="1">
      <c r="A238" s="73"/>
      <c r="B238" s="73"/>
      <c r="C238" s="81"/>
      <c r="D238" s="81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</row>
    <row r="239" spans="1:29" ht="12.75" customHeight="1">
      <c r="A239" s="73"/>
      <c r="B239" s="73"/>
      <c r="C239" s="81"/>
      <c r="D239" s="81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</row>
    <row r="240" spans="1:29" ht="12.75" customHeight="1">
      <c r="A240" s="73"/>
      <c r="B240" s="73"/>
      <c r="C240" s="81"/>
      <c r="D240" s="81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</row>
    <row r="241" spans="1:29" ht="12.75" customHeight="1">
      <c r="A241" s="73"/>
      <c r="B241" s="73"/>
      <c r="C241" s="81"/>
      <c r="D241" s="81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</row>
    <row r="242" spans="1:29" ht="12.75" customHeight="1">
      <c r="A242" s="73"/>
      <c r="B242" s="73"/>
      <c r="C242" s="81"/>
      <c r="D242" s="81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</row>
    <row r="243" spans="1:29" ht="12.75" customHeight="1">
      <c r="A243" s="73"/>
      <c r="B243" s="73"/>
      <c r="C243" s="81"/>
      <c r="D243" s="81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</row>
    <row r="244" spans="1:29" ht="12.75" customHeight="1">
      <c r="A244" s="73"/>
      <c r="B244" s="73"/>
      <c r="C244" s="81"/>
      <c r="D244" s="81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</row>
    <row r="245" spans="1:29" ht="12.75" customHeight="1">
      <c r="A245" s="73"/>
      <c r="B245" s="73"/>
      <c r="C245" s="81"/>
      <c r="D245" s="81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</row>
    <row r="246" spans="1:29" ht="12.75" customHeight="1">
      <c r="A246" s="73"/>
      <c r="B246" s="73"/>
      <c r="C246" s="81"/>
      <c r="D246" s="81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</row>
    <row r="247" spans="1:29" ht="12.75" customHeight="1">
      <c r="A247" s="73"/>
      <c r="B247" s="73"/>
      <c r="C247" s="81"/>
      <c r="D247" s="81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</row>
    <row r="248" spans="1:29" ht="12.75" customHeight="1">
      <c r="A248" s="73"/>
      <c r="B248" s="73"/>
      <c r="C248" s="81"/>
      <c r="D248" s="81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</row>
    <row r="249" spans="1:29" ht="12.75" customHeight="1">
      <c r="A249" s="73"/>
      <c r="B249" s="73"/>
      <c r="C249" s="81"/>
      <c r="D249" s="81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</row>
    <row r="250" spans="1:29" ht="12.75" customHeight="1">
      <c r="A250" s="73"/>
      <c r="B250" s="73"/>
      <c r="C250" s="81"/>
      <c r="D250" s="81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</row>
    <row r="251" spans="1:29" ht="12.75" customHeight="1">
      <c r="A251" s="73"/>
      <c r="B251" s="73"/>
      <c r="C251" s="81"/>
      <c r="D251" s="81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</row>
    <row r="252" spans="1:29" ht="12.75" customHeight="1">
      <c r="A252" s="73"/>
      <c r="B252" s="73"/>
      <c r="C252" s="81"/>
      <c r="D252" s="81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</row>
    <row r="253" spans="1:29" ht="12.75" customHeight="1">
      <c r="A253" s="73"/>
      <c r="B253" s="73"/>
      <c r="C253" s="81"/>
      <c r="D253" s="81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</row>
    <row r="254" spans="1:29" ht="12.75" customHeight="1">
      <c r="A254" s="73"/>
      <c r="B254" s="73"/>
      <c r="C254" s="81"/>
      <c r="D254" s="81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</row>
    <row r="255" spans="1:29" ht="12.75" customHeight="1">
      <c r="A255" s="73"/>
      <c r="B255" s="73"/>
      <c r="C255" s="81"/>
      <c r="D255" s="81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</row>
    <row r="256" spans="1:29" ht="12.75" customHeight="1">
      <c r="A256" s="73"/>
      <c r="B256" s="73"/>
      <c r="C256" s="81"/>
      <c r="D256" s="81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</row>
    <row r="257" spans="1:29" ht="12.75" customHeight="1">
      <c r="A257" s="73"/>
      <c r="B257" s="73"/>
      <c r="C257" s="81"/>
      <c r="D257" s="81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</row>
    <row r="258" spans="1:29" ht="12.75" customHeight="1">
      <c r="A258" s="73"/>
      <c r="B258" s="73"/>
      <c r="C258" s="81"/>
      <c r="D258" s="81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</row>
    <row r="259" spans="1:29" ht="12.75" customHeight="1">
      <c r="A259" s="73"/>
      <c r="B259" s="73"/>
      <c r="C259" s="81"/>
      <c r="D259" s="81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</row>
    <row r="260" spans="1:29" ht="12.75" customHeight="1">
      <c r="A260" s="73"/>
      <c r="B260" s="73"/>
      <c r="C260" s="81"/>
      <c r="D260" s="81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3"/>
      <c r="AB260" s="73"/>
      <c r="AC260" s="73"/>
    </row>
    <row r="261" spans="1:29" ht="12.75" customHeight="1">
      <c r="A261" s="73"/>
      <c r="B261" s="73"/>
      <c r="C261" s="81"/>
      <c r="D261" s="81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</row>
    <row r="262" spans="1:29" ht="12.75" customHeight="1">
      <c r="A262" s="73"/>
      <c r="B262" s="73"/>
      <c r="C262" s="81"/>
      <c r="D262" s="81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</row>
    <row r="263" spans="1:29" ht="12.75" customHeight="1">
      <c r="A263" s="73"/>
      <c r="B263" s="73"/>
      <c r="C263" s="81"/>
      <c r="D263" s="81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</row>
    <row r="264" spans="1:29" ht="12.75" customHeight="1">
      <c r="A264" s="73"/>
      <c r="B264" s="73"/>
      <c r="C264" s="81"/>
      <c r="D264" s="81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</row>
    <row r="265" spans="1:29" ht="12.75" customHeight="1">
      <c r="A265" s="73"/>
      <c r="B265" s="73"/>
      <c r="C265" s="81"/>
      <c r="D265" s="81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</row>
    <row r="266" spans="1:29" ht="12.75" customHeight="1">
      <c r="A266" s="73"/>
      <c r="B266" s="73"/>
      <c r="C266" s="81"/>
      <c r="D266" s="81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</row>
    <row r="267" spans="1:29" ht="12.75" customHeight="1">
      <c r="A267" s="73"/>
      <c r="B267" s="73"/>
      <c r="C267" s="81"/>
      <c r="D267" s="81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</row>
    <row r="268" spans="1:29" ht="12.75" customHeight="1">
      <c r="A268" s="73"/>
      <c r="B268" s="73"/>
      <c r="C268" s="81"/>
      <c r="D268" s="81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</row>
    <row r="269" spans="1:29" ht="12.75" customHeight="1">
      <c r="A269" s="73"/>
      <c r="B269" s="73"/>
      <c r="C269" s="81"/>
      <c r="D269" s="81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</row>
    <row r="270" spans="1:29" ht="12.75" customHeight="1">
      <c r="A270" s="73"/>
      <c r="B270" s="73"/>
      <c r="C270" s="81"/>
      <c r="D270" s="81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</row>
    <row r="271" spans="1:29" ht="12.75" customHeight="1">
      <c r="A271" s="73"/>
      <c r="B271" s="73"/>
      <c r="C271" s="81"/>
      <c r="D271" s="81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</row>
    <row r="272" spans="1:29" ht="12.75" customHeight="1">
      <c r="A272" s="73"/>
      <c r="B272" s="73"/>
      <c r="C272" s="81"/>
      <c r="D272" s="81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</row>
    <row r="273" spans="1:29" ht="12.75" customHeight="1">
      <c r="A273" s="73"/>
      <c r="B273" s="73"/>
      <c r="C273" s="81"/>
      <c r="D273" s="81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  <c r="AC273" s="73"/>
    </row>
    <row r="274" spans="1:29" ht="12.75" customHeight="1">
      <c r="A274" s="73"/>
      <c r="B274" s="73"/>
      <c r="C274" s="81"/>
      <c r="D274" s="81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</row>
    <row r="275" spans="1:29" ht="12.75" customHeight="1">
      <c r="A275" s="73"/>
      <c r="B275" s="73"/>
      <c r="C275" s="81"/>
      <c r="D275" s="81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</row>
    <row r="276" spans="1:29" ht="12.75" customHeight="1">
      <c r="A276" s="73"/>
      <c r="B276" s="73"/>
      <c r="C276" s="81"/>
      <c r="D276" s="81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</row>
    <row r="277" spans="1:29" ht="12.75" customHeight="1">
      <c r="A277" s="73"/>
      <c r="B277" s="73"/>
      <c r="C277" s="81"/>
      <c r="D277" s="81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</row>
    <row r="278" spans="1:29" ht="12.75" customHeight="1">
      <c r="A278" s="73"/>
      <c r="B278" s="73"/>
      <c r="C278" s="81"/>
      <c r="D278" s="81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</row>
    <row r="279" spans="1:29" ht="12.75" customHeight="1">
      <c r="A279" s="73"/>
      <c r="B279" s="73"/>
      <c r="C279" s="81"/>
      <c r="D279" s="81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</row>
    <row r="280" spans="1:29" ht="12.75" customHeight="1">
      <c r="A280" s="73"/>
      <c r="B280" s="73"/>
      <c r="C280" s="81"/>
      <c r="D280" s="81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  <c r="AB280" s="73"/>
      <c r="AC280" s="73"/>
    </row>
    <row r="281" spans="1:29" ht="12.75" customHeight="1">
      <c r="A281" s="73"/>
      <c r="B281" s="73"/>
      <c r="C281" s="81"/>
      <c r="D281" s="81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</row>
    <row r="282" spans="1:29" ht="12.75" customHeight="1">
      <c r="A282" s="73"/>
      <c r="B282" s="73"/>
      <c r="C282" s="81"/>
      <c r="D282" s="81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</row>
    <row r="283" spans="1:29" ht="12.75" customHeight="1">
      <c r="A283" s="73"/>
      <c r="B283" s="73"/>
      <c r="C283" s="81"/>
      <c r="D283" s="81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</row>
    <row r="284" spans="1:29" ht="12.75" customHeight="1">
      <c r="A284" s="73"/>
      <c r="B284" s="73"/>
      <c r="C284" s="81"/>
      <c r="D284" s="81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</row>
    <row r="285" spans="1:29" ht="12.75" customHeight="1">
      <c r="A285" s="73"/>
      <c r="B285" s="73"/>
      <c r="C285" s="81"/>
      <c r="D285" s="81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</row>
    <row r="286" spans="1:29" ht="12.75" customHeight="1">
      <c r="A286" s="73"/>
      <c r="B286" s="73"/>
      <c r="C286" s="81"/>
      <c r="D286" s="81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</row>
    <row r="287" spans="1:29" ht="12.75" customHeight="1">
      <c r="A287" s="73"/>
      <c r="B287" s="73"/>
      <c r="C287" s="81"/>
      <c r="D287" s="81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</row>
    <row r="288" spans="1:29" ht="12.75" customHeight="1">
      <c r="A288" s="73"/>
      <c r="B288" s="73"/>
      <c r="C288" s="81"/>
      <c r="D288" s="81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  <c r="AC288" s="73"/>
    </row>
    <row r="289" spans="1:29" ht="12.75" customHeight="1">
      <c r="A289" s="73"/>
      <c r="B289" s="73"/>
      <c r="C289" s="81"/>
      <c r="D289" s="81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</row>
    <row r="290" spans="1:29" ht="12.75" customHeight="1">
      <c r="A290" s="73"/>
      <c r="B290" s="73"/>
      <c r="C290" s="81"/>
      <c r="D290" s="81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  <c r="AB290" s="73"/>
      <c r="AC290" s="73"/>
    </row>
    <row r="291" spans="1:29" ht="12.75" customHeight="1">
      <c r="A291" s="73"/>
      <c r="B291" s="73"/>
      <c r="C291" s="81"/>
      <c r="D291" s="81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</row>
    <row r="292" spans="1:29" ht="12.75" customHeight="1">
      <c r="A292" s="73"/>
      <c r="B292" s="73"/>
      <c r="C292" s="81"/>
      <c r="D292" s="81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  <c r="AB292" s="73"/>
      <c r="AC292" s="73"/>
    </row>
    <row r="293" spans="1:29" ht="12.75" customHeight="1">
      <c r="A293" s="73"/>
      <c r="B293" s="73"/>
      <c r="C293" s="81"/>
      <c r="D293" s="81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  <c r="AC293" s="73"/>
    </row>
    <row r="294" spans="1:29" ht="12.75" customHeight="1">
      <c r="A294" s="73"/>
      <c r="B294" s="73"/>
      <c r="C294" s="81"/>
      <c r="D294" s="81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</row>
    <row r="295" spans="1:29" ht="12.75" customHeight="1">
      <c r="A295" s="73"/>
      <c r="B295" s="73"/>
      <c r="C295" s="81"/>
      <c r="D295" s="81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</row>
    <row r="296" spans="1:29" ht="12.75" customHeight="1">
      <c r="A296" s="73"/>
      <c r="B296" s="73"/>
      <c r="C296" s="81"/>
      <c r="D296" s="81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  <c r="AC296" s="73"/>
    </row>
    <row r="297" spans="1:29" ht="12.75" customHeight="1">
      <c r="A297" s="73"/>
      <c r="B297" s="73"/>
      <c r="C297" s="81"/>
      <c r="D297" s="81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</row>
    <row r="298" spans="1:29" ht="12.75" customHeight="1">
      <c r="A298" s="73"/>
      <c r="B298" s="73"/>
      <c r="C298" s="81"/>
      <c r="D298" s="81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  <c r="AB298" s="73"/>
      <c r="AC298" s="73"/>
    </row>
    <row r="299" spans="1:29" ht="12.75" customHeight="1">
      <c r="A299" s="73"/>
      <c r="B299" s="73"/>
      <c r="C299" s="81"/>
      <c r="D299" s="81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</row>
    <row r="300" spans="1:29" ht="12.75" customHeight="1">
      <c r="A300" s="73"/>
      <c r="B300" s="73"/>
      <c r="C300" s="81"/>
      <c r="D300" s="81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</row>
    <row r="301" spans="1:29" ht="12.75" customHeight="1">
      <c r="A301" s="73"/>
      <c r="B301" s="73"/>
      <c r="C301" s="81"/>
      <c r="D301" s="81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</row>
    <row r="302" spans="1:29" ht="12.75" customHeight="1">
      <c r="A302" s="73"/>
      <c r="B302" s="73"/>
      <c r="C302" s="81"/>
      <c r="D302" s="81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</row>
    <row r="303" spans="1:29" ht="12.75" customHeight="1">
      <c r="A303" s="73"/>
      <c r="B303" s="73"/>
      <c r="C303" s="81"/>
      <c r="D303" s="81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  <c r="AB303" s="73"/>
      <c r="AC303" s="73"/>
    </row>
    <row r="304" spans="1:29" ht="12.75" customHeight="1">
      <c r="A304" s="73"/>
      <c r="B304" s="73"/>
      <c r="C304" s="81"/>
      <c r="D304" s="81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</row>
    <row r="305" spans="1:29" ht="12.75" customHeight="1">
      <c r="A305" s="73"/>
      <c r="B305" s="73"/>
      <c r="C305" s="81"/>
      <c r="D305" s="81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  <c r="AC305" s="73"/>
    </row>
    <row r="306" spans="1:29" ht="12.75" customHeight="1">
      <c r="A306" s="73"/>
      <c r="B306" s="73"/>
      <c r="C306" s="81"/>
      <c r="D306" s="81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</row>
    <row r="307" spans="1:29" ht="12.75" customHeight="1">
      <c r="A307" s="73"/>
      <c r="B307" s="73"/>
      <c r="C307" s="81"/>
      <c r="D307" s="81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</row>
    <row r="308" spans="1:29" ht="12.75" customHeight="1">
      <c r="A308" s="73"/>
      <c r="B308" s="73"/>
      <c r="C308" s="81"/>
      <c r="D308" s="81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</row>
    <row r="309" spans="1:29" ht="12.75" customHeight="1">
      <c r="A309" s="73"/>
      <c r="B309" s="73"/>
      <c r="C309" s="81"/>
      <c r="D309" s="81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  <c r="AC309" s="73"/>
    </row>
    <row r="310" spans="1:29" ht="12.75" customHeight="1">
      <c r="A310" s="73"/>
      <c r="B310" s="73"/>
      <c r="C310" s="81"/>
      <c r="D310" s="81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</row>
    <row r="311" spans="1:29" ht="12.75" customHeight="1">
      <c r="A311" s="73"/>
      <c r="B311" s="73"/>
      <c r="C311" s="81"/>
      <c r="D311" s="81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  <c r="AC311" s="73"/>
    </row>
    <row r="312" spans="1:29" ht="12.75" customHeight="1">
      <c r="A312" s="73"/>
      <c r="B312" s="73"/>
      <c r="C312" s="81"/>
      <c r="D312" s="81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</row>
    <row r="313" spans="1:29" ht="12.75" customHeight="1">
      <c r="A313" s="73"/>
      <c r="B313" s="73"/>
      <c r="C313" s="81"/>
      <c r="D313" s="81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  <c r="AC313" s="73"/>
    </row>
    <row r="314" spans="1:29" ht="12.75" customHeight="1">
      <c r="A314" s="73"/>
      <c r="B314" s="73"/>
      <c r="C314" s="81"/>
      <c r="D314" s="81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</row>
    <row r="315" spans="1:29" ht="12.75" customHeight="1">
      <c r="A315" s="73"/>
      <c r="B315" s="73"/>
      <c r="C315" s="81"/>
      <c r="D315" s="81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</row>
    <row r="316" spans="1:29" ht="12.75" customHeight="1">
      <c r="A316" s="73"/>
      <c r="B316" s="73"/>
      <c r="C316" s="81"/>
      <c r="D316" s="81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</row>
    <row r="317" spans="1:29" ht="12.75" customHeight="1">
      <c r="A317" s="73"/>
      <c r="B317" s="73"/>
      <c r="C317" s="81"/>
      <c r="D317" s="81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</row>
    <row r="318" spans="1:29" ht="12.75" customHeight="1">
      <c r="A318" s="73"/>
      <c r="B318" s="73"/>
      <c r="C318" s="81"/>
      <c r="D318" s="81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  <c r="AB318" s="73"/>
      <c r="AC318" s="73"/>
    </row>
    <row r="319" spans="1:29" ht="12.75" customHeight="1">
      <c r="A319" s="73"/>
      <c r="B319" s="73"/>
      <c r="C319" s="81"/>
      <c r="D319" s="81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  <c r="AB319" s="73"/>
      <c r="AC319" s="73"/>
    </row>
    <row r="320" spans="1:29" ht="12.75" customHeight="1">
      <c r="A320" s="73"/>
      <c r="B320" s="73"/>
      <c r="C320" s="81"/>
      <c r="D320" s="81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  <c r="AB320" s="73"/>
      <c r="AC320" s="73"/>
    </row>
    <row r="321" spans="1:29" ht="12.75" customHeight="1">
      <c r="A321" s="73"/>
      <c r="B321" s="73"/>
      <c r="C321" s="81"/>
      <c r="D321" s="81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  <c r="AC321" s="73"/>
    </row>
    <row r="322" spans="1:29" ht="12.75" customHeight="1">
      <c r="A322" s="73"/>
      <c r="B322" s="73"/>
      <c r="C322" s="81"/>
      <c r="D322" s="81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  <c r="AB322" s="73"/>
      <c r="AC322" s="73"/>
    </row>
    <row r="323" spans="1:29" ht="12.75" customHeight="1">
      <c r="A323" s="73"/>
      <c r="B323" s="73"/>
      <c r="C323" s="81"/>
      <c r="D323" s="81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  <c r="AB323" s="73"/>
      <c r="AC323" s="73"/>
    </row>
    <row r="324" spans="1:29" ht="12.75" customHeight="1">
      <c r="A324" s="73"/>
      <c r="B324" s="73"/>
      <c r="C324" s="81"/>
      <c r="D324" s="81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  <c r="AB324" s="73"/>
      <c r="AC324" s="73"/>
    </row>
    <row r="325" spans="1:29" ht="12.75" customHeight="1">
      <c r="A325" s="73"/>
      <c r="B325" s="73"/>
      <c r="C325" s="81"/>
      <c r="D325" s="81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3"/>
      <c r="AB325" s="73"/>
      <c r="AC325" s="73"/>
    </row>
    <row r="326" spans="1:29" ht="12.75" customHeight="1">
      <c r="A326" s="73"/>
      <c r="B326" s="73"/>
      <c r="C326" s="81"/>
      <c r="D326" s="81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  <c r="AC326" s="73"/>
    </row>
    <row r="327" spans="1:29" ht="12.75" customHeight="1">
      <c r="A327" s="73"/>
      <c r="B327" s="73"/>
      <c r="C327" s="81"/>
      <c r="D327" s="81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  <c r="AC327" s="73"/>
    </row>
    <row r="328" spans="1:29" ht="12.75" customHeight="1">
      <c r="A328" s="73"/>
      <c r="B328" s="73"/>
      <c r="C328" s="81"/>
      <c r="D328" s="81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  <c r="AB328" s="73"/>
      <c r="AC328" s="73"/>
    </row>
    <row r="329" spans="1:29" ht="12.75" customHeight="1">
      <c r="A329" s="73"/>
      <c r="B329" s="73"/>
      <c r="C329" s="81"/>
      <c r="D329" s="81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3"/>
      <c r="AB329" s="73"/>
      <c r="AC329" s="73"/>
    </row>
    <row r="330" spans="1:29" ht="12.75" customHeight="1">
      <c r="A330" s="73"/>
      <c r="B330" s="73"/>
      <c r="C330" s="81"/>
      <c r="D330" s="81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  <c r="AC330" s="73"/>
    </row>
    <row r="331" spans="1:29" ht="12.75" customHeight="1">
      <c r="A331" s="73"/>
      <c r="B331" s="73"/>
      <c r="C331" s="81"/>
      <c r="D331" s="81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  <c r="AB331" s="73"/>
      <c r="AC331" s="73"/>
    </row>
    <row r="332" spans="1:29" ht="12.75" customHeight="1">
      <c r="A332" s="73"/>
      <c r="B332" s="73"/>
      <c r="C332" s="81"/>
      <c r="D332" s="81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</row>
    <row r="333" spans="1:29" ht="12.75" customHeight="1">
      <c r="A333" s="73"/>
      <c r="B333" s="73"/>
      <c r="C333" s="81"/>
      <c r="D333" s="81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</row>
    <row r="334" spans="1:29" ht="12.75" customHeight="1">
      <c r="A334" s="73"/>
      <c r="B334" s="73"/>
      <c r="C334" s="81"/>
      <c r="D334" s="81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  <c r="AC334" s="73"/>
    </row>
    <row r="335" spans="1:29" ht="12.75" customHeight="1">
      <c r="A335" s="73"/>
      <c r="B335" s="73"/>
      <c r="C335" s="81"/>
      <c r="D335" s="81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</row>
    <row r="336" spans="1:29" ht="12.75" customHeight="1">
      <c r="A336" s="73"/>
      <c r="B336" s="73"/>
      <c r="C336" s="81"/>
      <c r="D336" s="81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  <c r="AC336" s="73"/>
    </row>
    <row r="337" spans="1:29" ht="12.75" customHeight="1">
      <c r="A337" s="73"/>
      <c r="B337" s="73"/>
      <c r="C337" s="81"/>
      <c r="D337" s="81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  <c r="AB337" s="73"/>
      <c r="AC337" s="73"/>
    </row>
    <row r="338" spans="1:29" ht="12.75" customHeight="1">
      <c r="A338" s="73"/>
      <c r="B338" s="73"/>
      <c r="C338" s="81"/>
      <c r="D338" s="81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3"/>
      <c r="AB338" s="73"/>
      <c r="AC338" s="73"/>
    </row>
    <row r="339" spans="1:29" ht="12.75" customHeight="1">
      <c r="A339" s="73"/>
      <c r="B339" s="73"/>
      <c r="C339" s="81"/>
      <c r="D339" s="81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  <c r="AC339" s="73"/>
    </row>
    <row r="340" spans="1:29" ht="12.75" customHeight="1">
      <c r="A340" s="73"/>
      <c r="B340" s="73"/>
      <c r="C340" s="81"/>
      <c r="D340" s="81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  <c r="AB340" s="73"/>
      <c r="AC340" s="73"/>
    </row>
    <row r="341" spans="1:29" ht="12.75" customHeight="1">
      <c r="A341" s="73"/>
      <c r="B341" s="73"/>
      <c r="C341" s="81"/>
      <c r="D341" s="81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  <c r="AB341" s="73"/>
      <c r="AC341" s="73"/>
    </row>
    <row r="342" spans="1:29" ht="12.75" customHeight="1">
      <c r="A342" s="73"/>
      <c r="B342" s="73"/>
      <c r="C342" s="81"/>
      <c r="D342" s="81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  <c r="AC342" s="73"/>
    </row>
    <row r="343" spans="1:29" ht="12.75" customHeight="1">
      <c r="A343" s="73"/>
      <c r="B343" s="73"/>
      <c r="C343" s="81"/>
      <c r="D343" s="81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</row>
    <row r="344" spans="1:29" ht="12.75" customHeight="1">
      <c r="A344" s="73"/>
      <c r="B344" s="73"/>
      <c r="C344" s="81"/>
      <c r="D344" s="81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  <c r="AB344" s="73"/>
      <c r="AC344" s="73"/>
    </row>
    <row r="345" spans="1:29" ht="12.75" customHeight="1">
      <c r="A345" s="73"/>
      <c r="B345" s="73"/>
      <c r="C345" s="81"/>
      <c r="D345" s="81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  <c r="AB345" s="73"/>
      <c r="AC345" s="73"/>
    </row>
    <row r="346" spans="1:29" ht="12.75" customHeight="1">
      <c r="A346" s="73"/>
      <c r="B346" s="73"/>
      <c r="C346" s="81"/>
      <c r="D346" s="81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  <c r="AB346" s="73"/>
      <c r="AC346" s="73"/>
    </row>
    <row r="347" spans="1:29" ht="12.75" customHeight="1">
      <c r="A347" s="73"/>
      <c r="B347" s="73"/>
      <c r="C347" s="81"/>
      <c r="D347" s="81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</row>
    <row r="348" spans="1:29" ht="12.75" customHeight="1">
      <c r="A348" s="73"/>
      <c r="B348" s="73"/>
      <c r="C348" s="81"/>
      <c r="D348" s="81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  <c r="AB348" s="73"/>
      <c r="AC348" s="73"/>
    </row>
    <row r="349" spans="1:29" ht="12.75" customHeight="1">
      <c r="A349" s="73"/>
      <c r="B349" s="73"/>
      <c r="C349" s="81"/>
      <c r="D349" s="81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</row>
    <row r="350" spans="1:29" ht="12.75" customHeight="1">
      <c r="A350" s="73"/>
      <c r="B350" s="73"/>
      <c r="C350" s="81"/>
      <c r="D350" s="81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</row>
    <row r="351" spans="1:29" ht="12.75" customHeight="1">
      <c r="A351" s="73"/>
      <c r="B351" s="73"/>
      <c r="C351" s="81"/>
      <c r="D351" s="81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</row>
    <row r="352" spans="1:29" ht="12.75" customHeight="1">
      <c r="A352" s="73"/>
      <c r="B352" s="73"/>
      <c r="C352" s="81"/>
      <c r="D352" s="81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</row>
    <row r="353" spans="1:29" ht="12.75" customHeight="1">
      <c r="A353" s="73"/>
      <c r="B353" s="73"/>
      <c r="C353" s="81"/>
      <c r="D353" s="81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</row>
    <row r="354" spans="1:29" ht="12.75" customHeight="1">
      <c r="A354" s="73"/>
      <c r="B354" s="73"/>
      <c r="C354" s="81"/>
      <c r="D354" s="81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</row>
    <row r="355" spans="1:29" ht="12.75" customHeight="1">
      <c r="A355" s="73"/>
      <c r="B355" s="73"/>
      <c r="C355" s="81"/>
      <c r="D355" s="81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</row>
    <row r="356" spans="1:29" ht="12.75" customHeight="1">
      <c r="A356" s="73"/>
      <c r="B356" s="73"/>
      <c r="C356" s="81"/>
      <c r="D356" s="81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</row>
    <row r="357" spans="1:29" ht="12.75" customHeight="1">
      <c r="A357" s="73"/>
      <c r="B357" s="73"/>
      <c r="C357" s="81"/>
      <c r="D357" s="81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</row>
    <row r="358" spans="1:29" ht="12.75" customHeight="1">
      <c r="A358" s="73"/>
      <c r="B358" s="73"/>
      <c r="C358" s="81"/>
      <c r="D358" s="81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</row>
    <row r="359" spans="1:29" ht="12.75" customHeight="1">
      <c r="A359" s="73"/>
      <c r="B359" s="73"/>
      <c r="C359" s="81"/>
      <c r="D359" s="81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</row>
    <row r="360" spans="1:29" ht="12.75" customHeight="1">
      <c r="A360" s="73"/>
      <c r="B360" s="73"/>
      <c r="C360" s="81"/>
      <c r="D360" s="81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</row>
    <row r="361" spans="1:29" ht="12.75" customHeight="1">
      <c r="A361" s="73"/>
      <c r="B361" s="73"/>
      <c r="C361" s="81"/>
      <c r="D361" s="81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</row>
    <row r="362" spans="1:29" ht="12.75" customHeight="1">
      <c r="A362" s="73"/>
      <c r="B362" s="73"/>
      <c r="C362" s="81"/>
      <c r="D362" s="81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</row>
    <row r="363" spans="1:29" ht="12.75" customHeight="1">
      <c r="A363" s="73"/>
      <c r="B363" s="73"/>
      <c r="C363" s="81"/>
      <c r="D363" s="81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  <c r="AC363" s="73"/>
    </row>
    <row r="364" spans="1:29" ht="12.75" customHeight="1">
      <c r="A364" s="73"/>
      <c r="B364" s="73"/>
      <c r="C364" s="81"/>
      <c r="D364" s="81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  <c r="AB364" s="73"/>
      <c r="AC364" s="73"/>
    </row>
    <row r="365" spans="1:29" ht="12.75" customHeight="1">
      <c r="A365" s="73"/>
      <c r="B365" s="73"/>
      <c r="C365" s="81"/>
      <c r="D365" s="81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  <c r="AC365" s="73"/>
    </row>
    <row r="366" spans="1:29" ht="12.75" customHeight="1">
      <c r="A366" s="73"/>
      <c r="B366" s="73"/>
      <c r="C366" s="81"/>
      <c r="D366" s="81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</row>
    <row r="367" spans="1:29" ht="12.75" customHeight="1">
      <c r="A367" s="73"/>
      <c r="B367" s="73"/>
      <c r="C367" s="81"/>
      <c r="D367" s="81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</row>
    <row r="368" spans="1:29" ht="12.75" customHeight="1">
      <c r="A368" s="73"/>
      <c r="B368" s="73"/>
      <c r="C368" s="81"/>
      <c r="D368" s="81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  <c r="AC368" s="73"/>
    </row>
    <row r="369" spans="1:29" ht="12.75" customHeight="1">
      <c r="A369" s="73"/>
      <c r="B369" s="73"/>
      <c r="C369" s="81"/>
      <c r="D369" s="81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</row>
    <row r="370" spans="1:29" ht="12.75" customHeight="1">
      <c r="A370" s="73"/>
      <c r="B370" s="73"/>
      <c r="C370" s="81"/>
      <c r="D370" s="81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  <c r="AC370" s="73"/>
    </row>
    <row r="371" spans="1:29" ht="12.75" customHeight="1">
      <c r="A371" s="73"/>
      <c r="B371" s="73"/>
      <c r="C371" s="81"/>
      <c r="D371" s="81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  <c r="AC371" s="73"/>
    </row>
    <row r="372" spans="1:29" ht="12.75" customHeight="1">
      <c r="A372" s="73"/>
      <c r="B372" s="73"/>
      <c r="C372" s="81"/>
      <c r="D372" s="81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  <c r="AB372" s="73"/>
      <c r="AC372" s="73"/>
    </row>
    <row r="373" spans="1:29" ht="12.75" customHeight="1">
      <c r="A373" s="73"/>
      <c r="B373" s="73"/>
      <c r="C373" s="81"/>
      <c r="D373" s="81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</row>
    <row r="374" spans="1:29" ht="12.75" customHeight="1">
      <c r="A374" s="73"/>
      <c r="B374" s="73"/>
      <c r="C374" s="81"/>
      <c r="D374" s="81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  <c r="AC374" s="73"/>
    </row>
    <row r="375" spans="1:29" ht="12.75" customHeight="1">
      <c r="A375" s="73"/>
      <c r="B375" s="73"/>
      <c r="C375" s="81"/>
      <c r="D375" s="81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  <c r="AC375" s="73"/>
    </row>
    <row r="376" spans="1:29" ht="12.75" customHeight="1">
      <c r="A376" s="73"/>
      <c r="B376" s="73"/>
      <c r="C376" s="81"/>
      <c r="D376" s="81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  <c r="AC376" s="73"/>
    </row>
    <row r="377" spans="1:29" ht="12.75" customHeight="1">
      <c r="A377" s="73"/>
      <c r="B377" s="73"/>
      <c r="C377" s="81"/>
      <c r="D377" s="81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</row>
    <row r="378" spans="1:29" ht="12.75" customHeight="1">
      <c r="A378" s="73"/>
      <c r="B378" s="73"/>
      <c r="C378" s="81"/>
      <c r="D378" s="81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  <c r="AC378" s="73"/>
    </row>
    <row r="379" spans="1:29" ht="12.75" customHeight="1">
      <c r="A379" s="73"/>
      <c r="B379" s="73"/>
      <c r="C379" s="81"/>
      <c r="D379" s="81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/>
      <c r="AB379" s="73"/>
      <c r="AC379" s="73"/>
    </row>
    <row r="380" spans="1:29" ht="12.75" customHeight="1">
      <c r="A380" s="73"/>
      <c r="B380" s="73"/>
      <c r="C380" s="81"/>
      <c r="D380" s="81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  <c r="AB380" s="73"/>
      <c r="AC380" s="73"/>
    </row>
    <row r="381" spans="1:29" ht="12.75" customHeight="1">
      <c r="A381" s="73"/>
      <c r="B381" s="73"/>
      <c r="C381" s="81"/>
      <c r="D381" s="81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  <c r="AC381" s="73"/>
    </row>
    <row r="382" spans="1:29" ht="12.75" customHeight="1">
      <c r="A382" s="73"/>
      <c r="B382" s="73"/>
      <c r="C382" s="81"/>
      <c r="D382" s="81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  <c r="AC382" s="73"/>
    </row>
    <row r="383" spans="1:29" ht="12.75" customHeight="1">
      <c r="A383" s="73"/>
      <c r="B383" s="73"/>
      <c r="C383" s="81"/>
      <c r="D383" s="81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  <c r="AC383" s="73"/>
    </row>
    <row r="384" spans="1:29" ht="12.75" customHeight="1">
      <c r="A384" s="73"/>
      <c r="B384" s="73"/>
      <c r="C384" s="81"/>
      <c r="D384" s="81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/>
      <c r="AB384" s="73"/>
      <c r="AC384" s="73"/>
    </row>
    <row r="385" spans="1:29" ht="12.75" customHeight="1">
      <c r="A385" s="73"/>
      <c r="B385" s="73"/>
      <c r="C385" s="81"/>
      <c r="D385" s="81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  <c r="AA385" s="73"/>
      <c r="AB385" s="73"/>
      <c r="AC385" s="73"/>
    </row>
    <row r="386" spans="1:29" ht="12.75" customHeight="1">
      <c r="A386" s="73"/>
      <c r="B386" s="73"/>
      <c r="C386" s="81"/>
      <c r="D386" s="81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  <c r="AC386" s="73"/>
    </row>
    <row r="387" spans="1:29" ht="12.75" customHeight="1">
      <c r="A387" s="73"/>
      <c r="B387" s="73"/>
      <c r="C387" s="81"/>
      <c r="D387" s="81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  <c r="AA387" s="73"/>
      <c r="AB387" s="73"/>
      <c r="AC387" s="73"/>
    </row>
    <row r="388" spans="1:29" ht="12.75" customHeight="1">
      <c r="A388" s="73"/>
      <c r="B388" s="73"/>
      <c r="C388" s="81"/>
      <c r="D388" s="81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  <c r="AC388" s="73"/>
    </row>
    <row r="389" spans="1:29" ht="12.75" customHeight="1">
      <c r="A389" s="73"/>
      <c r="B389" s="73"/>
      <c r="C389" s="81"/>
      <c r="D389" s="81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  <c r="AC389" s="73"/>
    </row>
    <row r="390" spans="1:29" ht="12.75" customHeight="1">
      <c r="A390" s="73"/>
      <c r="B390" s="73"/>
      <c r="C390" s="81"/>
      <c r="D390" s="81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  <c r="AC390" s="73"/>
    </row>
    <row r="391" spans="1:29" ht="12.75" customHeight="1">
      <c r="A391" s="73"/>
      <c r="B391" s="73"/>
      <c r="C391" s="81"/>
      <c r="D391" s="81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/>
      <c r="AC391" s="73"/>
    </row>
    <row r="392" spans="1:29" ht="12.75" customHeight="1">
      <c r="A392" s="73"/>
      <c r="B392" s="73"/>
      <c r="C392" s="81"/>
      <c r="D392" s="81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</row>
    <row r="393" spans="1:29" ht="12.75" customHeight="1">
      <c r="A393" s="73"/>
      <c r="B393" s="73"/>
      <c r="C393" s="81"/>
      <c r="D393" s="81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/>
      <c r="AC393" s="73"/>
    </row>
    <row r="394" spans="1:29" ht="12.75" customHeight="1">
      <c r="A394" s="73"/>
      <c r="B394" s="73"/>
      <c r="C394" s="81"/>
      <c r="D394" s="81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  <c r="AC394" s="73"/>
    </row>
    <row r="395" spans="1:29" ht="12.75" customHeight="1">
      <c r="A395" s="73"/>
      <c r="B395" s="73"/>
      <c r="C395" s="81"/>
      <c r="D395" s="81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/>
      <c r="AB395" s="73"/>
      <c r="AC395" s="73"/>
    </row>
    <row r="396" spans="1:29" ht="12.75" customHeight="1">
      <c r="A396" s="73"/>
      <c r="B396" s="73"/>
      <c r="C396" s="81"/>
      <c r="D396" s="81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</row>
    <row r="397" spans="1:29" ht="12.75" customHeight="1">
      <c r="A397" s="73"/>
      <c r="B397" s="73"/>
      <c r="C397" s="81"/>
      <c r="D397" s="81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/>
      <c r="AB397" s="73"/>
      <c r="AC397" s="73"/>
    </row>
    <row r="398" spans="1:29" ht="12.75" customHeight="1">
      <c r="A398" s="73"/>
      <c r="B398" s="73"/>
      <c r="C398" s="81"/>
      <c r="D398" s="81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  <c r="AC398" s="73"/>
    </row>
    <row r="399" spans="1:29" ht="12.75" customHeight="1">
      <c r="A399" s="73"/>
      <c r="B399" s="73"/>
      <c r="C399" s="81"/>
      <c r="D399" s="81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  <c r="AC399" s="73"/>
    </row>
    <row r="400" spans="1:29" ht="12.75" customHeight="1">
      <c r="A400" s="73"/>
      <c r="B400" s="73"/>
      <c r="C400" s="81"/>
      <c r="D400" s="81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  <c r="AC400" s="73"/>
    </row>
    <row r="401" spans="1:29" ht="12.75" customHeight="1">
      <c r="A401" s="73"/>
      <c r="B401" s="73"/>
      <c r="C401" s="81"/>
      <c r="D401" s="81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  <c r="AA401" s="73"/>
      <c r="AB401" s="73"/>
      <c r="AC401" s="73"/>
    </row>
    <row r="402" spans="1:29" ht="12.75" customHeight="1">
      <c r="A402" s="73"/>
      <c r="B402" s="73"/>
      <c r="C402" s="81"/>
      <c r="D402" s="81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  <c r="AC402" s="73"/>
    </row>
    <row r="403" spans="1:29" ht="12.75" customHeight="1">
      <c r="A403" s="73"/>
      <c r="B403" s="73"/>
      <c r="C403" s="81"/>
      <c r="D403" s="81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  <c r="AA403" s="73"/>
      <c r="AB403" s="73"/>
      <c r="AC403" s="73"/>
    </row>
    <row r="404" spans="1:29" ht="12.75" customHeight="1">
      <c r="A404" s="73"/>
      <c r="B404" s="73"/>
      <c r="C404" s="81"/>
      <c r="D404" s="81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  <c r="AC404" s="73"/>
    </row>
    <row r="405" spans="1:29" ht="12.75" customHeight="1">
      <c r="A405" s="73"/>
      <c r="B405" s="73"/>
      <c r="C405" s="81"/>
      <c r="D405" s="81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  <c r="AA405" s="73"/>
      <c r="AB405" s="73"/>
      <c r="AC405" s="73"/>
    </row>
    <row r="406" spans="1:29" ht="12.75" customHeight="1">
      <c r="A406" s="73"/>
      <c r="B406" s="73"/>
      <c r="C406" s="81"/>
      <c r="D406" s="81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  <c r="AC406" s="73"/>
    </row>
    <row r="407" spans="1:29" ht="12.75" customHeight="1">
      <c r="A407" s="73"/>
      <c r="B407" s="73"/>
      <c r="C407" s="81"/>
      <c r="D407" s="81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  <c r="AC407" s="73"/>
    </row>
    <row r="408" spans="1:29" ht="12.75" customHeight="1">
      <c r="A408" s="73"/>
      <c r="B408" s="73"/>
      <c r="C408" s="81"/>
      <c r="D408" s="81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  <c r="AC408" s="73"/>
    </row>
    <row r="409" spans="1:29" ht="12.75" customHeight="1">
      <c r="A409" s="73"/>
      <c r="B409" s="73"/>
      <c r="C409" s="81"/>
      <c r="D409" s="81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  <c r="AA409" s="73"/>
      <c r="AB409" s="73"/>
      <c r="AC409" s="73"/>
    </row>
    <row r="410" spans="1:29" ht="12.75" customHeight="1">
      <c r="A410" s="73"/>
      <c r="B410" s="73"/>
      <c r="C410" s="81"/>
      <c r="D410" s="81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/>
      <c r="AB410" s="73"/>
      <c r="AC410" s="73"/>
    </row>
    <row r="411" spans="1:29" ht="12.75" customHeight="1">
      <c r="A411" s="73"/>
      <c r="B411" s="73"/>
      <c r="C411" s="81"/>
      <c r="D411" s="81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  <c r="AA411" s="73"/>
      <c r="AB411" s="73"/>
      <c r="AC411" s="73"/>
    </row>
    <row r="412" spans="1:29" ht="12.75" customHeight="1">
      <c r="A412" s="73"/>
      <c r="B412" s="73"/>
      <c r="C412" s="81"/>
      <c r="D412" s="81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  <c r="AC412" s="73"/>
    </row>
    <row r="413" spans="1:29" ht="12.75" customHeight="1">
      <c r="A413" s="73"/>
      <c r="B413" s="73"/>
      <c r="C413" s="81"/>
      <c r="D413" s="81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  <c r="AC413" s="73"/>
    </row>
    <row r="414" spans="1:29" ht="12.75" customHeight="1">
      <c r="A414" s="73"/>
      <c r="B414" s="73"/>
      <c r="C414" s="81"/>
      <c r="D414" s="81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  <c r="AA414" s="73"/>
      <c r="AB414" s="73"/>
      <c r="AC414" s="73"/>
    </row>
    <row r="415" spans="1:29" ht="12.75" customHeight="1">
      <c r="A415" s="73"/>
      <c r="B415" s="73"/>
      <c r="C415" s="81"/>
      <c r="D415" s="81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</row>
    <row r="416" spans="1:29" ht="12.75" customHeight="1">
      <c r="A416" s="73"/>
      <c r="B416" s="73"/>
      <c r="C416" s="81"/>
      <c r="D416" s="81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  <c r="AA416" s="73"/>
      <c r="AB416" s="73"/>
      <c r="AC416" s="73"/>
    </row>
    <row r="417" spans="1:29" ht="12.75" customHeight="1">
      <c r="A417" s="73"/>
      <c r="B417" s="73"/>
      <c r="C417" s="81"/>
      <c r="D417" s="81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/>
      <c r="AC417" s="73"/>
    </row>
    <row r="418" spans="1:29" ht="12.75" customHeight="1">
      <c r="A418" s="73"/>
      <c r="B418" s="73"/>
      <c r="C418" s="81"/>
      <c r="D418" s="81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  <c r="AA418" s="73"/>
      <c r="AB418" s="73"/>
      <c r="AC418" s="73"/>
    </row>
    <row r="419" spans="1:29" ht="12.75" customHeight="1">
      <c r="A419" s="73"/>
      <c r="B419" s="73"/>
      <c r="C419" s="81"/>
      <c r="D419" s="81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  <c r="AC419" s="73"/>
    </row>
    <row r="420" spans="1:29" ht="12.75" customHeight="1">
      <c r="A420" s="73"/>
      <c r="B420" s="73"/>
      <c r="C420" s="81"/>
      <c r="D420" s="81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  <c r="AC420" s="73"/>
    </row>
    <row r="421" spans="1:29" ht="12.75" customHeight="1">
      <c r="A421" s="73"/>
      <c r="B421" s="73"/>
      <c r="C421" s="81"/>
      <c r="D421" s="81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  <c r="AC421" s="73"/>
    </row>
    <row r="422" spans="1:29" ht="12.75" customHeight="1">
      <c r="A422" s="73"/>
      <c r="B422" s="73"/>
      <c r="C422" s="81"/>
      <c r="D422" s="81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</row>
    <row r="423" spans="1:29" ht="12.75" customHeight="1">
      <c r="A423" s="73"/>
      <c r="B423" s="73"/>
      <c r="C423" s="81"/>
      <c r="D423" s="81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  <c r="AA423" s="73"/>
      <c r="AB423" s="73"/>
      <c r="AC423" s="73"/>
    </row>
    <row r="424" spans="1:29" ht="12.75" customHeight="1">
      <c r="A424" s="73"/>
      <c r="B424" s="73"/>
      <c r="C424" s="81"/>
      <c r="D424" s="81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/>
      <c r="AB424" s="73"/>
      <c r="AC424" s="73"/>
    </row>
    <row r="425" spans="1:29" ht="12.75" customHeight="1">
      <c r="A425" s="73"/>
      <c r="B425" s="73"/>
      <c r="C425" s="81"/>
      <c r="D425" s="81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  <c r="AA425" s="73"/>
      <c r="AB425" s="73"/>
      <c r="AC425" s="73"/>
    </row>
    <row r="426" spans="1:29" ht="12.75" customHeight="1">
      <c r="A426" s="73"/>
      <c r="B426" s="73"/>
      <c r="C426" s="81"/>
      <c r="D426" s="81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  <c r="AA426" s="73"/>
      <c r="AB426" s="73"/>
      <c r="AC426" s="73"/>
    </row>
    <row r="427" spans="1:29" ht="12.75" customHeight="1">
      <c r="A427" s="73"/>
      <c r="B427" s="73"/>
      <c r="C427" s="81"/>
      <c r="D427" s="81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  <c r="AC427" s="73"/>
    </row>
    <row r="428" spans="1:29" ht="12.75" customHeight="1">
      <c r="A428" s="73"/>
      <c r="B428" s="73"/>
      <c r="C428" s="81"/>
      <c r="D428" s="81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  <c r="AA428" s="73"/>
      <c r="AB428" s="73"/>
      <c r="AC428" s="73"/>
    </row>
    <row r="429" spans="1:29" ht="12.75" customHeight="1">
      <c r="A429" s="73"/>
      <c r="B429" s="73"/>
      <c r="C429" s="81"/>
      <c r="D429" s="81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  <c r="AC429" s="73"/>
    </row>
    <row r="430" spans="1:29" ht="12.75" customHeight="1">
      <c r="A430" s="73"/>
      <c r="B430" s="73"/>
      <c r="C430" s="81"/>
      <c r="D430" s="81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  <c r="AA430" s="73"/>
      <c r="AB430" s="73"/>
      <c r="AC430" s="73"/>
    </row>
    <row r="431" spans="1:29" ht="12.75" customHeight="1">
      <c r="A431" s="73"/>
      <c r="B431" s="73"/>
      <c r="C431" s="81"/>
      <c r="D431" s="81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  <c r="AC431" s="73"/>
    </row>
    <row r="432" spans="1:29" ht="12.75" customHeight="1">
      <c r="A432" s="73"/>
      <c r="B432" s="73"/>
      <c r="C432" s="81"/>
      <c r="D432" s="81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  <c r="AA432" s="73"/>
      <c r="AB432" s="73"/>
      <c r="AC432" s="73"/>
    </row>
    <row r="433" spans="1:29" ht="12.75" customHeight="1">
      <c r="A433" s="73"/>
      <c r="B433" s="73"/>
      <c r="C433" s="81"/>
      <c r="D433" s="81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  <c r="AC433" s="73"/>
    </row>
    <row r="434" spans="1:29" ht="12.75" customHeight="1">
      <c r="A434" s="73"/>
      <c r="B434" s="73"/>
      <c r="C434" s="81"/>
      <c r="D434" s="81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  <c r="AA434" s="73"/>
      <c r="AB434" s="73"/>
      <c r="AC434" s="73"/>
    </row>
    <row r="435" spans="1:29" ht="12.75" customHeight="1">
      <c r="A435" s="73"/>
      <c r="B435" s="73"/>
      <c r="C435" s="81"/>
      <c r="D435" s="81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</row>
    <row r="436" spans="1:29" ht="12.75" customHeight="1">
      <c r="A436" s="73"/>
      <c r="B436" s="73"/>
      <c r="C436" s="81"/>
      <c r="D436" s="81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  <c r="AC436" s="73"/>
    </row>
    <row r="437" spans="1:29" ht="12.75" customHeight="1">
      <c r="A437" s="73"/>
      <c r="B437" s="73"/>
      <c r="C437" s="81"/>
      <c r="D437" s="81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</row>
    <row r="438" spans="1:29" ht="12.75" customHeight="1">
      <c r="A438" s="73"/>
      <c r="B438" s="73"/>
      <c r="C438" s="81"/>
      <c r="D438" s="81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</row>
    <row r="439" spans="1:29" ht="12.75" customHeight="1">
      <c r="A439" s="73"/>
      <c r="B439" s="73"/>
      <c r="C439" s="81"/>
      <c r="D439" s="81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</row>
    <row r="440" spans="1:29" ht="12.75" customHeight="1">
      <c r="A440" s="73"/>
      <c r="B440" s="73"/>
      <c r="C440" s="81"/>
      <c r="D440" s="81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  <c r="AC440" s="73"/>
    </row>
    <row r="441" spans="1:29" ht="12.75" customHeight="1">
      <c r="A441" s="73"/>
      <c r="B441" s="73"/>
      <c r="C441" s="81"/>
      <c r="D441" s="81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</row>
    <row r="442" spans="1:29" ht="12.75" customHeight="1">
      <c r="A442" s="73"/>
      <c r="B442" s="73"/>
      <c r="C442" s="81"/>
      <c r="D442" s="81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  <c r="AC442" s="73"/>
    </row>
    <row r="443" spans="1:29" ht="12.75" customHeight="1">
      <c r="A443" s="73"/>
      <c r="B443" s="73"/>
      <c r="C443" s="81"/>
      <c r="D443" s="81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</row>
    <row r="444" spans="1:29" ht="12.75" customHeight="1">
      <c r="A444" s="73"/>
      <c r="B444" s="73"/>
      <c r="C444" s="81"/>
      <c r="D444" s="81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</row>
    <row r="445" spans="1:29" ht="12.75" customHeight="1">
      <c r="A445" s="73"/>
      <c r="B445" s="73"/>
      <c r="C445" s="81"/>
      <c r="D445" s="81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  <c r="AC445" s="73"/>
    </row>
    <row r="446" spans="1:29" ht="12.75" customHeight="1">
      <c r="A446" s="73"/>
      <c r="B446" s="73"/>
      <c r="C446" s="81"/>
      <c r="D446" s="81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/>
      <c r="AC446" s="73"/>
    </row>
    <row r="447" spans="1:29" ht="12.75" customHeight="1">
      <c r="A447" s="73"/>
      <c r="B447" s="73"/>
      <c r="C447" s="81"/>
      <c r="D447" s="81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  <c r="AC447" s="73"/>
    </row>
    <row r="448" spans="1:29" ht="12.75" customHeight="1">
      <c r="A448" s="73"/>
      <c r="B448" s="73"/>
      <c r="C448" s="81"/>
      <c r="D448" s="81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  <c r="AC448" s="73"/>
    </row>
    <row r="449" spans="1:29" ht="12.75" customHeight="1">
      <c r="A449" s="73"/>
      <c r="B449" s="73"/>
      <c r="C449" s="81"/>
      <c r="D449" s="81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  <c r="AA449" s="73"/>
      <c r="AB449" s="73"/>
      <c r="AC449" s="73"/>
    </row>
    <row r="450" spans="1:29" ht="12.75" customHeight="1">
      <c r="A450" s="73"/>
      <c r="B450" s="73"/>
      <c r="C450" s="81"/>
      <c r="D450" s="81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  <c r="AC450" s="73"/>
    </row>
    <row r="451" spans="1:29" ht="12.75" customHeight="1">
      <c r="A451" s="73"/>
      <c r="B451" s="73"/>
      <c r="C451" s="81"/>
      <c r="D451" s="81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</row>
    <row r="452" spans="1:29" ht="12.75" customHeight="1">
      <c r="A452" s="73"/>
      <c r="B452" s="73"/>
      <c r="C452" s="81"/>
      <c r="D452" s="81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</row>
    <row r="453" spans="1:29" ht="12.75" customHeight="1">
      <c r="A453" s="73"/>
      <c r="B453" s="73"/>
      <c r="C453" s="81"/>
      <c r="D453" s="81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  <c r="AA453" s="73"/>
      <c r="AB453" s="73"/>
      <c r="AC453" s="73"/>
    </row>
    <row r="454" spans="1:29" ht="12.75" customHeight="1">
      <c r="A454" s="73"/>
      <c r="B454" s="73"/>
      <c r="C454" s="81"/>
      <c r="D454" s="81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</row>
    <row r="455" spans="1:29" ht="12.75" customHeight="1">
      <c r="A455" s="73"/>
      <c r="B455" s="73"/>
      <c r="C455" s="81"/>
      <c r="D455" s="81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  <c r="AC455" s="73"/>
    </row>
    <row r="456" spans="1:29" ht="12.75" customHeight="1">
      <c r="A456" s="73"/>
      <c r="B456" s="73"/>
      <c r="C456" s="81"/>
      <c r="D456" s="81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  <c r="AC456" s="73"/>
    </row>
    <row r="457" spans="1:29" ht="12.75" customHeight="1">
      <c r="A457" s="73"/>
      <c r="B457" s="73"/>
      <c r="C457" s="81"/>
      <c r="D457" s="81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  <c r="AA457" s="73"/>
      <c r="AB457" s="73"/>
      <c r="AC457" s="73"/>
    </row>
    <row r="458" spans="1:29" ht="12.75" customHeight="1">
      <c r="A458" s="73"/>
      <c r="B458" s="73"/>
      <c r="C458" s="81"/>
      <c r="D458" s="81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  <c r="AC458" s="73"/>
    </row>
    <row r="459" spans="1:29" ht="12.75" customHeight="1">
      <c r="A459" s="73"/>
      <c r="B459" s="73"/>
      <c r="C459" s="81"/>
      <c r="D459" s="81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/>
      <c r="AC459" s="73"/>
    </row>
    <row r="460" spans="1:29" ht="12.75" customHeight="1">
      <c r="A460" s="73"/>
      <c r="B460" s="73"/>
      <c r="C460" s="81"/>
      <c r="D460" s="81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  <c r="AA460" s="73"/>
      <c r="AB460" s="73"/>
      <c r="AC460" s="73"/>
    </row>
    <row r="461" spans="1:29" ht="12.75" customHeight="1">
      <c r="A461" s="73"/>
      <c r="B461" s="73"/>
      <c r="C461" s="81"/>
      <c r="D461" s="81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  <c r="AC461" s="73"/>
    </row>
    <row r="462" spans="1:29" ht="12.75" customHeight="1">
      <c r="A462" s="73"/>
      <c r="B462" s="73"/>
      <c r="C462" s="81"/>
      <c r="D462" s="81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  <c r="AA462" s="73"/>
      <c r="AB462" s="73"/>
      <c r="AC462" s="73"/>
    </row>
    <row r="463" spans="1:29" ht="12.75" customHeight="1">
      <c r="A463" s="73"/>
      <c r="B463" s="73"/>
      <c r="C463" s="81"/>
      <c r="D463" s="81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/>
      <c r="AB463" s="73"/>
      <c r="AC463" s="73"/>
    </row>
    <row r="464" spans="1:29" ht="12.75" customHeight="1">
      <c r="A464" s="73"/>
      <c r="B464" s="73"/>
      <c r="C464" s="81"/>
      <c r="D464" s="81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  <c r="AA464" s="73"/>
      <c r="AB464" s="73"/>
      <c r="AC464" s="73"/>
    </row>
    <row r="465" spans="1:29" ht="12.75" customHeight="1">
      <c r="A465" s="73"/>
      <c r="B465" s="73"/>
      <c r="C465" s="81"/>
      <c r="D465" s="81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  <c r="AA465" s="73"/>
      <c r="AB465" s="73"/>
      <c r="AC465" s="73"/>
    </row>
    <row r="466" spans="1:29" ht="12.75" customHeight="1">
      <c r="A466" s="73"/>
      <c r="B466" s="73"/>
      <c r="C466" s="81"/>
      <c r="D466" s="81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  <c r="AC466" s="73"/>
    </row>
    <row r="467" spans="1:29" ht="12.75" customHeight="1">
      <c r="A467" s="73"/>
      <c r="B467" s="73"/>
      <c r="C467" s="81"/>
      <c r="D467" s="81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  <c r="AC467" s="73"/>
    </row>
    <row r="468" spans="1:29" ht="12.75" customHeight="1">
      <c r="A468" s="73"/>
      <c r="B468" s="73"/>
      <c r="C468" s="81"/>
      <c r="D468" s="81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  <c r="AC468" s="73"/>
    </row>
    <row r="469" spans="1:29" ht="12.75" customHeight="1">
      <c r="A469" s="73"/>
      <c r="B469" s="73"/>
      <c r="C469" s="81"/>
      <c r="D469" s="81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  <c r="AC469" s="73"/>
    </row>
    <row r="470" spans="1:29" ht="12.75" customHeight="1">
      <c r="A470" s="73"/>
      <c r="B470" s="73"/>
      <c r="C470" s="81"/>
      <c r="D470" s="81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  <c r="AC470" s="73"/>
    </row>
    <row r="471" spans="1:29" ht="12.75" customHeight="1">
      <c r="A471" s="73"/>
      <c r="B471" s="73"/>
      <c r="C471" s="81"/>
      <c r="D471" s="81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  <c r="AA471" s="73"/>
      <c r="AB471" s="73"/>
      <c r="AC471" s="73"/>
    </row>
    <row r="472" spans="1:29" ht="12.75" customHeight="1">
      <c r="A472" s="73"/>
      <c r="B472" s="73"/>
      <c r="C472" s="81"/>
      <c r="D472" s="81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  <c r="AA472" s="73"/>
      <c r="AB472" s="73"/>
      <c r="AC472" s="73"/>
    </row>
    <row r="473" spans="1:29" ht="12.75" customHeight="1">
      <c r="A473" s="73"/>
      <c r="B473" s="73"/>
      <c r="C473" s="81"/>
      <c r="D473" s="81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  <c r="AA473" s="73"/>
      <c r="AB473" s="73"/>
      <c r="AC473" s="73"/>
    </row>
    <row r="474" spans="1:29" ht="12.75" customHeight="1">
      <c r="A474" s="73"/>
      <c r="B474" s="73"/>
      <c r="C474" s="81"/>
      <c r="D474" s="81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  <c r="AA474" s="73"/>
      <c r="AB474" s="73"/>
      <c r="AC474" s="73"/>
    </row>
    <row r="475" spans="1:29" ht="12.75" customHeight="1">
      <c r="A475" s="73"/>
      <c r="B475" s="73"/>
      <c r="C475" s="81"/>
      <c r="D475" s="81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  <c r="AC475" s="73"/>
    </row>
    <row r="476" spans="1:29" ht="12.75" customHeight="1">
      <c r="A476" s="73"/>
      <c r="B476" s="73"/>
      <c r="C476" s="81"/>
      <c r="D476" s="81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  <c r="AC476" s="73"/>
    </row>
    <row r="477" spans="1:29" ht="12.75" customHeight="1">
      <c r="A477" s="73"/>
      <c r="B477" s="73"/>
      <c r="C477" s="81"/>
      <c r="D477" s="81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</row>
    <row r="478" spans="1:29" ht="12.75" customHeight="1">
      <c r="A478" s="73"/>
      <c r="B478" s="73"/>
      <c r="C478" s="81"/>
      <c r="D478" s="81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  <c r="AA478" s="73"/>
      <c r="AB478" s="73"/>
      <c r="AC478" s="73"/>
    </row>
    <row r="479" spans="1:29" ht="12.75" customHeight="1">
      <c r="A479" s="73"/>
      <c r="B479" s="73"/>
      <c r="C479" s="81"/>
      <c r="D479" s="81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  <c r="AA479" s="73"/>
      <c r="AB479" s="73"/>
      <c r="AC479" s="73"/>
    </row>
    <row r="480" spans="1:29" ht="12.75" customHeight="1">
      <c r="A480" s="73"/>
      <c r="B480" s="73"/>
      <c r="C480" s="81"/>
      <c r="D480" s="81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  <c r="AC480" s="73"/>
    </row>
    <row r="481" spans="1:29" ht="12.75" customHeight="1">
      <c r="A481" s="73"/>
      <c r="B481" s="73"/>
      <c r="C481" s="81"/>
      <c r="D481" s="81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  <c r="AA481" s="73"/>
      <c r="AB481" s="73"/>
      <c r="AC481" s="73"/>
    </row>
    <row r="482" spans="1:29" ht="12.75" customHeight="1">
      <c r="A482" s="73"/>
      <c r="B482" s="73"/>
      <c r="C482" s="81"/>
      <c r="D482" s="81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</row>
    <row r="483" spans="1:29" ht="12.75" customHeight="1">
      <c r="A483" s="73"/>
      <c r="B483" s="73"/>
      <c r="C483" s="81"/>
      <c r="D483" s="81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</row>
    <row r="484" spans="1:29" ht="12.75" customHeight="1">
      <c r="A484" s="73"/>
      <c r="B484" s="73"/>
      <c r="C484" s="81"/>
      <c r="D484" s="81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</row>
    <row r="485" spans="1:29" ht="12.75" customHeight="1">
      <c r="A485" s="73"/>
      <c r="B485" s="73"/>
      <c r="C485" s="81"/>
      <c r="D485" s="81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  <c r="AA485" s="73"/>
      <c r="AB485" s="73"/>
      <c r="AC485" s="73"/>
    </row>
    <row r="486" spans="1:29" ht="12.75" customHeight="1">
      <c r="A486" s="73"/>
      <c r="B486" s="73"/>
      <c r="C486" s="81"/>
      <c r="D486" s="81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</row>
    <row r="487" spans="1:29" ht="12.75" customHeight="1">
      <c r="A487" s="73"/>
      <c r="B487" s="73"/>
      <c r="C487" s="81"/>
      <c r="D487" s="81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  <c r="AC487" s="73"/>
    </row>
    <row r="488" spans="1:29" ht="12.75" customHeight="1">
      <c r="A488" s="73"/>
      <c r="B488" s="73"/>
      <c r="C488" s="81"/>
      <c r="D488" s="81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  <c r="AC488" s="73"/>
    </row>
    <row r="489" spans="1:29" ht="12.75" customHeight="1">
      <c r="A489" s="73"/>
      <c r="B489" s="73"/>
      <c r="C489" s="81"/>
      <c r="D489" s="81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  <c r="AA489" s="73"/>
      <c r="AB489" s="73"/>
      <c r="AC489" s="73"/>
    </row>
    <row r="490" spans="1:29" ht="12.75" customHeight="1">
      <c r="A490" s="73"/>
      <c r="B490" s="73"/>
      <c r="C490" s="81"/>
      <c r="D490" s="81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  <c r="AC490" s="73"/>
    </row>
    <row r="491" spans="1:29" ht="12.75" customHeight="1">
      <c r="A491" s="73"/>
      <c r="B491" s="73"/>
      <c r="C491" s="81"/>
      <c r="D491" s="81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/>
      <c r="AC491" s="73"/>
    </row>
    <row r="492" spans="1:29" ht="12.75" customHeight="1">
      <c r="A492" s="73"/>
      <c r="B492" s="73"/>
      <c r="C492" s="81"/>
      <c r="D492" s="81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  <c r="AA492" s="73"/>
      <c r="AB492" s="73"/>
      <c r="AC492" s="73"/>
    </row>
    <row r="493" spans="1:29" ht="12.75" customHeight="1">
      <c r="A493" s="73"/>
      <c r="B493" s="73"/>
      <c r="C493" s="81"/>
      <c r="D493" s="81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/>
      <c r="AC493" s="73"/>
    </row>
    <row r="494" spans="1:29" ht="12.75" customHeight="1">
      <c r="A494" s="73"/>
      <c r="B494" s="73"/>
      <c r="C494" s="81"/>
      <c r="D494" s="81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  <c r="AA494" s="73"/>
      <c r="AB494" s="73"/>
      <c r="AC494" s="73"/>
    </row>
    <row r="495" spans="1:29" ht="12.75" customHeight="1">
      <c r="A495" s="73"/>
      <c r="B495" s="73"/>
      <c r="C495" s="81"/>
      <c r="D495" s="81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  <c r="AA495" s="73"/>
      <c r="AB495" s="73"/>
      <c r="AC495" s="73"/>
    </row>
    <row r="496" spans="1:29" ht="12.75" customHeight="1">
      <c r="A496" s="73"/>
      <c r="B496" s="73"/>
      <c r="C496" s="81"/>
      <c r="D496" s="81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  <c r="AA496" s="73"/>
      <c r="AB496" s="73"/>
      <c r="AC496" s="73"/>
    </row>
    <row r="497" spans="1:29" ht="12.75" customHeight="1">
      <c r="A497" s="73"/>
      <c r="B497" s="73"/>
      <c r="C497" s="81"/>
      <c r="D497" s="81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  <c r="AC497" s="73"/>
    </row>
    <row r="498" spans="1:29" ht="12.75" customHeight="1">
      <c r="A498" s="73"/>
      <c r="B498" s="73"/>
      <c r="C498" s="81"/>
      <c r="D498" s="81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  <c r="AA498" s="73"/>
      <c r="AB498" s="73"/>
      <c r="AC498" s="73"/>
    </row>
    <row r="499" spans="1:29" ht="12.75" customHeight="1">
      <c r="A499" s="73"/>
      <c r="B499" s="73"/>
      <c r="C499" s="81"/>
      <c r="D499" s="81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  <c r="AA499" s="73"/>
      <c r="AB499" s="73"/>
      <c r="AC499" s="73"/>
    </row>
    <row r="500" spans="1:29" ht="12.75" customHeight="1">
      <c r="A500" s="73"/>
      <c r="B500" s="73"/>
      <c r="C500" s="81"/>
      <c r="D500" s="81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  <c r="AA500" s="73"/>
      <c r="AB500" s="73"/>
      <c r="AC500" s="73"/>
    </row>
    <row r="501" spans="1:29" ht="12.75" customHeight="1">
      <c r="A501" s="73"/>
      <c r="B501" s="73"/>
      <c r="C501" s="81"/>
      <c r="D501" s="81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  <c r="AA501" s="73"/>
      <c r="AB501" s="73"/>
      <c r="AC501" s="73"/>
    </row>
    <row r="502" spans="1:29" ht="12.75" customHeight="1">
      <c r="A502" s="73"/>
      <c r="B502" s="73"/>
      <c r="C502" s="81"/>
      <c r="D502" s="81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  <c r="AA502" s="73"/>
      <c r="AB502" s="73"/>
      <c r="AC502" s="73"/>
    </row>
    <row r="503" spans="1:29" ht="12.75" customHeight="1">
      <c r="A503" s="73"/>
      <c r="B503" s="73"/>
      <c r="C503" s="81"/>
      <c r="D503" s="81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  <c r="AA503" s="73"/>
      <c r="AB503" s="73"/>
      <c r="AC503" s="73"/>
    </row>
    <row r="504" spans="1:29" ht="12.75" customHeight="1">
      <c r="A504" s="73"/>
      <c r="B504" s="73"/>
      <c r="C504" s="81"/>
      <c r="D504" s="81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  <c r="Z504" s="73"/>
      <c r="AA504" s="73"/>
      <c r="AB504" s="73"/>
      <c r="AC504" s="73"/>
    </row>
    <row r="505" spans="1:29" ht="12.75" customHeight="1">
      <c r="A505" s="73"/>
      <c r="B505" s="73"/>
      <c r="C505" s="81"/>
      <c r="D505" s="81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  <c r="AA505" s="73"/>
      <c r="AB505" s="73"/>
      <c r="AC505" s="73"/>
    </row>
    <row r="506" spans="1:29" ht="12.75" customHeight="1">
      <c r="A506" s="73"/>
      <c r="B506" s="73"/>
      <c r="C506" s="81"/>
      <c r="D506" s="81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  <c r="AA506" s="73"/>
      <c r="AB506" s="73"/>
      <c r="AC506" s="73"/>
    </row>
    <row r="507" spans="1:29" ht="12.75" customHeight="1">
      <c r="A507" s="73"/>
      <c r="B507" s="73"/>
      <c r="C507" s="81"/>
      <c r="D507" s="81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  <c r="AA507" s="73"/>
      <c r="AB507" s="73"/>
      <c r="AC507" s="73"/>
    </row>
    <row r="508" spans="1:29" ht="12.75" customHeight="1">
      <c r="A508" s="73"/>
      <c r="B508" s="73"/>
      <c r="C508" s="81"/>
      <c r="D508" s="81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  <c r="AA508" s="73"/>
      <c r="AB508" s="73"/>
      <c r="AC508" s="73"/>
    </row>
    <row r="509" spans="1:29" ht="12.75" customHeight="1">
      <c r="A509" s="73"/>
      <c r="B509" s="73"/>
      <c r="C509" s="81"/>
      <c r="D509" s="81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  <c r="AA509" s="73"/>
      <c r="AB509" s="73"/>
      <c r="AC509" s="73"/>
    </row>
    <row r="510" spans="1:29" ht="12.75" customHeight="1">
      <c r="A510" s="73"/>
      <c r="B510" s="73"/>
      <c r="C510" s="81"/>
      <c r="D510" s="81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  <c r="AA510" s="73"/>
      <c r="AB510" s="73"/>
      <c r="AC510" s="73"/>
    </row>
    <row r="511" spans="1:29" ht="12.75" customHeight="1">
      <c r="A511" s="73"/>
      <c r="B511" s="73"/>
      <c r="C511" s="81"/>
      <c r="D511" s="81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  <c r="AA511" s="73"/>
      <c r="AB511" s="73"/>
      <c r="AC511" s="73"/>
    </row>
    <row r="512" spans="1:29" ht="12.75" customHeight="1">
      <c r="A512" s="73"/>
      <c r="B512" s="73"/>
      <c r="C512" s="81"/>
      <c r="D512" s="81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  <c r="AA512" s="73"/>
      <c r="AB512" s="73"/>
      <c r="AC512" s="73"/>
    </row>
    <row r="513" spans="1:29" ht="12.75" customHeight="1">
      <c r="A513" s="73"/>
      <c r="B513" s="73"/>
      <c r="C513" s="81"/>
      <c r="D513" s="81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  <c r="AA513" s="73"/>
      <c r="AB513" s="73"/>
      <c r="AC513" s="73"/>
    </row>
    <row r="514" spans="1:29" ht="12.75" customHeight="1">
      <c r="A514" s="73"/>
      <c r="B514" s="73"/>
      <c r="C514" s="81"/>
      <c r="D514" s="81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  <c r="AC514" s="73"/>
    </row>
    <row r="515" spans="1:29" ht="12.75" customHeight="1">
      <c r="A515" s="73"/>
      <c r="B515" s="73"/>
      <c r="C515" s="81"/>
      <c r="D515" s="81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  <c r="AA515" s="73"/>
      <c r="AB515" s="73"/>
      <c r="AC515" s="73"/>
    </row>
    <row r="516" spans="1:29" ht="12.75" customHeight="1">
      <c r="A516" s="73"/>
      <c r="B516" s="73"/>
      <c r="C516" s="81"/>
      <c r="D516" s="81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  <c r="AC516" s="73"/>
    </row>
    <row r="517" spans="1:29" ht="12.75" customHeight="1">
      <c r="A517" s="73"/>
      <c r="B517" s="73"/>
      <c r="C517" s="81"/>
      <c r="D517" s="81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  <c r="AA517" s="73"/>
      <c r="AB517" s="73"/>
      <c r="AC517" s="73"/>
    </row>
    <row r="518" spans="1:29" ht="12.75" customHeight="1">
      <c r="A518" s="73"/>
      <c r="B518" s="73"/>
      <c r="C518" s="81"/>
      <c r="D518" s="81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  <c r="AA518" s="73"/>
      <c r="AB518" s="73"/>
      <c r="AC518" s="73"/>
    </row>
    <row r="519" spans="1:29" ht="12.75" customHeight="1">
      <c r="A519" s="73"/>
      <c r="B519" s="73"/>
      <c r="C519" s="81"/>
      <c r="D519" s="81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  <c r="AC519" s="73"/>
    </row>
    <row r="520" spans="1:29" ht="12.75" customHeight="1">
      <c r="A520" s="73"/>
      <c r="B520" s="73"/>
      <c r="C520" s="81"/>
      <c r="D520" s="81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  <c r="Z520" s="73"/>
      <c r="AA520" s="73"/>
      <c r="AB520" s="73"/>
      <c r="AC520" s="73"/>
    </row>
    <row r="521" spans="1:29" ht="12.75" customHeight="1">
      <c r="A521" s="73"/>
      <c r="B521" s="73"/>
      <c r="C521" s="81"/>
      <c r="D521" s="81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  <c r="AA521" s="73"/>
      <c r="AB521" s="73"/>
      <c r="AC521" s="73"/>
    </row>
    <row r="522" spans="1:29" ht="12.75" customHeight="1">
      <c r="A522" s="73"/>
      <c r="B522" s="73"/>
      <c r="C522" s="81"/>
      <c r="D522" s="81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  <c r="AA522" s="73"/>
      <c r="AB522" s="73"/>
      <c r="AC522" s="73"/>
    </row>
    <row r="523" spans="1:29" ht="12.75" customHeight="1">
      <c r="A523" s="73"/>
      <c r="B523" s="73"/>
      <c r="C523" s="81"/>
      <c r="D523" s="81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  <c r="Z523" s="73"/>
      <c r="AA523" s="73"/>
      <c r="AB523" s="73"/>
      <c r="AC523" s="73"/>
    </row>
    <row r="524" spans="1:29" ht="12.75" customHeight="1">
      <c r="A524" s="73"/>
      <c r="B524" s="73"/>
      <c r="C524" s="81"/>
      <c r="D524" s="81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  <c r="AA524" s="73"/>
      <c r="AB524" s="73"/>
      <c r="AC524" s="73"/>
    </row>
    <row r="525" spans="1:29" ht="12.75" customHeight="1">
      <c r="A525" s="73"/>
      <c r="B525" s="73"/>
      <c r="C525" s="81"/>
      <c r="D525" s="81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  <c r="AA525" s="73"/>
      <c r="AB525" s="73"/>
      <c r="AC525" s="73"/>
    </row>
    <row r="526" spans="1:29" ht="12.75" customHeight="1">
      <c r="A526" s="73"/>
      <c r="B526" s="73"/>
      <c r="C526" s="81"/>
      <c r="D526" s="81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  <c r="AA526" s="73"/>
      <c r="AB526" s="73"/>
      <c r="AC526" s="73"/>
    </row>
    <row r="527" spans="1:29" ht="12.75" customHeight="1">
      <c r="A527" s="73"/>
      <c r="B527" s="73"/>
      <c r="C527" s="81"/>
      <c r="D527" s="81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  <c r="Z527" s="73"/>
      <c r="AA527" s="73"/>
      <c r="AB527" s="73"/>
      <c r="AC527" s="73"/>
    </row>
    <row r="528" spans="1:29" ht="12.75" customHeight="1">
      <c r="A528" s="73"/>
      <c r="B528" s="73"/>
      <c r="C528" s="81"/>
      <c r="D528" s="81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  <c r="AA528" s="73"/>
      <c r="AB528" s="73"/>
      <c r="AC528" s="73"/>
    </row>
    <row r="529" spans="1:29" ht="12.75" customHeight="1">
      <c r="A529" s="73"/>
      <c r="B529" s="73"/>
      <c r="C529" s="81"/>
      <c r="D529" s="81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  <c r="AA529" s="73"/>
      <c r="AB529" s="73"/>
      <c r="AC529" s="73"/>
    </row>
    <row r="530" spans="1:29" ht="12.75" customHeight="1">
      <c r="A530" s="73"/>
      <c r="B530" s="73"/>
      <c r="C530" s="81"/>
      <c r="D530" s="81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  <c r="AA530" s="73"/>
      <c r="AB530" s="73"/>
      <c r="AC530" s="73"/>
    </row>
    <row r="531" spans="1:29" ht="12.75" customHeight="1">
      <c r="A531" s="73"/>
      <c r="B531" s="73"/>
      <c r="C531" s="81"/>
      <c r="D531" s="81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  <c r="AA531" s="73"/>
      <c r="AB531" s="73"/>
      <c r="AC531" s="73"/>
    </row>
    <row r="532" spans="1:29" ht="12.75" customHeight="1">
      <c r="A532" s="73"/>
      <c r="B532" s="73"/>
      <c r="C532" s="81"/>
      <c r="D532" s="81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  <c r="AA532" s="73"/>
      <c r="AB532" s="73"/>
      <c r="AC532" s="73"/>
    </row>
    <row r="533" spans="1:29" ht="12.75" customHeight="1">
      <c r="A533" s="73"/>
      <c r="B533" s="73"/>
      <c r="C533" s="81"/>
      <c r="D533" s="81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  <c r="Z533" s="73"/>
      <c r="AA533" s="73"/>
      <c r="AB533" s="73"/>
      <c r="AC533" s="73"/>
    </row>
    <row r="534" spans="1:29" ht="12.75" customHeight="1">
      <c r="A534" s="73"/>
      <c r="B534" s="73"/>
      <c r="C534" s="81"/>
      <c r="D534" s="81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  <c r="Z534" s="73"/>
      <c r="AA534" s="73"/>
      <c r="AB534" s="73"/>
      <c r="AC534" s="73"/>
    </row>
    <row r="535" spans="1:29" ht="12.75" customHeight="1">
      <c r="A535" s="73"/>
      <c r="B535" s="73"/>
      <c r="C535" s="81"/>
      <c r="D535" s="81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  <c r="Z535" s="73"/>
      <c r="AA535" s="73"/>
      <c r="AB535" s="73"/>
      <c r="AC535" s="73"/>
    </row>
    <row r="536" spans="1:29" ht="12.75" customHeight="1">
      <c r="A536" s="73"/>
      <c r="B536" s="73"/>
      <c r="C536" s="81"/>
      <c r="D536" s="81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  <c r="AA536" s="73"/>
      <c r="AB536" s="73"/>
      <c r="AC536" s="73"/>
    </row>
    <row r="537" spans="1:29" ht="12.75" customHeight="1">
      <c r="A537" s="73"/>
      <c r="B537" s="73"/>
      <c r="C537" s="81"/>
      <c r="D537" s="81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  <c r="AA537" s="73"/>
      <c r="AB537" s="73"/>
      <c r="AC537" s="73"/>
    </row>
    <row r="538" spans="1:29" ht="12.75" customHeight="1">
      <c r="A538" s="73"/>
      <c r="B538" s="73"/>
      <c r="C538" s="81"/>
      <c r="D538" s="81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  <c r="Z538" s="73"/>
      <c r="AA538" s="73"/>
      <c r="AB538" s="73"/>
      <c r="AC538" s="73"/>
    </row>
    <row r="539" spans="1:29" ht="12.75" customHeight="1">
      <c r="A539" s="73"/>
      <c r="B539" s="73"/>
      <c r="C539" s="81"/>
      <c r="D539" s="81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  <c r="AA539" s="73"/>
      <c r="AB539" s="73"/>
      <c r="AC539" s="73"/>
    </row>
    <row r="540" spans="1:29" ht="12.75" customHeight="1">
      <c r="A540" s="73"/>
      <c r="B540" s="73"/>
      <c r="C540" s="81"/>
      <c r="D540" s="81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  <c r="Z540" s="73"/>
      <c r="AA540" s="73"/>
      <c r="AB540" s="73"/>
      <c r="AC540" s="73"/>
    </row>
    <row r="541" spans="1:29" ht="12.75" customHeight="1">
      <c r="A541" s="73"/>
      <c r="B541" s="73"/>
      <c r="C541" s="81"/>
      <c r="D541" s="81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  <c r="AA541" s="73"/>
      <c r="AB541" s="73"/>
      <c r="AC541" s="73"/>
    </row>
    <row r="542" spans="1:29" ht="12.75" customHeight="1">
      <c r="A542" s="73"/>
      <c r="B542" s="73"/>
      <c r="C542" s="81"/>
      <c r="D542" s="81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  <c r="AA542" s="73"/>
      <c r="AB542" s="73"/>
      <c r="AC542" s="73"/>
    </row>
    <row r="543" spans="1:29" ht="12.75" customHeight="1">
      <c r="A543" s="73"/>
      <c r="B543" s="73"/>
      <c r="C543" s="81"/>
      <c r="D543" s="81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  <c r="AA543" s="73"/>
      <c r="AB543" s="73"/>
      <c r="AC543" s="73"/>
    </row>
    <row r="544" spans="1:29" ht="12.75" customHeight="1">
      <c r="A544" s="73"/>
      <c r="B544" s="73"/>
      <c r="C544" s="81"/>
      <c r="D544" s="81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/>
      <c r="AB544" s="73"/>
      <c r="AC544" s="73"/>
    </row>
    <row r="545" spans="1:29" ht="12.75" customHeight="1">
      <c r="A545" s="73"/>
      <c r="B545" s="73"/>
      <c r="C545" s="81"/>
      <c r="D545" s="81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  <c r="AC545" s="73"/>
    </row>
    <row r="546" spans="1:29" ht="12.75" customHeight="1">
      <c r="A546" s="73"/>
      <c r="B546" s="73"/>
      <c r="C546" s="81"/>
      <c r="D546" s="81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  <c r="AC546" s="73"/>
    </row>
    <row r="547" spans="1:29" ht="12.75" customHeight="1">
      <c r="A547" s="73"/>
      <c r="B547" s="73"/>
      <c r="C547" s="81"/>
      <c r="D547" s="81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  <c r="AC547" s="73"/>
    </row>
    <row r="548" spans="1:29" ht="12.75" customHeight="1">
      <c r="A548" s="73"/>
      <c r="B548" s="73"/>
      <c r="C548" s="81"/>
      <c r="D548" s="81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  <c r="AC548" s="73"/>
    </row>
    <row r="549" spans="1:29" ht="12.75" customHeight="1">
      <c r="A549" s="73"/>
      <c r="B549" s="73"/>
      <c r="C549" s="81"/>
      <c r="D549" s="81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  <c r="AC549" s="73"/>
    </row>
    <row r="550" spans="1:29" ht="12.75" customHeight="1">
      <c r="A550" s="73"/>
      <c r="B550" s="73"/>
      <c r="C550" s="81"/>
      <c r="D550" s="81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  <c r="AA550" s="73"/>
      <c r="AB550" s="73"/>
      <c r="AC550" s="73"/>
    </row>
    <row r="551" spans="1:29" ht="12.75" customHeight="1">
      <c r="A551" s="73"/>
      <c r="B551" s="73"/>
      <c r="C551" s="81"/>
      <c r="D551" s="81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  <c r="AA551" s="73"/>
      <c r="AB551" s="73"/>
      <c r="AC551" s="73"/>
    </row>
    <row r="552" spans="1:29" ht="12.75" customHeight="1">
      <c r="A552" s="73"/>
      <c r="B552" s="73"/>
      <c r="C552" s="81"/>
      <c r="D552" s="81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  <c r="AA552" s="73"/>
      <c r="AB552" s="73"/>
      <c r="AC552" s="73"/>
    </row>
    <row r="553" spans="1:29" ht="12.75" customHeight="1">
      <c r="A553" s="73"/>
      <c r="B553" s="73"/>
      <c r="C553" s="81"/>
      <c r="D553" s="81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  <c r="Z553" s="73"/>
      <c r="AA553" s="73"/>
      <c r="AB553" s="73"/>
      <c r="AC553" s="73"/>
    </row>
    <row r="554" spans="1:29" ht="12.75" customHeight="1">
      <c r="A554" s="73"/>
      <c r="B554" s="73"/>
      <c r="C554" s="81"/>
      <c r="D554" s="81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  <c r="AA554" s="73"/>
      <c r="AB554" s="73"/>
      <c r="AC554" s="73"/>
    </row>
    <row r="555" spans="1:29" ht="12.75" customHeight="1">
      <c r="A555" s="73"/>
      <c r="B555" s="73"/>
      <c r="C555" s="81"/>
      <c r="D555" s="81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  <c r="AA555" s="73"/>
      <c r="AB555" s="73"/>
      <c r="AC555" s="73"/>
    </row>
    <row r="556" spans="1:29" ht="12.75" customHeight="1">
      <c r="A556" s="73"/>
      <c r="B556" s="73"/>
      <c r="C556" s="81"/>
      <c r="D556" s="81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  <c r="AA556" s="73"/>
      <c r="AB556" s="73"/>
      <c r="AC556" s="73"/>
    </row>
    <row r="557" spans="1:29" ht="12.75" customHeight="1">
      <c r="A557" s="73"/>
      <c r="B557" s="73"/>
      <c r="C557" s="81"/>
      <c r="D557" s="81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  <c r="AA557" s="73"/>
      <c r="AB557" s="73"/>
      <c r="AC557" s="73"/>
    </row>
    <row r="558" spans="1:29" ht="12.75" customHeight="1">
      <c r="A558" s="73"/>
      <c r="B558" s="73"/>
      <c r="C558" s="81"/>
      <c r="D558" s="81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  <c r="AA558" s="73"/>
      <c r="AB558" s="73"/>
      <c r="AC558" s="73"/>
    </row>
    <row r="559" spans="1:29" ht="12.75" customHeight="1">
      <c r="A559" s="73"/>
      <c r="B559" s="73"/>
      <c r="C559" s="81"/>
      <c r="D559" s="81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  <c r="AA559" s="73"/>
      <c r="AB559" s="73"/>
      <c r="AC559" s="73"/>
    </row>
    <row r="560" spans="1:29" ht="12.75" customHeight="1">
      <c r="A560" s="73"/>
      <c r="B560" s="73"/>
      <c r="C560" s="81"/>
      <c r="D560" s="81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  <c r="AA560" s="73"/>
      <c r="AB560" s="73"/>
      <c r="AC560" s="73"/>
    </row>
    <row r="561" spans="1:29" ht="12.75" customHeight="1">
      <c r="A561" s="73"/>
      <c r="B561" s="73"/>
      <c r="C561" s="81"/>
      <c r="D561" s="81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  <c r="AA561" s="73"/>
      <c r="AB561" s="73"/>
      <c r="AC561" s="73"/>
    </row>
    <row r="562" spans="1:29" ht="12.75" customHeight="1">
      <c r="A562" s="73"/>
      <c r="B562" s="73"/>
      <c r="C562" s="81"/>
      <c r="D562" s="81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  <c r="AA562" s="73"/>
      <c r="AB562" s="73"/>
      <c r="AC562" s="73"/>
    </row>
    <row r="563" spans="1:29" ht="12.75" customHeight="1">
      <c r="A563" s="73"/>
      <c r="B563" s="73"/>
      <c r="C563" s="81"/>
      <c r="D563" s="81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  <c r="AA563" s="73"/>
      <c r="AB563" s="73"/>
      <c r="AC563" s="73"/>
    </row>
    <row r="564" spans="1:29" ht="12.75" customHeight="1">
      <c r="A564" s="73"/>
      <c r="B564" s="73"/>
      <c r="C564" s="81"/>
      <c r="D564" s="81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  <c r="AA564" s="73"/>
      <c r="AB564" s="73"/>
      <c r="AC564" s="73"/>
    </row>
    <row r="565" spans="1:29" ht="12.75" customHeight="1">
      <c r="A565" s="73"/>
      <c r="B565" s="73"/>
      <c r="C565" s="81"/>
      <c r="D565" s="81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  <c r="AA565" s="73"/>
      <c r="AB565" s="73"/>
      <c r="AC565" s="73"/>
    </row>
    <row r="566" spans="1:29" ht="12.75" customHeight="1">
      <c r="A566" s="73"/>
      <c r="B566" s="73"/>
      <c r="C566" s="81"/>
      <c r="D566" s="81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  <c r="AA566" s="73"/>
      <c r="AB566" s="73"/>
      <c r="AC566" s="73"/>
    </row>
    <row r="567" spans="1:29" ht="12.75" customHeight="1">
      <c r="A567" s="73"/>
      <c r="B567" s="73"/>
      <c r="C567" s="81"/>
      <c r="D567" s="81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  <c r="AA567" s="73"/>
      <c r="AB567" s="73"/>
      <c r="AC567" s="73"/>
    </row>
    <row r="568" spans="1:29" ht="12.75" customHeight="1">
      <c r="A568" s="73"/>
      <c r="B568" s="73"/>
      <c r="C568" s="81"/>
      <c r="D568" s="81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  <c r="AA568" s="73"/>
      <c r="AB568" s="73"/>
      <c r="AC568" s="73"/>
    </row>
    <row r="569" spans="1:29" ht="12.75" customHeight="1">
      <c r="A569" s="73"/>
      <c r="B569" s="73"/>
      <c r="C569" s="81"/>
      <c r="D569" s="81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  <c r="AA569" s="73"/>
      <c r="AB569" s="73"/>
      <c r="AC569" s="73"/>
    </row>
    <row r="570" spans="1:29" ht="12.75" customHeight="1">
      <c r="A570" s="73"/>
      <c r="B570" s="73"/>
      <c r="C570" s="81"/>
      <c r="D570" s="81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  <c r="AA570" s="73"/>
      <c r="AB570" s="73"/>
      <c r="AC570" s="73"/>
    </row>
    <row r="571" spans="1:29" ht="12.75" customHeight="1">
      <c r="A571" s="73"/>
      <c r="B571" s="73"/>
      <c r="C571" s="81"/>
      <c r="D571" s="81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  <c r="AA571" s="73"/>
      <c r="AB571" s="73"/>
      <c r="AC571" s="73"/>
    </row>
    <row r="572" spans="1:29" ht="12.75" customHeight="1">
      <c r="A572" s="73"/>
      <c r="B572" s="73"/>
      <c r="C572" s="81"/>
      <c r="D572" s="81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</row>
    <row r="573" spans="1:29" ht="12.75" customHeight="1">
      <c r="A573" s="73"/>
      <c r="B573" s="73"/>
      <c r="C573" s="81"/>
      <c r="D573" s="81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  <c r="AA573" s="73"/>
      <c r="AB573" s="73"/>
      <c r="AC573" s="73"/>
    </row>
    <row r="574" spans="1:29" ht="12.75" customHeight="1">
      <c r="A574" s="73"/>
      <c r="B574" s="73"/>
      <c r="C574" s="81"/>
      <c r="D574" s="81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  <c r="AC574" s="73"/>
    </row>
    <row r="575" spans="1:29" ht="12.75" customHeight="1">
      <c r="A575" s="73"/>
      <c r="B575" s="73"/>
      <c r="C575" s="81"/>
      <c r="D575" s="81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  <c r="AC575" s="73"/>
    </row>
    <row r="576" spans="1:29" ht="12.75" customHeight="1">
      <c r="A576" s="73"/>
      <c r="B576" s="73"/>
      <c r="C576" s="81"/>
      <c r="D576" s="81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</row>
    <row r="577" spans="1:29" ht="12.75" customHeight="1">
      <c r="A577" s="73"/>
      <c r="B577" s="73"/>
      <c r="C577" s="81"/>
      <c r="D577" s="81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</row>
    <row r="578" spans="1:29" ht="12.75" customHeight="1">
      <c r="A578" s="73"/>
      <c r="B578" s="73"/>
      <c r="C578" s="81"/>
      <c r="D578" s="81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</row>
    <row r="579" spans="1:29" ht="12.75" customHeight="1">
      <c r="A579" s="73"/>
      <c r="B579" s="73"/>
      <c r="C579" s="81"/>
      <c r="D579" s="81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  <c r="AC579" s="73"/>
    </row>
    <row r="580" spans="1:29" ht="12.75" customHeight="1">
      <c r="A580" s="73"/>
      <c r="B580" s="73"/>
      <c r="C580" s="81"/>
      <c r="D580" s="81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  <c r="AA580" s="73"/>
      <c r="AB580" s="73"/>
      <c r="AC580" s="73"/>
    </row>
    <row r="581" spans="1:29" ht="12.75" customHeight="1">
      <c r="A581" s="73"/>
      <c r="B581" s="73"/>
      <c r="C581" s="81"/>
      <c r="D581" s="81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  <c r="AA581" s="73"/>
      <c r="AB581" s="73"/>
      <c r="AC581" s="73"/>
    </row>
    <row r="582" spans="1:29" ht="12.75" customHeight="1">
      <c r="A582" s="73"/>
      <c r="B582" s="73"/>
      <c r="C582" s="81"/>
      <c r="D582" s="81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  <c r="AA582" s="73"/>
      <c r="AB582" s="73"/>
      <c r="AC582" s="73"/>
    </row>
    <row r="583" spans="1:29" ht="12.75" customHeight="1">
      <c r="A583" s="73"/>
      <c r="B583" s="73"/>
      <c r="C583" s="81"/>
      <c r="D583" s="81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  <c r="Z583" s="73"/>
      <c r="AA583" s="73"/>
      <c r="AB583" s="73"/>
      <c r="AC583" s="73"/>
    </row>
    <row r="584" spans="1:29" ht="12.75" customHeight="1">
      <c r="A584" s="73"/>
      <c r="B584" s="73"/>
      <c r="C584" s="81"/>
      <c r="D584" s="81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  <c r="Z584" s="73"/>
      <c r="AA584" s="73"/>
      <c r="AB584" s="73"/>
      <c r="AC584" s="73"/>
    </row>
    <row r="585" spans="1:29" ht="12.75" customHeight="1">
      <c r="A585" s="73"/>
      <c r="B585" s="73"/>
      <c r="C585" s="81"/>
      <c r="D585" s="81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  <c r="AA585" s="73"/>
      <c r="AB585" s="73"/>
      <c r="AC585" s="73"/>
    </row>
    <row r="586" spans="1:29" ht="12.75" customHeight="1">
      <c r="A586" s="73"/>
      <c r="B586" s="73"/>
      <c r="C586" s="81"/>
      <c r="D586" s="81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  <c r="AA586" s="73"/>
      <c r="AB586" s="73"/>
      <c r="AC586" s="73"/>
    </row>
    <row r="587" spans="1:29" ht="12.75" customHeight="1">
      <c r="A587" s="73"/>
      <c r="B587" s="73"/>
      <c r="C587" s="81"/>
      <c r="D587" s="81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  <c r="AA587" s="73"/>
      <c r="AB587" s="73"/>
      <c r="AC587" s="73"/>
    </row>
    <row r="588" spans="1:29" ht="12.75" customHeight="1">
      <c r="A588" s="73"/>
      <c r="B588" s="73"/>
      <c r="C588" s="81"/>
      <c r="D588" s="81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  <c r="AA588" s="73"/>
      <c r="AB588" s="73"/>
      <c r="AC588" s="73"/>
    </row>
    <row r="589" spans="1:29" ht="12.75" customHeight="1">
      <c r="A589" s="73"/>
      <c r="B589" s="73"/>
      <c r="C589" s="81"/>
      <c r="D589" s="81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  <c r="AA589" s="73"/>
      <c r="AB589" s="73"/>
      <c r="AC589" s="73"/>
    </row>
    <row r="590" spans="1:29" ht="12.75" customHeight="1">
      <c r="A590" s="73"/>
      <c r="B590" s="73"/>
      <c r="C590" s="81"/>
      <c r="D590" s="81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  <c r="AA590" s="73"/>
      <c r="AB590" s="73"/>
      <c r="AC590" s="73"/>
    </row>
    <row r="591" spans="1:29" ht="12.75" customHeight="1">
      <c r="A591" s="73"/>
      <c r="B591" s="73"/>
      <c r="C591" s="81"/>
      <c r="D591" s="81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  <c r="AA591" s="73"/>
      <c r="AB591" s="73"/>
      <c r="AC591" s="73"/>
    </row>
    <row r="592" spans="1:29" ht="12.75" customHeight="1">
      <c r="A592" s="73"/>
      <c r="B592" s="73"/>
      <c r="C592" s="81"/>
      <c r="D592" s="81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  <c r="AA592" s="73"/>
      <c r="AB592" s="73"/>
      <c r="AC592" s="73"/>
    </row>
    <row r="593" spans="1:29" ht="12.75" customHeight="1">
      <c r="A593" s="73"/>
      <c r="B593" s="73"/>
      <c r="C593" s="81"/>
      <c r="D593" s="81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  <c r="AA593" s="73"/>
      <c r="AB593" s="73"/>
      <c r="AC593" s="73"/>
    </row>
    <row r="594" spans="1:29" ht="12.75" customHeight="1">
      <c r="A594" s="73"/>
      <c r="B594" s="73"/>
      <c r="C594" s="81"/>
      <c r="D594" s="81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  <c r="AA594" s="73"/>
      <c r="AB594" s="73"/>
      <c r="AC594" s="73"/>
    </row>
    <row r="595" spans="1:29" ht="12.75" customHeight="1">
      <c r="A595" s="73"/>
      <c r="B595" s="73"/>
      <c r="C595" s="81"/>
      <c r="D595" s="81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  <c r="AA595" s="73"/>
      <c r="AB595" s="73"/>
      <c r="AC595" s="73"/>
    </row>
    <row r="596" spans="1:29" ht="12.75" customHeight="1">
      <c r="A596" s="73"/>
      <c r="B596" s="73"/>
      <c r="C596" s="81"/>
      <c r="D596" s="81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  <c r="Z596" s="73"/>
      <c r="AA596" s="73"/>
      <c r="AB596" s="73"/>
      <c r="AC596" s="73"/>
    </row>
    <row r="597" spans="1:29" ht="12.75" customHeight="1">
      <c r="A597" s="73"/>
      <c r="B597" s="73"/>
      <c r="C597" s="81"/>
      <c r="D597" s="81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  <c r="Z597" s="73"/>
      <c r="AA597" s="73"/>
      <c r="AB597" s="73"/>
      <c r="AC597" s="73"/>
    </row>
    <row r="598" spans="1:29" ht="12.75" customHeight="1">
      <c r="A598" s="73"/>
      <c r="B598" s="73"/>
      <c r="C598" s="81"/>
      <c r="D598" s="81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  <c r="Z598" s="73"/>
      <c r="AA598" s="73"/>
      <c r="AB598" s="73"/>
      <c r="AC598" s="73"/>
    </row>
    <row r="599" spans="1:29" ht="12.75" customHeight="1">
      <c r="A599" s="73"/>
      <c r="B599" s="73"/>
      <c r="C599" s="81"/>
      <c r="D599" s="81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  <c r="Z599" s="73"/>
      <c r="AA599" s="73"/>
      <c r="AB599" s="73"/>
      <c r="AC599" s="73"/>
    </row>
    <row r="600" spans="1:29" ht="12.75" customHeight="1">
      <c r="A600" s="73"/>
      <c r="B600" s="73"/>
      <c r="C600" s="81"/>
      <c r="D600" s="81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  <c r="AA600" s="73"/>
      <c r="AB600" s="73"/>
      <c r="AC600" s="73"/>
    </row>
    <row r="601" spans="1:29" ht="12.75" customHeight="1">
      <c r="A601" s="73"/>
      <c r="B601" s="73"/>
      <c r="C601" s="81"/>
      <c r="D601" s="81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  <c r="AA601" s="73"/>
      <c r="AB601" s="73"/>
      <c r="AC601" s="73"/>
    </row>
    <row r="602" spans="1:29" ht="12.75" customHeight="1">
      <c r="A602" s="73"/>
      <c r="B602" s="73"/>
      <c r="C602" s="81"/>
      <c r="D602" s="81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  <c r="AA602" s="73"/>
      <c r="AB602" s="73"/>
      <c r="AC602" s="73"/>
    </row>
    <row r="603" spans="1:29" ht="12.75" customHeight="1">
      <c r="A603" s="73"/>
      <c r="B603" s="73"/>
      <c r="C603" s="81"/>
      <c r="D603" s="81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  <c r="AA603" s="73"/>
      <c r="AB603" s="73"/>
      <c r="AC603" s="73"/>
    </row>
    <row r="604" spans="1:29" ht="12.75" customHeight="1">
      <c r="A604" s="73"/>
      <c r="B604" s="73"/>
      <c r="C604" s="81"/>
      <c r="D604" s="81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  <c r="AA604" s="73"/>
      <c r="AB604" s="73"/>
      <c r="AC604" s="73"/>
    </row>
    <row r="605" spans="1:29" ht="12.75" customHeight="1">
      <c r="A605" s="73"/>
      <c r="B605" s="73"/>
      <c r="C605" s="81"/>
      <c r="D605" s="81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  <c r="AA605" s="73"/>
      <c r="AB605" s="73"/>
      <c r="AC605" s="73"/>
    </row>
    <row r="606" spans="1:29" ht="12.75" customHeight="1">
      <c r="A606" s="73"/>
      <c r="B606" s="73"/>
      <c r="C606" s="81"/>
      <c r="D606" s="81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  <c r="AA606" s="73"/>
      <c r="AB606" s="73"/>
      <c r="AC606" s="73"/>
    </row>
    <row r="607" spans="1:29" ht="12.75" customHeight="1">
      <c r="A607" s="73"/>
      <c r="B607" s="73"/>
      <c r="C607" s="81"/>
      <c r="D607" s="81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  <c r="AA607" s="73"/>
      <c r="AB607" s="73"/>
      <c r="AC607" s="73"/>
    </row>
    <row r="608" spans="1:29" ht="12.75" customHeight="1">
      <c r="A608" s="73"/>
      <c r="B608" s="73"/>
      <c r="C608" s="81"/>
      <c r="D608" s="81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  <c r="AA608" s="73"/>
      <c r="AB608" s="73"/>
      <c r="AC608" s="73"/>
    </row>
    <row r="609" spans="1:29" ht="12.75" customHeight="1">
      <c r="A609" s="73"/>
      <c r="B609" s="73"/>
      <c r="C609" s="81"/>
      <c r="D609" s="81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  <c r="AA609" s="73"/>
      <c r="AB609" s="73"/>
      <c r="AC609" s="73"/>
    </row>
    <row r="610" spans="1:29" ht="12.75" customHeight="1">
      <c r="A610" s="73"/>
      <c r="B610" s="73"/>
      <c r="C610" s="81"/>
      <c r="D610" s="81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  <c r="AA610" s="73"/>
      <c r="AB610" s="73"/>
      <c r="AC610" s="73"/>
    </row>
    <row r="611" spans="1:29" ht="12.75" customHeight="1">
      <c r="A611" s="73"/>
      <c r="B611" s="73"/>
      <c r="C611" s="81"/>
      <c r="D611" s="81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  <c r="Z611" s="73"/>
      <c r="AA611" s="73"/>
      <c r="AB611" s="73"/>
      <c r="AC611" s="73"/>
    </row>
    <row r="612" spans="1:29" ht="12.75" customHeight="1">
      <c r="A612" s="73"/>
      <c r="B612" s="73"/>
      <c r="C612" s="81"/>
      <c r="D612" s="81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  <c r="AA612" s="73"/>
      <c r="AB612" s="73"/>
      <c r="AC612" s="73"/>
    </row>
    <row r="613" spans="1:29" ht="12.75" customHeight="1">
      <c r="A613" s="73"/>
      <c r="B613" s="73"/>
      <c r="C613" s="81"/>
      <c r="D613" s="81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  <c r="Z613" s="73"/>
      <c r="AA613" s="73"/>
      <c r="AB613" s="73"/>
      <c r="AC613" s="73"/>
    </row>
    <row r="614" spans="1:29" ht="12.75" customHeight="1">
      <c r="A614" s="73"/>
      <c r="B614" s="73"/>
      <c r="C614" s="81"/>
      <c r="D614" s="81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  <c r="Z614" s="73"/>
      <c r="AA614" s="73"/>
      <c r="AB614" s="73"/>
      <c r="AC614" s="73"/>
    </row>
    <row r="615" spans="1:29" ht="12.75" customHeight="1">
      <c r="A615" s="73"/>
      <c r="B615" s="73"/>
      <c r="C615" s="81"/>
      <c r="D615" s="81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  <c r="Z615" s="73"/>
      <c r="AA615" s="73"/>
      <c r="AB615" s="73"/>
      <c r="AC615" s="73"/>
    </row>
    <row r="616" spans="1:29" ht="12.75" customHeight="1">
      <c r="A616" s="73"/>
      <c r="B616" s="73"/>
      <c r="C616" s="81"/>
      <c r="D616" s="81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  <c r="Z616" s="73"/>
      <c r="AA616" s="73"/>
      <c r="AB616" s="73"/>
      <c r="AC616" s="73"/>
    </row>
    <row r="617" spans="1:29" ht="12.75" customHeight="1">
      <c r="A617" s="73"/>
      <c r="B617" s="73"/>
      <c r="C617" s="81"/>
      <c r="D617" s="81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  <c r="Z617" s="73"/>
      <c r="AA617" s="73"/>
      <c r="AB617" s="73"/>
      <c r="AC617" s="73"/>
    </row>
    <row r="618" spans="1:29" ht="12.75" customHeight="1">
      <c r="A618" s="73"/>
      <c r="B618" s="73"/>
      <c r="C618" s="81"/>
      <c r="D618" s="81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  <c r="AA618" s="73"/>
      <c r="AB618" s="73"/>
      <c r="AC618" s="73"/>
    </row>
    <row r="619" spans="1:29" ht="12.75" customHeight="1">
      <c r="A619" s="73"/>
      <c r="B619" s="73"/>
      <c r="C619" s="81"/>
      <c r="D619" s="81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  <c r="Z619" s="73"/>
      <c r="AA619" s="73"/>
      <c r="AB619" s="73"/>
      <c r="AC619" s="73"/>
    </row>
    <row r="620" spans="1:29" ht="12.75" customHeight="1">
      <c r="A620" s="73"/>
      <c r="B620" s="73"/>
      <c r="C620" s="81"/>
      <c r="D620" s="81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  <c r="Z620" s="73"/>
      <c r="AA620" s="73"/>
      <c r="AB620" s="73"/>
      <c r="AC620" s="73"/>
    </row>
    <row r="621" spans="1:29" ht="12.75" customHeight="1">
      <c r="A621" s="73"/>
      <c r="B621" s="73"/>
      <c r="C621" s="81"/>
      <c r="D621" s="81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  <c r="Z621" s="73"/>
      <c r="AA621" s="73"/>
      <c r="AB621" s="73"/>
      <c r="AC621" s="73"/>
    </row>
    <row r="622" spans="1:29" ht="12.75" customHeight="1">
      <c r="A622" s="73"/>
      <c r="B622" s="73"/>
      <c r="C622" s="81"/>
      <c r="D622" s="81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  <c r="Z622" s="73"/>
      <c r="AA622" s="73"/>
      <c r="AB622" s="73"/>
      <c r="AC622" s="73"/>
    </row>
    <row r="623" spans="1:29" ht="12.75" customHeight="1">
      <c r="A623" s="73"/>
      <c r="B623" s="73"/>
      <c r="C623" s="81"/>
      <c r="D623" s="81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  <c r="Z623" s="73"/>
      <c r="AA623" s="73"/>
      <c r="AB623" s="73"/>
      <c r="AC623" s="73"/>
    </row>
    <row r="624" spans="1:29" ht="12.75" customHeight="1">
      <c r="A624" s="73"/>
      <c r="B624" s="73"/>
      <c r="C624" s="81"/>
      <c r="D624" s="81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  <c r="AA624" s="73"/>
      <c r="AB624" s="73"/>
      <c r="AC624" s="73"/>
    </row>
    <row r="625" spans="1:29" ht="12.75" customHeight="1">
      <c r="A625" s="73"/>
      <c r="B625" s="73"/>
      <c r="C625" s="81"/>
      <c r="D625" s="81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  <c r="AA625" s="73"/>
      <c r="AB625" s="73"/>
      <c r="AC625" s="73"/>
    </row>
    <row r="626" spans="1:29" ht="12.75" customHeight="1">
      <c r="A626" s="73"/>
      <c r="B626" s="73"/>
      <c r="C626" s="81"/>
      <c r="D626" s="81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  <c r="Z626" s="73"/>
      <c r="AA626" s="73"/>
      <c r="AB626" s="73"/>
      <c r="AC626" s="73"/>
    </row>
    <row r="627" spans="1:29" ht="12.75" customHeight="1">
      <c r="A627" s="73"/>
      <c r="B627" s="73"/>
      <c r="C627" s="81"/>
      <c r="D627" s="81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  <c r="Z627" s="73"/>
      <c r="AA627" s="73"/>
      <c r="AB627" s="73"/>
      <c r="AC627" s="73"/>
    </row>
    <row r="628" spans="1:29" ht="12.75" customHeight="1">
      <c r="A628" s="73"/>
      <c r="B628" s="73"/>
      <c r="C628" s="81"/>
      <c r="D628" s="81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  <c r="Z628" s="73"/>
      <c r="AA628" s="73"/>
      <c r="AB628" s="73"/>
      <c r="AC628" s="73"/>
    </row>
    <row r="629" spans="1:29" ht="12.75" customHeight="1">
      <c r="A629" s="73"/>
      <c r="B629" s="73"/>
      <c r="C629" s="81"/>
      <c r="D629" s="81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  <c r="Z629" s="73"/>
      <c r="AA629" s="73"/>
      <c r="AB629" s="73"/>
      <c r="AC629" s="73"/>
    </row>
    <row r="630" spans="1:29" ht="12.75" customHeight="1">
      <c r="A630" s="73"/>
      <c r="B630" s="73"/>
      <c r="C630" s="81"/>
      <c r="D630" s="81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  <c r="Z630" s="73"/>
      <c r="AA630" s="73"/>
      <c r="AB630" s="73"/>
      <c r="AC630" s="73"/>
    </row>
    <row r="631" spans="1:29" ht="12.75" customHeight="1">
      <c r="A631" s="73"/>
      <c r="B631" s="73"/>
      <c r="C631" s="81"/>
      <c r="D631" s="81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  <c r="Z631" s="73"/>
      <c r="AA631" s="73"/>
      <c r="AB631" s="73"/>
      <c r="AC631" s="73"/>
    </row>
    <row r="632" spans="1:29" ht="12.75" customHeight="1">
      <c r="A632" s="73"/>
      <c r="B632" s="73"/>
      <c r="C632" s="81"/>
      <c r="D632" s="81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  <c r="AA632" s="73"/>
      <c r="AB632" s="73"/>
      <c r="AC632" s="73"/>
    </row>
    <row r="633" spans="1:29" ht="12.75" customHeight="1">
      <c r="A633" s="73"/>
      <c r="B633" s="73"/>
      <c r="C633" s="81"/>
      <c r="D633" s="81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  <c r="AA633" s="73"/>
      <c r="AB633" s="73"/>
      <c r="AC633" s="73"/>
    </row>
    <row r="634" spans="1:29" ht="12.75" customHeight="1">
      <c r="A634" s="73"/>
      <c r="B634" s="73"/>
      <c r="C634" s="81"/>
      <c r="D634" s="81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  <c r="AA634" s="73"/>
      <c r="AB634" s="73"/>
      <c r="AC634" s="73"/>
    </row>
    <row r="635" spans="1:29" ht="12.75" customHeight="1">
      <c r="A635" s="73"/>
      <c r="B635" s="73"/>
      <c r="C635" s="81"/>
      <c r="D635" s="81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  <c r="AA635" s="73"/>
      <c r="AB635" s="73"/>
      <c r="AC635" s="73"/>
    </row>
    <row r="636" spans="1:29" ht="12.75" customHeight="1">
      <c r="A636" s="73"/>
      <c r="B636" s="73"/>
      <c r="C636" s="81"/>
      <c r="D636" s="81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  <c r="AA636" s="73"/>
      <c r="AB636" s="73"/>
      <c r="AC636" s="73"/>
    </row>
    <row r="637" spans="1:29" ht="12.75" customHeight="1">
      <c r="A637" s="73"/>
      <c r="B637" s="73"/>
      <c r="C637" s="81"/>
      <c r="D637" s="81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  <c r="Z637" s="73"/>
      <c r="AA637" s="73"/>
      <c r="AB637" s="73"/>
      <c r="AC637" s="73"/>
    </row>
    <row r="638" spans="1:29" ht="12.75" customHeight="1">
      <c r="A638" s="73"/>
      <c r="B638" s="73"/>
      <c r="C638" s="81"/>
      <c r="D638" s="81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  <c r="AA638" s="73"/>
      <c r="AB638" s="73"/>
      <c r="AC638" s="73"/>
    </row>
    <row r="639" spans="1:29" ht="12.75" customHeight="1">
      <c r="A639" s="73"/>
      <c r="B639" s="73"/>
      <c r="C639" s="81"/>
      <c r="D639" s="81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  <c r="AA639" s="73"/>
      <c r="AB639" s="73"/>
      <c r="AC639" s="73"/>
    </row>
    <row r="640" spans="1:29" ht="12.75" customHeight="1">
      <c r="A640" s="73"/>
      <c r="B640" s="73"/>
      <c r="C640" s="81"/>
      <c r="D640" s="81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  <c r="Z640" s="73"/>
      <c r="AA640" s="73"/>
      <c r="AB640" s="73"/>
      <c r="AC640" s="73"/>
    </row>
    <row r="641" spans="1:29" ht="12.75" customHeight="1">
      <c r="A641" s="73"/>
      <c r="B641" s="73"/>
      <c r="C641" s="81"/>
      <c r="D641" s="81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  <c r="Z641" s="73"/>
      <c r="AA641" s="73"/>
      <c r="AB641" s="73"/>
      <c r="AC641" s="73"/>
    </row>
    <row r="642" spans="1:29" ht="12.75" customHeight="1">
      <c r="A642" s="73"/>
      <c r="B642" s="73"/>
      <c r="C642" s="81"/>
      <c r="D642" s="81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  <c r="AA642" s="73"/>
      <c r="AB642" s="73"/>
      <c r="AC642" s="73"/>
    </row>
    <row r="643" spans="1:29" ht="12.75" customHeight="1">
      <c r="A643" s="73"/>
      <c r="B643" s="73"/>
      <c r="C643" s="81"/>
      <c r="D643" s="81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  <c r="Z643" s="73"/>
      <c r="AA643" s="73"/>
      <c r="AB643" s="73"/>
      <c r="AC643" s="73"/>
    </row>
    <row r="644" spans="1:29" ht="12.75" customHeight="1">
      <c r="A644" s="73"/>
      <c r="B644" s="73"/>
      <c r="C644" s="81"/>
      <c r="D644" s="81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  <c r="Z644" s="73"/>
      <c r="AA644" s="73"/>
      <c r="AB644" s="73"/>
      <c r="AC644" s="73"/>
    </row>
    <row r="645" spans="1:29" ht="12.75" customHeight="1">
      <c r="A645" s="73"/>
      <c r="B645" s="73"/>
      <c r="C645" s="81"/>
      <c r="D645" s="81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  <c r="AA645" s="73"/>
      <c r="AB645" s="73"/>
      <c r="AC645" s="73"/>
    </row>
    <row r="646" spans="1:29" ht="12.75" customHeight="1">
      <c r="A646" s="73"/>
      <c r="B646" s="73"/>
      <c r="C646" s="81"/>
      <c r="D646" s="81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  <c r="AA646" s="73"/>
      <c r="AB646" s="73"/>
      <c r="AC646" s="73"/>
    </row>
    <row r="647" spans="1:29" ht="12.75" customHeight="1">
      <c r="A647" s="73"/>
      <c r="B647" s="73"/>
      <c r="C647" s="81"/>
      <c r="D647" s="81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  <c r="Z647" s="73"/>
      <c r="AA647" s="73"/>
      <c r="AB647" s="73"/>
      <c r="AC647" s="73"/>
    </row>
    <row r="648" spans="1:29" ht="12.75" customHeight="1">
      <c r="A648" s="73"/>
      <c r="B648" s="73"/>
      <c r="C648" s="81"/>
      <c r="D648" s="81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  <c r="Z648" s="73"/>
      <c r="AA648" s="73"/>
      <c r="AB648" s="73"/>
      <c r="AC648" s="73"/>
    </row>
    <row r="649" spans="1:29" ht="12.75" customHeight="1">
      <c r="A649" s="73"/>
      <c r="B649" s="73"/>
      <c r="C649" s="81"/>
      <c r="D649" s="81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  <c r="Z649" s="73"/>
      <c r="AA649" s="73"/>
      <c r="AB649" s="73"/>
      <c r="AC649" s="73"/>
    </row>
    <row r="650" spans="1:29" ht="12.75" customHeight="1">
      <c r="A650" s="73"/>
      <c r="B650" s="73"/>
      <c r="C650" s="81"/>
      <c r="D650" s="81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  <c r="Z650" s="73"/>
      <c r="AA650" s="73"/>
      <c r="AB650" s="73"/>
      <c r="AC650" s="73"/>
    </row>
    <row r="651" spans="1:29" ht="12.75" customHeight="1">
      <c r="A651" s="73"/>
      <c r="B651" s="73"/>
      <c r="C651" s="81"/>
      <c r="D651" s="81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  <c r="Z651" s="73"/>
      <c r="AA651" s="73"/>
      <c r="AB651" s="73"/>
      <c r="AC651" s="73"/>
    </row>
    <row r="652" spans="1:29" ht="12.75" customHeight="1">
      <c r="A652" s="73"/>
      <c r="B652" s="73"/>
      <c r="C652" s="81"/>
      <c r="D652" s="81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  <c r="Z652" s="73"/>
      <c r="AA652" s="73"/>
      <c r="AB652" s="73"/>
      <c r="AC652" s="73"/>
    </row>
    <row r="653" spans="1:29" ht="12.75" customHeight="1">
      <c r="A653" s="73"/>
      <c r="B653" s="73"/>
      <c r="C653" s="81"/>
      <c r="D653" s="81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  <c r="Z653" s="73"/>
      <c r="AA653" s="73"/>
      <c r="AB653" s="73"/>
      <c r="AC653" s="73"/>
    </row>
    <row r="654" spans="1:29" ht="12.75" customHeight="1">
      <c r="A654" s="73"/>
      <c r="B654" s="73"/>
      <c r="C654" s="81"/>
      <c r="D654" s="81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  <c r="Z654" s="73"/>
      <c r="AA654" s="73"/>
      <c r="AB654" s="73"/>
      <c r="AC654" s="73"/>
    </row>
    <row r="655" spans="1:29" ht="12.75" customHeight="1">
      <c r="A655" s="73"/>
      <c r="B655" s="73"/>
      <c r="C655" s="81"/>
      <c r="D655" s="81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  <c r="AA655" s="73"/>
      <c r="AB655" s="73"/>
      <c r="AC655" s="73"/>
    </row>
    <row r="656" spans="1:29" ht="12.75" customHeight="1">
      <c r="A656" s="73"/>
      <c r="B656" s="73"/>
      <c r="C656" s="81"/>
      <c r="D656" s="81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  <c r="Z656" s="73"/>
      <c r="AA656" s="73"/>
      <c r="AB656" s="73"/>
      <c r="AC656" s="73"/>
    </row>
    <row r="657" spans="1:29" ht="12.75" customHeight="1">
      <c r="A657" s="73"/>
      <c r="B657" s="73"/>
      <c r="C657" s="81"/>
      <c r="D657" s="81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  <c r="AA657" s="73"/>
      <c r="AB657" s="73"/>
      <c r="AC657" s="73"/>
    </row>
    <row r="658" spans="1:29" ht="12.75" customHeight="1">
      <c r="A658" s="73"/>
      <c r="B658" s="73"/>
      <c r="C658" s="81"/>
      <c r="D658" s="81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  <c r="Z658" s="73"/>
      <c r="AA658" s="73"/>
      <c r="AB658" s="73"/>
      <c r="AC658" s="73"/>
    </row>
    <row r="659" spans="1:29" ht="12.75" customHeight="1">
      <c r="A659" s="73"/>
      <c r="B659" s="73"/>
      <c r="C659" s="81"/>
      <c r="D659" s="81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  <c r="Z659" s="73"/>
      <c r="AA659" s="73"/>
      <c r="AB659" s="73"/>
      <c r="AC659" s="73"/>
    </row>
    <row r="660" spans="1:29" ht="12.75" customHeight="1">
      <c r="A660" s="73"/>
      <c r="B660" s="73"/>
      <c r="C660" s="81"/>
      <c r="D660" s="81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  <c r="Z660" s="73"/>
      <c r="AA660" s="73"/>
      <c r="AB660" s="73"/>
      <c r="AC660" s="73"/>
    </row>
    <row r="661" spans="1:29" ht="12.75" customHeight="1">
      <c r="A661" s="73"/>
      <c r="B661" s="73"/>
      <c r="C661" s="81"/>
      <c r="D661" s="81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  <c r="AA661" s="73"/>
      <c r="AB661" s="73"/>
      <c r="AC661" s="73"/>
    </row>
    <row r="662" spans="1:29" ht="12.75" customHeight="1">
      <c r="A662" s="73"/>
      <c r="B662" s="73"/>
      <c r="C662" s="81"/>
      <c r="D662" s="81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  <c r="Z662" s="73"/>
      <c r="AA662" s="73"/>
      <c r="AB662" s="73"/>
      <c r="AC662" s="73"/>
    </row>
    <row r="663" spans="1:29" ht="12.75" customHeight="1">
      <c r="A663" s="73"/>
      <c r="B663" s="73"/>
      <c r="C663" s="81"/>
      <c r="D663" s="81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  <c r="AA663" s="73"/>
      <c r="AB663" s="73"/>
      <c r="AC663" s="73"/>
    </row>
    <row r="664" spans="1:29" ht="12.75" customHeight="1">
      <c r="A664" s="73"/>
      <c r="B664" s="73"/>
      <c r="C664" s="81"/>
      <c r="D664" s="81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  <c r="Z664" s="73"/>
      <c r="AA664" s="73"/>
      <c r="AB664" s="73"/>
      <c r="AC664" s="73"/>
    </row>
    <row r="665" spans="1:29" ht="12.75" customHeight="1">
      <c r="A665" s="73"/>
      <c r="B665" s="73"/>
      <c r="C665" s="81"/>
      <c r="D665" s="81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  <c r="AA665" s="73"/>
      <c r="AB665" s="73"/>
      <c r="AC665" s="73"/>
    </row>
    <row r="666" spans="1:29" ht="12.75" customHeight="1">
      <c r="A666" s="73"/>
      <c r="B666" s="73"/>
      <c r="C666" s="81"/>
      <c r="D666" s="81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  <c r="AA666" s="73"/>
      <c r="AB666" s="73"/>
      <c r="AC666" s="73"/>
    </row>
    <row r="667" spans="1:29" ht="12.75" customHeight="1">
      <c r="A667" s="73"/>
      <c r="B667" s="73"/>
      <c r="C667" s="81"/>
      <c r="D667" s="81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  <c r="AA667" s="73"/>
      <c r="AB667" s="73"/>
      <c r="AC667" s="73"/>
    </row>
    <row r="668" spans="1:29" ht="12.75" customHeight="1">
      <c r="A668" s="73"/>
      <c r="B668" s="73"/>
      <c r="C668" s="81"/>
      <c r="D668" s="81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  <c r="AA668" s="73"/>
      <c r="AB668" s="73"/>
      <c r="AC668" s="73"/>
    </row>
    <row r="669" spans="1:29" ht="12.75" customHeight="1">
      <c r="A669" s="73"/>
      <c r="B669" s="73"/>
      <c r="C669" s="81"/>
      <c r="D669" s="81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  <c r="AA669" s="73"/>
      <c r="AB669" s="73"/>
      <c r="AC669" s="73"/>
    </row>
    <row r="670" spans="1:29" ht="12.75" customHeight="1">
      <c r="A670" s="73"/>
      <c r="B670" s="73"/>
      <c r="C670" s="81"/>
      <c r="D670" s="81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  <c r="Z670" s="73"/>
      <c r="AA670" s="73"/>
      <c r="AB670" s="73"/>
      <c r="AC670" s="73"/>
    </row>
    <row r="671" spans="1:29" ht="12.75" customHeight="1">
      <c r="A671" s="73"/>
      <c r="B671" s="73"/>
      <c r="C671" s="81"/>
      <c r="D671" s="81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  <c r="Z671" s="73"/>
      <c r="AA671" s="73"/>
      <c r="AB671" s="73"/>
      <c r="AC671" s="73"/>
    </row>
    <row r="672" spans="1:29" ht="12.75" customHeight="1">
      <c r="A672" s="73"/>
      <c r="B672" s="73"/>
      <c r="C672" s="81"/>
      <c r="D672" s="81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  <c r="AA672" s="73"/>
      <c r="AB672" s="73"/>
      <c r="AC672" s="73"/>
    </row>
    <row r="673" spans="1:29" ht="12.75" customHeight="1">
      <c r="A673" s="73"/>
      <c r="B673" s="73"/>
      <c r="C673" s="81"/>
      <c r="D673" s="81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  <c r="Z673" s="73"/>
      <c r="AA673" s="73"/>
      <c r="AB673" s="73"/>
      <c r="AC673" s="73"/>
    </row>
    <row r="674" spans="1:29" ht="12.75" customHeight="1">
      <c r="A674" s="73"/>
      <c r="B674" s="73"/>
      <c r="C674" s="81"/>
      <c r="D674" s="81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  <c r="Z674" s="73"/>
      <c r="AA674" s="73"/>
      <c r="AB674" s="73"/>
      <c r="AC674" s="73"/>
    </row>
    <row r="675" spans="1:29" ht="12.75" customHeight="1">
      <c r="A675" s="73"/>
      <c r="B675" s="73"/>
      <c r="C675" s="81"/>
      <c r="D675" s="81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  <c r="Z675" s="73"/>
      <c r="AA675" s="73"/>
      <c r="AB675" s="73"/>
      <c r="AC675" s="73"/>
    </row>
    <row r="676" spans="1:29" ht="12.75" customHeight="1">
      <c r="A676" s="73"/>
      <c r="B676" s="73"/>
      <c r="C676" s="81"/>
      <c r="D676" s="81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  <c r="AA676" s="73"/>
      <c r="AB676" s="73"/>
      <c r="AC676" s="73"/>
    </row>
    <row r="677" spans="1:29" ht="12.75" customHeight="1">
      <c r="A677" s="73"/>
      <c r="B677" s="73"/>
      <c r="C677" s="81"/>
      <c r="D677" s="81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  <c r="AA677" s="73"/>
      <c r="AB677" s="73"/>
      <c r="AC677" s="73"/>
    </row>
    <row r="678" spans="1:29" ht="12.75" customHeight="1">
      <c r="A678" s="73"/>
      <c r="B678" s="73"/>
      <c r="C678" s="81"/>
      <c r="D678" s="81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  <c r="AA678" s="73"/>
      <c r="AB678" s="73"/>
      <c r="AC678" s="73"/>
    </row>
    <row r="679" spans="1:29" ht="12.75" customHeight="1">
      <c r="A679" s="73"/>
      <c r="B679" s="73"/>
      <c r="C679" s="81"/>
      <c r="D679" s="81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  <c r="AA679" s="73"/>
      <c r="AB679" s="73"/>
      <c r="AC679" s="73"/>
    </row>
    <row r="680" spans="1:29" ht="12.75" customHeight="1">
      <c r="A680" s="73"/>
      <c r="B680" s="73"/>
      <c r="C680" s="81"/>
      <c r="D680" s="81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  <c r="Z680" s="73"/>
      <c r="AA680" s="73"/>
      <c r="AB680" s="73"/>
      <c r="AC680" s="73"/>
    </row>
    <row r="681" spans="1:29" ht="12.75" customHeight="1">
      <c r="A681" s="73"/>
      <c r="B681" s="73"/>
      <c r="C681" s="81"/>
      <c r="D681" s="81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  <c r="Z681" s="73"/>
      <c r="AA681" s="73"/>
      <c r="AB681" s="73"/>
      <c r="AC681" s="73"/>
    </row>
    <row r="682" spans="1:29" ht="12.75" customHeight="1">
      <c r="A682" s="73"/>
      <c r="B682" s="73"/>
      <c r="C682" s="81"/>
      <c r="D682" s="81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  <c r="Z682" s="73"/>
      <c r="AA682" s="73"/>
      <c r="AB682" s="73"/>
      <c r="AC682" s="73"/>
    </row>
    <row r="683" spans="1:29" ht="12.75" customHeight="1">
      <c r="A683" s="73"/>
      <c r="B683" s="73"/>
      <c r="C683" s="81"/>
      <c r="D683" s="81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  <c r="Z683" s="73"/>
      <c r="AA683" s="73"/>
      <c r="AB683" s="73"/>
      <c r="AC683" s="73"/>
    </row>
    <row r="684" spans="1:29" ht="12.75" customHeight="1">
      <c r="A684" s="73"/>
      <c r="B684" s="73"/>
      <c r="C684" s="81"/>
      <c r="D684" s="81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  <c r="AA684" s="73"/>
      <c r="AB684" s="73"/>
      <c r="AC684" s="73"/>
    </row>
    <row r="685" spans="1:29" ht="12.75" customHeight="1">
      <c r="A685" s="73"/>
      <c r="B685" s="73"/>
      <c r="C685" s="81"/>
      <c r="D685" s="81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  <c r="AA685" s="73"/>
      <c r="AB685" s="73"/>
      <c r="AC685" s="73"/>
    </row>
    <row r="686" spans="1:29" ht="12.75" customHeight="1">
      <c r="A686" s="73"/>
      <c r="B686" s="73"/>
      <c r="C686" s="81"/>
      <c r="D686" s="81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  <c r="Z686" s="73"/>
      <c r="AA686" s="73"/>
      <c r="AB686" s="73"/>
      <c r="AC686" s="73"/>
    </row>
    <row r="687" spans="1:29" ht="12.75" customHeight="1">
      <c r="A687" s="73"/>
      <c r="B687" s="73"/>
      <c r="C687" s="81"/>
      <c r="D687" s="81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  <c r="Z687" s="73"/>
      <c r="AA687" s="73"/>
      <c r="AB687" s="73"/>
      <c r="AC687" s="73"/>
    </row>
    <row r="688" spans="1:29" ht="12.75" customHeight="1">
      <c r="A688" s="73"/>
      <c r="B688" s="73"/>
      <c r="C688" s="81"/>
      <c r="D688" s="81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  <c r="Z688" s="73"/>
      <c r="AA688" s="73"/>
      <c r="AB688" s="73"/>
      <c r="AC688" s="73"/>
    </row>
    <row r="689" spans="1:29" ht="12.75" customHeight="1">
      <c r="A689" s="73"/>
      <c r="B689" s="73"/>
      <c r="C689" s="81"/>
      <c r="D689" s="81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  <c r="Z689" s="73"/>
      <c r="AA689" s="73"/>
      <c r="AB689" s="73"/>
      <c r="AC689" s="73"/>
    </row>
    <row r="690" spans="1:29" ht="12.75" customHeight="1">
      <c r="A690" s="73"/>
      <c r="B690" s="73"/>
      <c r="C690" s="81"/>
      <c r="D690" s="81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  <c r="AA690" s="73"/>
      <c r="AB690" s="73"/>
      <c r="AC690" s="73"/>
    </row>
    <row r="691" spans="1:29" ht="12.75" customHeight="1">
      <c r="A691" s="73"/>
      <c r="B691" s="73"/>
      <c r="C691" s="81"/>
      <c r="D691" s="81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  <c r="AA691" s="73"/>
      <c r="AB691" s="73"/>
      <c r="AC691" s="73"/>
    </row>
    <row r="692" spans="1:29" ht="12.75" customHeight="1">
      <c r="A692" s="73"/>
      <c r="B692" s="73"/>
      <c r="C692" s="81"/>
      <c r="D692" s="81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  <c r="AA692" s="73"/>
      <c r="AB692" s="73"/>
      <c r="AC692" s="73"/>
    </row>
    <row r="693" spans="1:29" ht="12.75" customHeight="1">
      <c r="A693" s="73"/>
      <c r="B693" s="73"/>
      <c r="C693" s="81"/>
      <c r="D693" s="81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  <c r="AA693" s="73"/>
      <c r="AB693" s="73"/>
      <c r="AC693" s="73"/>
    </row>
    <row r="694" spans="1:29" ht="12.75" customHeight="1">
      <c r="A694" s="73"/>
      <c r="B694" s="73"/>
      <c r="C694" s="81"/>
      <c r="D694" s="81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  <c r="AA694" s="73"/>
      <c r="AB694" s="73"/>
      <c r="AC694" s="73"/>
    </row>
    <row r="695" spans="1:29" ht="12.75" customHeight="1">
      <c r="A695" s="73"/>
      <c r="B695" s="73"/>
      <c r="C695" s="81"/>
      <c r="D695" s="81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  <c r="Z695" s="73"/>
      <c r="AA695" s="73"/>
      <c r="AB695" s="73"/>
      <c r="AC695" s="73"/>
    </row>
    <row r="696" spans="1:29" ht="12.75" customHeight="1">
      <c r="A696" s="73"/>
      <c r="B696" s="73"/>
      <c r="C696" s="81"/>
      <c r="D696" s="81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  <c r="AA696" s="73"/>
      <c r="AB696" s="73"/>
      <c r="AC696" s="73"/>
    </row>
    <row r="697" spans="1:29" ht="12.75" customHeight="1">
      <c r="A697" s="73"/>
      <c r="B697" s="73"/>
      <c r="C697" s="81"/>
      <c r="D697" s="81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  <c r="Z697" s="73"/>
      <c r="AA697" s="73"/>
      <c r="AB697" s="73"/>
      <c r="AC697" s="73"/>
    </row>
    <row r="698" spans="1:29" ht="12.75" customHeight="1">
      <c r="A698" s="73"/>
      <c r="B698" s="73"/>
      <c r="C698" s="81"/>
      <c r="D698" s="81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  <c r="AA698" s="73"/>
      <c r="AB698" s="73"/>
      <c r="AC698" s="73"/>
    </row>
    <row r="699" spans="1:29" ht="12.75" customHeight="1">
      <c r="A699" s="73"/>
      <c r="B699" s="73"/>
      <c r="C699" s="81"/>
      <c r="D699" s="81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  <c r="Z699" s="73"/>
      <c r="AA699" s="73"/>
      <c r="AB699" s="73"/>
      <c r="AC699" s="73"/>
    </row>
    <row r="700" spans="1:29" ht="12.75" customHeight="1">
      <c r="A700" s="73"/>
      <c r="B700" s="73"/>
      <c r="C700" s="81"/>
      <c r="D700" s="81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  <c r="AA700" s="73"/>
      <c r="AB700" s="73"/>
      <c r="AC700" s="73"/>
    </row>
    <row r="701" spans="1:29" ht="12.75" customHeight="1">
      <c r="A701" s="73"/>
      <c r="B701" s="73"/>
      <c r="C701" s="81"/>
      <c r="D701" s="81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  <c r="AA701" s="73"/>
      <c r="AB701" s="73"/>
      <c r="AC701" s="73"/>
    </row>
    <row r="702" spans="1:29" ht="12.75" customHeight="1">
      <c r="A702" s="73"/>
      <c r="B702" s="73"/>
      <c r="C702" s="81"/>
      <c r="D702" s="81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  <c r="AA702" s="73"/>
      <c r="AB702" s="73"/>
      <c r="AC702" s="73"/>
    </row>
    <row r="703" spans="1:29" ht="12.75" customHeight="1">
      <c r="A703" s="73"/>
      <c r="B703" s="73"/>
      <c r="C703" s="81"/>
      <c r="D703" s="81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  <c r="Z703" s="73"/>
      <c r="AA703" s="73"/>
      <c r="AB703" s="73"/>
      <c r="AC703" s="73"/>
    </row>
    <row r="704" spans="1:29" ht="12.75" customHeight="1">
      <c r="A704" s="73"/>
      <c r="B704" s="73"/>
      <c r="C704" s="81"/>
      <c r="D704" s="81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  <c r="Z704" s="73"/>
      <c r="AA704" s="73"/>
      <c r="AB704" s="73"/>
      <c r="AC704" s="73"/>
    </row>
    <row r="705" spans="1:29" ht="12.75" customHeight="1">
      <c r="A705" s="73"/>
      <c r="B705" s="73"/>
      <c r="C705" s="81"/>
      <c r="D705" s="81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  <c r="Z705" s="73"/>
      <c r="AA705" s="73"/>
      <c r="AB705" s="73"/>
      <c r="AC705" s="73"/>
    </row>
    <row r="706" spans="1:29" ht="12.75" customHeight="1">
      <c r="A706" s="73"/>
      <c r="B706" s="73"/>
      <c r="C706" s="81"/>
      <c r="D706" s="81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  <c r="Z706" s="73"/>
      <c r="AA706" s="73"/>
      <c r="AB706" s="73"/>
      <c r="AC706" s="73"/>
    </row>
    <row r="707" spans="1:29" ht="12.75" customHeight="1">
      <c r="A707" s="73"/>
      <c r="B707" s="73"/>
      <c r="C707" s="81"/>
      <c r="D707" s="81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  <c r="Z707" s="73"/>
      <c r="AA707" s="73"/>
      <c r="AB707" s="73"/>
      <c r="AC707" s="73"/>
    </row>
    <row r="708" spans="1:29" ht="12.75" customHeight="1">
      <c r="A708" s="73"/>
      <c r="B708" s="73"/>
      <c r="C708" s="81"/>
      <c r="D708" s="81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  <c r="Z708" s="73"/>
      <c r="AA708" s="73"/>
      <c r="AB708" s="73"/>
      <c r="AC708" s="73"/>
    </row>
    <row r="709" spans="1:29" ht="12.75" customHeight="1">
      <c r="A709" s="73"/>
      <c r="B709" s="73"/>
      <c r="C709" s="81"/>
      <c r="D709" s="81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  <c r="Z709" s="73"/>
      <c r="AA709" s="73"/>
      <c r="AB709" s="73"/>
      <c r="AC709" s="73"/>
    </row>
    <row r="710" spans="1:29" ht="12.75" customHeight="1">
      <c r="A710" s="73"/>
      <c r="B710" s="73"/>
      <c r="C710" s="81"/>
      <c r="D710" s="81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  <c r="Z710" s="73"/>
      <c r="AA710" s="73"/>
      <c r="AB710" s="73"/>
      <c r="AC710" s="73"/>
    </row>
    <row r="711" spans="1:29" ht="12.75" customHeight="1">
      <c r="A711" s="73"/>
      <c r="B711" s="73"/>
      <c r="C711" s="81"/>
      <c r="D711" s="81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  <c r="Z711" s="73"/>
      <c r="AA711" s="73"/>
      <c r="AB711" s="73"/>
      <c r="AC711" s="73"/>
    </row>
    <row r="712" spans="1:29" ht="12.75" customHeight="1">
      <c r="A712" s="73"/>
      <c r="B712" s="73"/>
      <c r="C712" s="81"/>
      <c r="D712" s="81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  <c r="Z712" s="73"/>
      <c r="AA712" s="73"/>
      <c r="AB712" s="73"/>
      <c r="AC712" s="73"/>
    </row>
    <row r="713" spans="1:29" ht="12.75" customHeight="1">
      <c r="A713" s="73"/>
      <c r="B713" s="73"/>
      <c r="C713" s="81"/>
      <c r="D713" s="81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  <c r="AA713" s="73"/>
      <c r="AB713" s="73"/>
      <c r="AC713" s="73"/>
    </row>
    <row r="714" spans="1:29" ht="12.75" customHeight="1">
      <c r="A714" s="73"/>
      <c r="B714" s="73"/>
      <c r="C714" s="81"/>
      <c r="D714" s="81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  <c r="Z714" s="73"/>
      <c r="AA714" s="73"/>
      <c r="AB714" s="73"/>
      <c r="AC714" s="73"/>
    </row>
    <row r="715" spans="1:29" ht="12.75" customHeight="1">
      <c r="A715" s="73"/>
      <c r="B715" s="73"/>
      <c r="C715" s="81"/>
      <c r="D715" s="81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  <c r="Z715" s="73"/>
      <c r="AA715" s="73"/>
      <c r="AB715" s="73"/>
      <c r="AC715" s="73"/>
    </row>
    <row r="716" spans="1:29" ht="12.75" customHeight="1">
      <c r="A716" s="73"/>
      <c r="B716" s="73"/>
      <c r="C716" s="81"/>
      <c r="D716" s="81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  <c r="Z716" s="73"/>
      <c r="AA716" s="73"/>
      <c r="AB716" s="73"/>
      <c r="AC716" s="73"/>
    </row>
    <row r="717" spans="1:29" ht="12.75" customHeight="1">
      <c r="A717" s="73"/>
      <c r="B717" s="73"/>
      <c r="C717" s="81"/>
      <c r="D717" s="81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  <c r="Z717" s="73"/>
      <c r="AA717" s="73"/>
      <c r="AB717" s="73"/>
      <c r="AC717" s="73"/>
    </row>
    <row r="718" spans="1:29" ht="12.75" customHeight="1">
      <c r="A718" s="73"/>
      <c r="B718" s="73"/>
      <c r="C718" s="81"/>
      <c r="D718" s="81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  <c r="Z718" s="73"/>
      <c r="AA718" s="73"/>
      <c r="AB718" s="73"/>
      <c r="AC718" s="73"/>
    </row>
    <row r="719" spans="1:29" ht="12.75" customHeight="1">
      <c r="A719" s="73"/>
      <c r="B719" s="73"/>
      <c r="C719" s="81"/>
      <c r="D719" s="81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  <c r="Z719" s="73"/>
      <c r="AA719" s="73"/>
      <c r="AB719" s="73"/>
      <c r="AC719" s="73"/>
    </row>
    <row r="720" spans="1:29" ht="12.75" customHeight="1">
      <c r="A720" s="73"/>
      <c r="B720" s="73"/>
      <c r="C720" s="81"/>
      <c r="D720" s="81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  <c r="Z720" s="73"/>
      <c r="AA720" s="73"/>
      <c r="AB720" s="73"/>
      <c r="AC720" s="73"/>
    </row>
    <row r="721" spans="1:29" ht="12.75" customHeight="1">
      <c r="A721" s="73"/>
      <c r="B721" s="73"/>
      <c r="C721" s="81"/>
      <c r="D721" s="81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  <c r="AA721" s="73"/>
      <c r="AB721" s="73"/>
      <c r="AC721" s="73"/>
    </row>
    <row r="722" spans="1:29" ht="12.75" customHeight="1">
      <c r="A722" s="73"/>
      <c r="B722" s="73"/>
      <c r="C722" s="81"/>
      <c r="D722" s="81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  <c r="Z722" s="73"/>
      <c r="AA722" s="73"/>
      <c r="AB722" s="73"/>
      <c r="AC722" s="73"/>
    </row>
    <row r="723" spans="1:29" ht="12.75" customHeight="1">
      <c r="A723" s="73"/>
      <c r="B723" s="73"/>
      <c r="C723" s="81"/>
      <c r="D723" s="81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  <c r="AA723" s="73"/>
      <c r="AB723" s="73"/>
      <c r="AC723" s="73"/>
    </row>
    <row r="724" spans="1:29" ht="12.75" customHeight="1">
      <c r="A724" s="73"/>
      <c r="B724" s="73"/>
      <c r="C724" s="81"/>
      <c r="D724" s="81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  <c r="Z724" s="73"/>
      <c r="AA724" s="73"/>
      <c r="AB724" s="73"/>
      <c r="AC724" s="73"/>
    </row>
    <row r="725" spans="1:29" ht="12.75" customHeight="1">
      <c r="A725" s="73"/>
      <c r="B725" s="73"/>
      <c r="C725" s="81"/>
      <c r="D725" s="81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  <c r="AA725" s="73"/>
      <c r="AB725" s="73"/>
      <c r="AC725" s="73"/>
    </row>
    <row r="726" spans="1:29" ht="12.75" customHeight="1">
      <c r="A726" s="73"/>
      <c r="B726" s="73"/>
      <c r="C726" s="81"/>
      <c r="D726" s="81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  <c r="Z726" s="73"/>
      <c r="AA726" s="73"/>
      <c r="AB726" s="73"/>
      <c r="AC726" s="73"/>
    </row>
    <row r="727" spans="1:29" ht="12.75" customHeight="1">
      <c r="A727" s="73"/>
      <c r="B727" s="73"/>
      <c r="C727" s="81"/>
      <c r="D727" s="81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  <c r="AA727" s="73"/>
      <c r="AB727" s="73"/>
      <c r="AC727" s="73"/>
    </row>
    <row r="728" spans="1:29" ht="12.75" customHeight="1">
      <c r="A728" s="73"/>
      <c r="B728" s="73"/>
      <c r="C728" s="81"/>
      <c r="D728" s="81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  <c r="Z728" s="73"/>
      <c r="AA728" s="73"/>
      <c r="AB728" s="73"/>
      <c r="AC728" s="73"/>
    </row>
    <row r="729" spans="1:29" ht="12.75" customHeight="1">
      <c r="A729" s="73"/>
      <c r="B729" s="73"/>
      <c r="C729" s="81"/>
      <c r="D729" s="81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  <c r="Z729" s="73"/>
      <c r="AA729" s="73"/>
      <c r="AB729" s="73"/>
      <c r="AC729" s="73"/>
    </row>
    <row r="730" spans="1:29" ht="12.75" customHeight="1">
      <c r="A730" s="73"/>
      <c r="B730" s="73"/>
      <c r="C730" s="81"/>
      <c r="D730" s="81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  <c r="Z730" s="73"/>
      <c r="AA730" s="73"/>
      <c r="AB730" s="73"/>
      <c r="AC730" s="73"/>
    </row>
    <row r="731" spans="1:29" ht="12.75" customHeight="1">
      <c r="A731" s="73"/>
      <c r="B731" s="73"/>
      <c r="C731" s="81"/>
      <c r="D731" s="81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  <c r="AA731" s="73"/>
      <c r="AB731" s="73"/>
      <c r="AC731" s="73"/>
    </row>
    <row r="732" spans="1:29" ht="12.75" customHeight="1">
      <c r="A732" s="73"/>
      <c r="B732" s="73"/>
      <c r="C732" s="81"/>
      <c r="D732" s="81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  <c r="Z732" s="73"/>
      <c r="AA732" s="73"/>
      <c r="AB732" s="73"/>
      <c r="AC732" s="73"/>
    </row>
    <row r="733" spans="1:29" ht="12.75" customHeight="1">
      <c r="A733" s="73"/>
      <c r="B733" s="73"/>
      <c r="C733" s="81"/>
      <c r="D733" s="81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  <c r="Z733" s="73"/>
      <c r="AA733" s="73"/>
      <c r="AB733" s="73"/>
      <c r="AC733" s="73"/>
    </row>
    <row r="734" spans="1:29" ht="12.75" customHeight="1">
      <c r="A734" s="73"/>
      <c r="B734" s="73"/>
      <c r="C734" s="81"/>
      <c r="D734" s="81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  <c r="Z734" s="73"/>
      <c r="AA734" s="73"/>
      <c r="AB734" s="73"/>
      <c r="AC734" s="73"/>
    </row>
    <row r="735" spans="1:29" ht="12.75" customHeight="1">
      <c r="A735" s="73"/>
      <c r="B735" s="73"/>
      <c r="C735" s="81"/>
      <c r="D735" s="81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  <c r="Z735" s="73"/>
      <c r="AA735" s="73"/>
      <c r="AB735" s="73"/>
      <c r="AC735" s="73"/>
    </row>
    <row r="736" spans="1:29" ht="12.75" customHeight="1">
      <c r="A736" s="73"/>
      <c r="B736" s="73"/>
      <c r="C736" s="81"/>
      <c r="D736" s="81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  <c r="AA736" s="73"/>
      <c r="AB736" s="73"/>
      <c r="AC736" s="73"/>
    </row>
    <row r="737" spans="1:29" ht="12.75" customHeight="1">
      <c r="A737" s="73"/>
      <c r="B737" s="73"/>
      <c r="C737" s="81"/>
      <c r="D737" s="81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  <c r="AA737" s="73"/>
      <c r="AB737" s="73"/>
      <c r="AC737" s="73"/>
    </row>
    <row r="738" spans="1:29" ht="12.75" customHeight="1">
      <c r="A738" s="73"/>
      <c r="B738" s="73"/>
      <c r="C738" s="81"/>
      <c r="D738" s="81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  <c r="AA738" s="73"/>
      <c r="AB738" s="73"/>
      <c r="AC738" s="73"/>
    </row>
    <row r="739" spans="1:29" ht="12.75" customHeight="1">
      <c r="A739" s="73"/>
      <c r="B739" s="73"/>
      <c r="C739" s="81"/>
      <c r="D739" s="81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  <c r="Z739" s="73"/>
      <c r="AA739" s="73"/>
      <c r="AB739" s="73"/>
      <c r="AC739" s="73"/>
    </row>
    <row r="740" spans="1:29" ht="12.75" customHeight="1">
      <c r="A740" s="73"/>
      <c r="B740" s="73"/>
      <c r="C740" s="81"/>
      <c r="D740" s="81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  <c r="AA740" s="73"/>
      <c r="AB740" s="73"/>
      <c r="AC740" s="73"/>
    </row>
    <row r="741" spans="1:29" ht="12.75" customHeight="1">
      <c r="A741" s="73"/>
      <c r="B741" s="73"/>
      <c r="C741" s="81"/>
      <c r="D741" s="81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  <c r="Z741" s="73"/>
      <c r="AA741" s="73"/>
      <c r="AB741" s="73"/>
      <c r="AC741" s="73"/>
    </row>
    <row r="742" spans="1:29" ht="12.75" customHeight="1">
      <c r="A742" s="73"/>
      <c r="B742" s="73"/>
      <c r="C742" s="81"/>
      <c r="D742" s="81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  <c r="AA742" s="73"/>
      <c r="AB742" s="73"/>
      <c r="AC742" s="73"/>
    </row>
    <row r="743" spans="1:29" ht="12.75" customHeight="1">
      <c r="A743" s="73"/>
      <c r="B743" s="73"/>
      <c r="C743" s="81"/>
      <c r="D743" s="81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  <c r="Z743" s="73"/>
      <c r="AA743" s="73"/>
      <c r="AB743" s="73"/>
      <c r="AC743" s="73"/>
    </row>
    <row r="744" spans="1:29" ht="12.75" customHeight="1">
      <c r="A744" s="73"/>
      <c r="B744" s="73"/>
      <c r="C744" s="81"/>
      <c r="D744" s="81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  <c r="AA744" s="73"/>
      <c r="AB744" s="73"/>
      <c r="AC744" s="73"/>
    </row>
    <row r="745" spans="1:29" ht="12.75" customHeight="1">
      <c r="A745" s="73"/>
      <c r="B745" s="73"/>
      <c r="C745" s="81"/>
      <c r="D745" s="81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  <c r="Z745" s="73"/>
      <c r="AA745" s="73"/>
      <c r="AB745" s="73"/>
      <c r="AC745" s="73"/>
    </row>
    <row r="746" spans="1:29" ht="12.75" customHeight="1">
      <c r="A746" s="73"/>
      <c r="B746" s="73"/>
      <c r="C746" s="81"/>
      <c r="D746" s="81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  <c r="AA746" s="73"/>
      <c r="AB746" s="73"/>
      <c r="AC746" s="73"/>
    </row>
    <row r="747" spans="1:29" ht="12.75" customHeight="1">
      <c r="A747" s="73"/>
      <c r="B747" s="73"/>
      <c r="C747" s="81"/>
      <c r="D747" s="81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  <c r="Z747" s="73"/>
      <c r="AA747" s="73"/>
      <c r="AB747" s="73"/>
      <c r="AC747" s="73"/>
    </row>
    <row r="748" spans="1:29" ht="12.75" customHeight="1">
      <c r="A748" s="73"/>
      <c r="B748" s="73"/>
      <c r="C748" s="81"/>
      <c r="D748" s="81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  <c r="Z748" s="73"/>
      <c r="AA748" s="73"/>
      <c r="AB748" s="73"/>
      <c r="AC748" s="73"/>
    </row>
    <row r="749" spans="1:29" ht="12.75" customHeight="1">
      <c r="A749" s="73"/>
      <c r="B749" s="73"/>
      <c r="C749" s="81"/>
      <c r="D749" s="81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  <c r="Z749" s="73"/>
      <c r="AA749" s="73"/>
      <c r="AB749" s="73"/>
      <c r="AC749" s="73"/>
    </row>
    <row r="750" spans="1:29" ht="12.75" customHeight="1">
      <c r="A750" s="73"/>
      <c r="B750" s="73"/>
      <c r="C750" s="81"/>
      <c r="D750" s="81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  <c r="AA750" s="73"/>
      <c r="AB750" s="73"/>
      <c r="AC750" s="73"/>
    </row>
    <row r="751" spans="1:29" ht="12.75" customHeight="1">
      <c r="A751" s="73"/>
      <c r="B751" s="73"/>
      <c r="C751" s="81"/>
      <c r="D751" s="81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  <c r="Z751" s="73"/>
      <c r="AA751" s="73"/>
      <c r="AB751" s="73"/>
      <c r="AC751" s="73"/>
    </row>
    <row r="752" spans="1:29" ht="12.75" customHeight="1">
      <c r="A752" s="73"/>
      <c r="B752" s="73"/>
      <c r="C752" s="81"/>
      <c r="D752" s="81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  <c r="AA752" s="73"/>
      <c r="AB752" s="73"/>
      <c r="AC752" s="73"/>
    </row>
    <row r="753" spans="1:29" ht="12.75" customHeight="1">
      <c r="A753" s="73"/>
      <c r="B753" s="73"/>
      <c r="C753" s="81"/>
      <c r="D753" s="81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  <c r="Z753" s="73"/>
      <c r="AA753" s="73"/>
      <c r="AB753" s="73"/>
      <c r="AC753" s="73"/>
    </row>
    <row r="754" spans="1:29" ht="12.75" customHeight="1">
      <c r="A754" s="73"/>
      <c r="B754" s="73"/>
      <c r="C754" s="81"/>
      <c r="D754" s="81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  <c r="AA754" s="73"/>
      <c r="AB754" s="73"/>
      <c r="AC754" s="73"/>
    </row>
    <row r="755" spans="1:29" ht="12.75" customHeight="1">
      <c r="A755" s="73"/>
      <c r="B755" s="73"/>
      <c r="C755" s="81"/>
      <c r="D755" s="81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  <c r="AA755" s="73"/>
      <c r="AB755" s="73"/>
      <c r="AC755" s="73"/>
    </row>
    <row r="756" spans="1:29" ht="12.75" customHeight="1">
      <c r="A756" s="73"/>
      <c r="B756" s="73"/>
      <c r="C756" s="81"/>
      <c r="D756" s="81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  <c r="AA756" s="73"/>
      <c r="AB756" s="73"/>
      <c r="AC756" s="73"/>
    </row>
    <row r="757" spans="1:29" ht="12.75" customHeight="1">
      <c r="A757" s="73"/>
      <c r="B757" s="73"/>
      <c r="C757" s="81"/>
      <c r="D757" s="81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  <c r="AA757" s="73"/>
      <c r="AB757" s="73"/>
      <c r="AC757" s="73"/>
    </row>
    <row r="758" spans="1:29" ht="12.75" customHeight="1">
      <c r="A758" s="73"/>
      <c r="B758" s="73"/>
      <c r="C758" s="81"/>
      <c r="D758" s="81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  <c r="AA758" s="73"/>
      <c r="AB758" s="73"/>
      <c r="AC758" s="73"/>
    </row>
    <row r="759" spans="1:29" ht="12.75" customHeight="1">
      <c r="A759" s="73"/>
      <c r="B759" s="73"/>
      <c r="C759" s="81"/>
      <c r="D759" s="81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  <c r="AA759" s="73"/>
      <c r="AB759" s="73"/>
      <c r="AC759" s="73"/>
    </row>
    <row r="760" spans="1:29" ht="12.75" customHeight="1">
      <c r="A760" s="73"/>
      <c r="B760" s="73"/>
      <c r="C760" s="81"/>
      <c r="D760" s="81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  <c r="Z760" s="73"/>
      <c r="AA760" s="73"/>
      <c r="AB760" s="73"/>
      <c r="AC760" s="73"/>
    </row>
    <row r="761" spans="1:29" ht="12.75" customHeight="1">
      <c r="A761" s="73"/>
      <c r="B761" s="73"/>
      <c r="C761" s="81"/>
      <c r="D761" s="81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  <c r="Z761" s="73"/>
      <c r="AA761" s="73"/>
      <c r="AB761" s="73"/>
      <c r="AC761" s="73"/>
    </row>
    <row r="762" spans="1:29" ht="12.75" customHeight="1">
      <c r="A762" s="73"/>
      <c r="B762" s="73"/>
      <c r="C762" s="81"/>
      <c r="D762" s="81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  <c r="Z762" s="73"/>
      <c r="AA762" s="73"/>
      <c r="AB762" s="73"/>
      <c r="AC762" s="73"/>
    </row>
    <row r="763" spans="1:29" ht="12.75" customHeight="1">
      <c r="A763" s="73"/>
      <c r="B763" s="73"/>
      <c r="C763" s="81"/>
      <c r="D763" s="81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  <c r="Z763" s="73"/>
      <c r="AA763" s="73"/>
      <c r="AB763" s="73"/>
      <c r="AC763" s="73"/>
    </row>
    <row r="764" spans="1:29" ht="12.75" customHeight="1">
      <c r="A764" s="73"/>
      <c r="B764" s="73"/>
      <c r="C764" s="81"/>
      <c r="D764" s="81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  <c r="Z764" s="73"/>
      <c r="AA764" s="73"/>
      <c r="AB764" s="73"/>
      <c r="AC764" s="73"/>
    </row>
    <row r="765" spans="1:29" ht="12.75" customHeight="1">
      <c r="A765" s="73"/>
      <c r="B765" s="73"/>
      <c r="C765" s="81"/>
      <c r="D765" s="81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  <c r="Z765" s="73"/>
      <c r="AA765" s="73"/>
      <c r="AB765" s="73"/>
      <c r="AC765" s="73"/>
    </row>
    <row r="766" spans="1:29" ht="12.75" customHeight="1">
      <c r="A766" s="73"/>
      <c r="B766" s="73"/>
      <c r="C766" s="81"/>
      <c r="D766" s="81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  <c r="Z766" s="73"/>
      <c r="AA766" s="73"/>
      <c r="AB766" s="73"/>
      <c r="AC766" s="73"/>
    </row>
    <row r="767" spans="1:29" ht="12.75" customHeight="1">
      <c r="A767" s="73"/>
      <c r="B767" s="73"/>
      <c r="C767" s="81"/>
      <c r="D767" s="81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  <c r="Z767" s="73"/>
      <c r="AA767" s="73"/>
      <c r="AB767" s="73"/>
      <c r="AC767" s="73"/>
    </row>
    <row r="768" spans="1:29" ht="12.75" customHeight="1">
      <c r="A768" s="73"/>
      <c r="B768" s="73"/>
      <c r="C768" s="81"/>
      <c r="D768" s="81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  <c r="Z768" s="73"/>
      <c r="AA768" s="73"/>
      <c r="AB768" s="73"/>
      <c r="AC768" s="73"/>
    </row>
    <row r="769" spans="1:29" ht="12.75" customHeight="1">
      <c r="A769" s="73"/>
      <c r="B769" s="73"/>
      <c r="C769" s="81"/>
      <c r="D769" s="81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  <c r="Z769" s="73"/>
      <c r="AA769" s="73"/>
      <c r="AB769" s="73"/>
      <c r="AC769" s="73"/>
    </row>
    <row r="770" spans="1:29" ht="12.75" customHeight="1">
      <c r="A770" s="73"/>
      <c r="B770" s="73"/>
      <c r="C770" s="81"/>
      <c r="D770" s="81"/>
      <c r="E770" s="73"/>
      <c r="F770" s="73"/>
      <c r="G770" s="73"/>
      <c r="H770" s="73"/>
      <c r="I770" s="73"/>
      <c r="J770" s="73"/>
      <c r="K770" s="73"/>
      <c r="L770" s="73"/>
      <c r="M770" s="73"/>
      <c r="N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  <c r="Z770" s="73"/>
      <c r="AA770" s="73"/>
      <c r="AB770" s="73"/>
      <c r="AC770" s="73"/>
    </row>
    <row r="771" spans="1:29" ht="12.75" customHeight="1">
      <c r="A771" s="73"/>
      <c r="B771" s="73"/>
      <c r="C771" s="81"/>
      <c r="D771" s="81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  <c r="Z771" s="73"/>
      <c r="AA771" s="73"/>
      <c r="AB771" s="73"/>
      <c r="AC771" s="73"/>
    </row>
    <row r="772" spans="1:29" ht="12.75" customHeight="1">
      <c r="A772" s="73"/>
      <c r="B772" s="73"/>
      <c r="C772" s="81"/>
      <c r="D772" s="81"/>
      <c r="E772" s="73"/>
      <c r="F772" s="73"/>
      <c r="G772" s="73"/>
      <c r="H772" s="73"/>
      <c r="I772" s="73"/>
      <c r="J772" s="73"/>
      <c r="K772" s="73"/>
      <c r="L772" s="73"/>
      <c r="M772" s="73"/>
      <c r="N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  <c r="Z772" s="73"/>
      <c r="AA772" s="73"/>
      <c r="AB772" s="73"/>
      <c r="AC772" s="73"/>
    </row>
    <row r="773" spans="1:29" ht="12.75" customHeight="1">
      <c r="A773" s="73"/>
      <c r="B773" s="73"/>
      <c r="C773" s="81"/>
      <c r="D773" s="81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  <c r="Z773" s="73"/>
      <c r="AA773" s="73"/>
      <c r="AB773" s="73"/>
      <c r="AC773" s="73"/>
    </row>
    <row r="774" spans="1:29" ht="12.75" customHeight="1">
      <c r="A774" s="73"/>
      <c r="B774" s="73"/>
      <c r="C774" s="81"/>
      <c r="D774" s="81"/>
      <c r="E774" s="73"/>
      <c r="F774" s="73"/>
      <c r="G774" s="73"/>
      <c r="H774" s="73"/>
      <c r="I774" s="73"/>
      <c r="J774" s="73"/>
      <c r="K774" s="73"/>
      <c r="L774" s="73"/>
      <c r="M774" s="73"/>
      <c r="N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  <c r="Z774" s="73"/>
      <c r="AA774" s="73"/>
      <c r="AB774" s="73"/>
      <c r="AC774" s="73"/>
    </row>
    <row r="775" spans="1:29" ht="12.75" customHeight="1">
      <c r="A775" s="73"/>
      <c r="B775" s="73"/>
      <c r="C775" s="81"/>
      <c r="D775" s="81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  <c r="Z775" s="73"/>
      <c r="AA775" s="73"/>
      <c r="AB775" s="73"/>
      <c r="AC775" s="73"/>
    </row>
    <row r="776" spans="1:29" ht="12.75" customHeight="1">
      <c r="A776" s="73"/>
      <c r="B776" s="73"/>
      <c r="C776" s="81"/>
      <c r="D776" s="81"/>
      <c r="E776" s="73"/>
      <c r="F776" s="73"/>
      <c r="G776" s="73"/>
      <c r="H776" s="73"/>
      <c r="I776" s="73"/>
      <c r="J776" s="73"/>
      <c r="K776" s="73"/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  <c r="Z776" s="73"/>
      <c r="AA776" s="73"/>
      <c r="AB776" s="73"/>
      <c r="AC776" s="73"/>
    </row>
    <row r="777" spans="1:29" ht="12.75" customHeight="1">
      <c r="A777" s="73"/>
      <c r="B777" s="73"/>
      <c r="C777" s="81"/>
      <c r="D777" s="81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  <c r="Z777" s="73"/>
      <c r="AA777" s="73"/>
      <c r="AB777" s="73"/>
      <c r="AC777" s="73"/>
    </row>
    <row r="778" spans="1:29" ht="12.75" customHeight="1">
      <c r="A778" s="73"/>
      <c r="B778" s="73"/>
      <c r="C778" s="81"/>
      <c r="D778" s="81"/>
      <c r="E778" s="73"/>
      <c r="F778" s="73"/>
      <c r="G778" s="73"/>
      <c r="H778" s="73"/>
      <c r="I778" s="73"/>
      <c r="J778" s="73"/>
      <c r="K778" s="73"/>
      <c r="L778" s="73"/>
      <c r="M778" s="73"/>
      <c r="N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  <c r="Z778" s="73"/>
      <c r="AA778" s="73"/>
      <c r="AB778" s="73"/>
      <c r="AC778" s="73"/>
    </row>
    <row r="779" spans="1:29" ht="12.75" customHeight="1">
      <c r="A779" s="73"/>
      <c r="B779" s="73"/>
      <c r="C779" s="81"/>
      <c r="D779" s="81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  <c r="Z779" s="73"/>
      <c r="AA779" s="73"/>
      <c r="AB779" s="73"/>
      <c r="AC779" s="73"/>
    </row>
    <row r="780" spans="1:29" ht="12.75" customHeight="1">
      <c r="A780" s="73"/>
      <c r="B780" s="73"/>
      <c r="C780" s="81"/>
      <c r="D780" s="81"/>
      <c r="E780" s="73"/>
      <c r="F780" s="73"/>
      <c r="G780" s="73"/>
      <c r="H780" s="73"/>
      <c r="I780" s="73"/>
      <c r="J780" s="73"/>
      <c r="K780" s="73"/>
      <c r="L780" s="73"/>
      <c r="M780" s="73"/>
      <c r="N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  <c r="Z780" s="73"/>
      <c r="AA780" s="73"/>
      <c r="AB780" s="73"/>
      <c r="AC780" s="73"/>
    </row>
    <row r="781" spans="1:29" ht="12.75" customHeight="1">
      <c r="A781" s="73"/>
      <c r="B781" s="73"/>
      <c r="C781" s="81"/>
      <c r="D781" s="81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  <c r="Z781" s="73"/>
      <c r="AA781" s="73"/>
      <c r="AB781" s="73"/>
      <c r="AC781" s="73"/>
    </row>
    <row r="782" spans="1:29" ht="12.75" customHeight="1">
      <c r="A782" s="73"/>
      <c r="B782" s="73"/>
      <c r="C782" s="81"/>
      <c r="D782" s="81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  <c r="Z782" s="73"/>
      <c r="AA782" s="73"/>
      <c r="AB782" s="73"/>
      <c r="AC782" s="73"/>
    </row>
    <row r="783" spans="1:29" ht="12.75" customHeight="1">
      <c r="A783" s="73"/>
      <c r="B783" s="73"/>
      <c r="C783" s="81"/>
      <c r="D783" s="81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  <c r="Z783" s="73"/>
      <c r="AA783" s="73"/>
      <c r="AB783" s="73"/>
      <c r="AC783" s="73"/>
    </row>
    <row r="784" spans="1:29" ht="12.75" customHeight="1">
      <c r="A784" s="73"/>
      <c r="B784" s="73"/>
      <c r="C784" s="81"/>
      <c r="D784" s="81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  <c r="Z784" s="73"/>
      <c r="AA784" s="73"/>
      <c r="AB784" s="73"/>
      <c r="AC784" s="73"/>
    </row>
    <row r="785" spans="1:29" ht="12.75" customHeight="1">
      <c r="A785" s="73"/>
      <c r="B785" s="73"/>
      <c r="C785" s="81"/>
      <c r="D785" s="81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  <c r="Z785" s="73"/>
      <c r="AA785" s="73"/>
      <c r="AB785" s="73"/>
      <c r="AC785" s="73"/>
    </row>
    <row r="786" spans="1:29" ht="12.75" customHeight="1">
      <c r="A786" s="73"/>
      <c r="B786" s="73"/>
      <c r="C786" s="81"/>
      <c r="D786" s="81"/>
      <c r="E786" s="73"/>
      <c r="F786" s="73"/>
      <c r="G786" s="73"/>
      <c r="H786" s="73"/>
      <c r="I786" s="73"/>
      <c r="J786" s="73"/>
      <c r="K786" s="73"/>
      <c r="L786" s="73"/>
      <c r="M786" s="73"/>
      <c r="N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  <c r="Z786" s="73"/>
      <c r="AA786" s="73"/>
      <c r="AB786" s="73"/>
      <c r="AC786" s="73"/>
    </row>
    <row r="787" spans="1:29" ht="12.75" customHeight="1">
      <c r="A787" s="73"/>
      <c r="B787" s="73"/>
      <c r="C787" s="81"/>
      <c r="D787" s="81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  <c r="Z787" s="73"/>
      <c r="AA787" s="73"/>
      <c r="AB787" s="73"/>
      <c r="AC787" s="73"/>
    </row>
    <row r="788" spans="1:29" ht="12.75" customHeight="1">
      <c r="A788" s="73"/>
      <c r="B788" s="73"/>
      <c r="C788" s="81"/>
      <c r="D788" s="81"/>
      <c r="E788" s="73"/>
      <c r="F788" s="73"/>
      <c r="G788" s="73"/>
      <c r="H788" s="73"/>
      <c r="I788" s="73"/>
      <c r="J788" s="73"/>
      <c r="K788" s="73"/>
      <c r="L788" s="73"/>
      <c r="M788" s="73"/>
      <c r="N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  <c r="Z788" s="73"/>
      <c r="AA788" s="73"/>
      <c r="AB788" s="73"/>
      <c r="AC788" s="73"/>
    </row>
    <row r="789" spans="1:29" ht="12.75" customHeight="1">
      <c r="A789" s="73"/>
      <c r="B789" s="73"/>
      <c r="C789" s="81"/>
      <c r="D789" s="81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  <c r="Z789" s="73"/>
      <c r="AA789" s="73"/>
      <c r="AB789" s="73"/>
      <c r="AC789" s="73"/>
    </row>
    <row r="790" spans="1:29" ht="12.75" customHeight="1">
      <c r="A790" s="73"/>
      <c r="B790" s="73"/>
      <c r="C790" s="81"/>
      <c r="D790" s="81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  <c r="Z790" s="73"/>
      <c r="AA790" s="73"/>
      <c r="AB790" s="73"/>
      <c r="AC790" s="73"/>
    </row>
    <row r="791" spans="1:29" ht="12.75" customHeight="1">
      <c r="A791" s="73"/>
      <c r="B791" s="73"/>
      <c r="C791" s="81"/>
      <c r="D791" s="81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  <c r="AA791" s="73"/>
      <c r="AB791" s="73"/>
      <c r="AC791" s="73"/>
    </row>
    <row r="792" spans="1:29" ht="12.75" customHeight="1">
      <c r="A792" s="73"/>
      <c r="B792" s="73"/>
      <c r="C792" s="81"/>
      <c r="D792" s="81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  <c r="Z792" s="73"/>
      <c r="AA792" s="73"/>
      <c r="AB792" s="73"/>
      <c r="AC792" s="73"/>
    </row>
    <row r="793" spans="1:29" ht="12.75" customHeight="1">
      <c r="A793" s="73"/>
      <c r="B793" s="73"/>
      <c r="C793" s="81"/>
      <c r="D793" s="81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  <c r="Z793" s="73"/>
      <c r="AA793" s="73"/>
      <c r="AB793" s="73"/>
      <c r="AC793" s="73"/>
    </row>
    <row r="794" spans="1:29" ht="12.75" customHeight="1">
      <c r="A794" s="73"/>
      <c r="B794" s="73"/>
      <c r="C794" s="81"/>
      <c r="D794" s="81"/>
      <c r="E794" s="73"/>
      <c r="F794" s="73"/>
      <c r="G794" s="73"/>
      <c r="H794" s="73"/>
      <c r="I794" s="73"/>
      <c r="J794" s="73"/>
      <c r="K794" s="73"/>
      <c r="L794" s="73"/>
      <c r="M794" s="73"/>
      <c r="N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  <c r="Z794" s="73"/>
      <c r="AA794" s="73"/>
      <c r="AB794" s="73"/>
      <c r="AC794" s="73"/>
    </row>
    <row r="795" spans="1:29" ht="12.75" customHeight="1">
      <c r="A795" s="73"/>
      <c r="B795" s="73"/>
      <c r="C795" s="81"/>
      <c r="D795" s="81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  <c r="Z795" s="73"/>
      <c r="AA795" s="73"/>
      <c r="AB795" s="73"/>
      <c r="AC795" s="73"/>
    </row>
    <row r="796" spans="1:29" ht="12.75" customHeight="1">
      <c r="A796" s="73"/>
      <c r="B796" s="73"/>
      <c r="C796" s="81"/>
      <c r="D796" s="81"/>
      <c r="E796" s="73"/>
      <c r="F796" s="73"/>
      <c r="G796" s="73"/>
      <c r="H796" s="73"/>
      <c r="I796" s="73"/>
      <c r="J796" s="73"/>
      <c r="K796" s="73"/>
      <c r="L796" s="73"/>
      <c r="M796" s="73"/>
      <c r="N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  <c r="Z796" s="73"/>
      <c r="AA796" s="73"/>
      <c r="AB796" s="73"/>
      <c r="AC796" s="73"/>
    </row>
    <row r="797" spans="1:29" ht="12.75" customHeight="1">
      <c r="A797" s="73"/>
      <c r="B797" s="73"/>
      <c r="C797" s="81"/>
      <c r="D797" s="81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  <c r="Z797" s="73"/>
      <c r="AA797" s="73"/>
      <c r="AB797" s="73"/>
      <c r="AC797" s="73"/>
    </row>
    <row r="798" spans="1:29" ht="12.75" customHeight="1">
      <c r="A798" s="73"/>
      <c r="B798" s="73"/>
      <c r="C798" s="81"/>
      <c r="D798" s="81"/>
      <c r="E798" s="73"/>
      <c r="F798" s="73"/>
      <c r="G798" s="73"/>
      <c r="H798" s="73"/>
      <c r="I798" s="73"/>
      <c r="J798" s="73"/>
      <c r="K798" s="73"/>
      <c r="L798" s="73"/>
      <c r="M798" s="73"/>
      <c r="N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  <c r="Z798" s="73"/>
      <c r="AA798" s="73"/>
      <c r="AB798" s="73"/>
      <c r="AC798" s="73"/>
    </row>
    <row r="799" spans="1:29" ht="12.75" customHeight="1">
      <c r="A799" s="73"/>
      <c r="B799" s="73"/>
      <c r="C799" s="81"/>
      <c r="D799" s="81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  <c r="Z799" s="73"/>
      <c r="AA799" s="73"/>
      <c r="AB799" s="73"/>
      <c r="AC799" s="73"/>
    </row>
    <row r="800" spans="1:29" ht="12.75" customHeight="1">
      <c r="A800" s="73"/>
      <c r="B800" s="73"/>
      <c r="C800" s="81"/>
      <c r="D800" s="81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  <c r="Z800" s="73"/>
      <c r="AA800" s="73"/>
      <c r="AB800" s="73"/>
      <c r="AC800" s="73"/>
    </row>
    <row r="801" spans="1:29" ht="12.75" customHeight="1">
      <c r="A801" s="73"/>
      <c r="B801" s="73"/>
      <c r="C801" s="81"/>
      <c r="D801" s="81"/>
      <c r="E801" s="73"/>
      <c r="F801" s="73"/>
      <c r="G801" s="73"/>
      <c r="H801" s="73"/>
      <c r="I801" s="73"/>
      <c r="J801" s="73"/>
      <c r="K801" s="73"/>
      <c r="L801" s="73"/>
      <c r="M801" s="73"/>
      <c r="N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  <c r="Z801" s="73"/>
      <c r="AA801" s="73"/>
      <c r="AB801" s="73"/>
      <c r="AC801" s="73"/>
    </row>
    <row r="802" spans="1:29" ht="12.75" customHeight="1">
      <c r="A802" s="73"/>
      <c r="B802" s="73"/>
      <c r="C802" s="81"/>
      <c r="D802" s="81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  <c r="Z802" s="73"/>
      <c r="AA802" s="73"/>
      <c r="AB802" s="73"/>
      <c r="AC802" s="73"/>
    </row>
    <row r="803" spans="1:29" ht="12.75" customHeight="1">
      <c r="A803" s="73"/>
      <c r="B803" s="73"/>
      <c r="C803" s="81"/>
      <c r="D803" s="81"/>
      <c r="E803" s="73"/>
      <c r="F803" s="73"/>
      <c r="G803" s="73"/>
      <c r="H803" s="73"/>
      <c r="I803" s="73"/>
      <c r="J803" s="73"/>
      <c r="K803" s="73"/>
      <c r="L803" s="73"/>
      <c r="M803" s="73"/>
      <c r="N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  <c r="Z803" s="73"/>
      <c r="AA803" s="73"/>
      <c r="AB803" s="73"/>
      <c r="AC803" s="73"/>
    </row>
    <row r="804" spans="1:29" ht="12.75" customHeight="1">
      <c r="A804" s="73"/>
      <c r="B804" s="73"/>
      <c r="C804" s="81"/>
      <c r="D804" s="81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  <c r="Z804" s="73"/>
      <c r="AA804" s="73"/>
      <c r="AB804" s="73"/>
      <c r="AC804" s="73"/>
    </row>
    <row r="805" spans="1:29" ht="12.75" customHeight="1">
      <c r="A805" s="73"/>
      <c r="B805" s="73"/>
      <c r="C805" s="81"/>
      <c r="D805" s="81"/>
      <c r="E805" s="73"/>
      <c r="F805" s="73"/>
      <c r="G805" s="73"/>
      <c r="H805" s="73"/>
      <c r="I805" s="73"/>
      <c r="J805" s="73"/>
      <c r="K805" s="73"/>
      <c r="L805" s="73"/>
      <c r="M805" s="73"/>
      <c r="N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  <c r="Z805" s="73"/>
      <c r="AA805" s="73"/>
      <c r="AB805" s="73"/>
      <c r="AC805" s="73"/>
    </row>
    <row r="806" spans="1:29" ht="12.75" customHeight="1">
      <c r="A806" s="73"/>
      <c r="B806" s="73"/>
      <c r="C806" s="81"/>
      <c r="D806" s="81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  <c r="Z806" s="73"/>
      <c r="AA806" s="73"/>
      <c r="AB806" s="73"/>
      <c r="AC806" s="73"/>
    </row>
    <row r="807" spans="1:29" ht="12.75" customHeight="1">
      <c r="A807" s="73"/>
      <c r="B807" s="73"/>
      <c r="C807" s="81"/>
      <c r="D807" s="81"/>
      <c r="E807" s="73"/>
      <c r="F807" s="73"/>
      <c r="G807" s="73"/>
      <c r="H807" s="73"/>
      <c r="I807" s="73"/>
      <c r="J807" s="73"/>
      <c r="K807" s="73"/>
      <c r="L807" s="73"/>
      <c r="M807" s="73"/>
      <c r="N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  <c r="Z807" s="73"/>
      <c r="AA807" s="73"/>
      <c r="AB807" s="73"/>
      <c r="AC807" s="73"/>
    </row>
    <row r="808" spans="1:29" ht="12.75" customHeight="1">
      <c r="A808" s="73"/>
      <c r="B808" s="73"/>
      <c r="C808" s="81"/>
      <c r="D808" s="81"/>
      <c r="E808" s="73"/>
      <c r="F808" s="73"/>
      <c r="G808" s="73"/>
      <c r="H808" s="73"/>
      <c r="I808" s="73"/>
      <c r="J808" s="73"/>
      <c r="K808" s="73"/>
      <c r="L808" s="73"/>
      <c r="M808" s="73"/>
      <c r="N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  <c r="Z808" s="73"/>
      <c r="AA808" s="73"/>
      <c r="AB808" s="73"/>
      <c r="AC808" s="73"/>
    </row>
    <row r="809" spans="1:29" ht="12.75" customHeight="1">
      <c r="A809" s="73"/>
      <c r="B809" s="73"/>
      <c r="C809" s="81"/>
      <c r="D809" s="81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  <c r="Z809" s="73"/>
      <c r="AA809" s="73"/>
      <c r="AB809" s="73"/>
      <c r="AC809" s="73"/>
    </row>
    <row r="810" spans="1:29" ht="12.75" customHeight="1">
      <c r="A810" s="73"/>
      <c r="B810" s="73"/>
      <c r="C810" s="81"/>
      <c r="D810" s="81"/>
      <c r="E810" s="73"/>
      <c r="F810" s="73"/>
      <c r="G810" s="73"/>
      <c r="H810" s="73"/>
      <c r="I810" s="73"/>
      <c r="J810" s="73"/>
      <c r="K810" s="73"/>
      <c r="L810" s="73"/>
      <c r="M810" s="73"/>
      <c r="N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  <c r="Z810" s="73"/>
      <c r="AA810" s="73"/>
      <c r="AB810" s="73"/>
      <c r="AC810" s="73"/>
    </row>
    <row r="811" spans="1:29" ht="12.75" customHeight="1">
      <c r="A811" s="73"/>
      <c r="B811" s="73"/>
      <c r="C811" s="81"/>
      <c r="D811" s="81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  <c r="Z811" s="73"/>
      <c r="AA811" s="73"/>
      <c r="AB811" s="73"/>
      <c r="AC811" s="73"/>
    </row>
    <row r="812" spans="1:29" ht="12.75" customHeight="1">
      <c r="A812" s="73"/>
      <c r="B812" s="73"/>
      <c r="C812" s="81"/>
      <c r="D812" s="81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  <c r="AA812" s="73"/>
      <c r="AB812" s="73"/>
      <c r="AC812" s="73"/>
    </row>
    <row r="813" spans="1:29" ht="12.75" customHeight="1">
      <c r="A813" s="73"/>
      <c r="B813" s="73"/>
      <c r="C813" s="81"/>
      <c r="D813" s="81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  <c r="Z813" s="73"/>
      <c r="AA813" s="73"/>
      <c r="AB813" s="73"/>
      <c r="AC813" s="73"/>
    </row>
    <row r="814" spans="1:29" ht="12.75" customHeight="1">
      <c r="A814" s="73"/>
      <c r="B814" s="73"/>
      <c r="C814" s="81"/>
      <c r="D814" s="81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  <c r="Z814" s="73"/>
      <c r="AA814" s="73"/>
      <c r="AB814" s="73"/>
      <c r="AC814" s="73"/>
    </row>
    <row r="815" spans="1:29" ht="12.75" customHeight="1">
      <c r="A815" s="73"/>
      <c r="B815" s="73"/>
      <c r="C815" s="81"/>
      <c r="D815" s="81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  <c r="Z815" s="73"/>
      <c r="AA815" s="73"/>
      <c r="AB815" s="73"/>
      <c r="AC815" s="73"/>
    </row>
    <row r="816" spans="1:29" ht="12.75" customHeight="1">
      <c r="A816" s="73"/>
      <c r="B816" s="73"/>
      <c r="C816" s="81"/>
      <c r="D816" s="81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  <c r="Z816" s="73"/>
      <c r="AA816" s="73"/>
      <c r="AB816" s="73"/>
      <c r="AC816" s="73"/>
    </row>
    <row r="817" spans="1:29" ht="12.75" customHeight="1">
      <c r="A817" s="73"/>
      <c r="B817" s="73"/>
      <c r="C817" s="81"/>
      <c r="D817" s="81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  <c r="Z817" s="73"/>
      <c r="AA817" s="73"/>
      <c r="AB817" s="73"/>
      <c r="AC817" s="73"/>
    </row>
    <row r="818" spans="1:29" ht="12.75" customHeight="1">
      <c r="A818" s="73"/>
      <c r="B818" s="73"/>
      <c r="C818" s="81"/>
      <c r="D818" s="81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  <c r="Z818" s="73"/>
      <c r="AA818" s="73"/>
      <c r="AB818" s="73"/>
      <c r="AC818" s="73"/>
    </row>
    <row r="819" spans="1:29" ht="12.75" customHeight="1">
      <c r="A819" s="73"/>
      <c r="B819" s="73"/>
      <c r="C819" s="81"/>
      <c r="D819" s="81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  <c r="AA819" s="73"/>
      <c r="AB819" s="73"/>
      <c r="AC819" s="73"/>
    </row>
    <row r="820" spans="1:29" ht="12.75" customHeight="1">
      <c r="A820" s="73"/>
      <c r="B820" s="73"/>
      <c r="C820" s="81"/>
      <c r="D820" s="81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  <c r="Z820" s="73"/>
      <c r="AA820" s="73"/>
      <c r="AB820" s="73"/>
      <c r="AC820" s="73"/>
    </row>
    <row r="821" spans="1:29" ht="12.75" customHeight="1">
      <c r="A821" s="73"/>
      <c r="B821" s="73"/>
      <c r="C821" s="81"/>
      <c r="D821" s="81"/>
      <c r="E821" s="73"/>
      <c r="F821" s="73"/>
      <c r="G821" s="73"/>
      <c r="H821" s="73"/>
      <c r="I821" s="73"/>
      <c r="J821" s="73"/>
      <c r="K821" s="73"/>
      <c r="L821" s="73"/>
      <c r="M821" s="73"/>
      <c r="N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  <c r="Z821" s="73"/>
      <c r="AA821" s="73"/>
      <c r="AB821" s="73"/>
      <c r="AC821" s="73"/>
    </row>
    <row r="822" spans="1:29" ht="12.75" customHeight="1">
      <c r="A822" s="73"/>
      <c r="B822" s="73"/>
      <c r="C822" s="81"/>
      <c r="D822" s="81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  <c r="Z822" s="73"/>
      <c r="AA822" s="73"/>
      <c r="AB822" s="73"/>
      <c r="AC822" s="73"/>
    </row>
    <row r="823" spans="1:29" ht="12.75" customHeight="1">
      <c r="A823" s="73"/>
      <c r="B823" s="73"/>
      <c r="C823" s="81"/>
      <c r="D823" s="81"/>
      <c r="E823" s="73"/>
      <c r="F823" s="73"/>
      <c r="G823" s="73"/>
      <c r="H823" s="73"/>
      <c r="I823" s="73"/>
      <c r="J823" s="73"/>
      <c r="K823" s="73"/>
      <c r="L823" s="73"/>
      <c r="M823" s="73"/>
      <c r="N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  <c r="Z823" s="73"/>
      <c r="AA823" s="73"/>
      <c r="AB823" s="73"/>
      <c r="AC823" s="73"/>
    </row>
    <row r="824" spans="1:29" ht="12.75" customHeight="1">
      <c r="A824" s="73"/>
      <c r="B824" s="73"/>
      <c r="C824" s="81"/>
      <c r="D824" s="81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  <c r="Z824" s="73"/>
      <c r="AA824" s="73"/>
      <c r="AB824" s="73"/>
      <c r="AC824" s="73"/>
    </row>
    <row r="825" spans="1:29" ht="12.75" customHeight="1">
      <c r="A825" s="73"/>
      <c r="B825" s="73"/>
      <c r="C825" s="81"/>
      <c r="D825" s="81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  <c r="Z825" s="73"/>
      <c r="AA825" s="73"/>
      <c r="AB825" s="73"/>
      <c r="AC825" s="73"/>
    </row>
    <row r="826" spans="1:29" ht="12.75" customHeight="1">
      <c r="A826" s="73"/>
      <c r="B826" s="73"/>
      <c r="C826" s="81"/>
      <c r="D826" s="81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  <c r="Z826" s="73"/>
      <c r="AA826" s="73"/>
      <c r="AB826" s="73"/>
      <c r="AC826" s="73"/>
    </row>
    <row r="827" spans="1:29" ht="12.75" customHeight="1">
      <c r="A827" s="73"/>
      <c r="B827" s="73"/>
      <c r="C827" s="81"/>
      <c r="D827" s="81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  <c r="Z827" s="73"/>
      <c r="AA827" s="73"/>
      <c r="AB827" s="73"/>
      <c r="AC827" s="73"/>
    </row>
    <row r="828" spans="1:29" ht="12.75" customHeight="1">
      <c r="A828" s="73"/>
      <c r="B828" s="73"/>
      <c r="C828" s="81"/>
      <c r="D828" s="81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  <c r="Z828" s="73"/>
      <c r="AA828" s="73"/>
      <c r="AB828" s="73"/>
      <c r="AC828" s="73"/>
    </row>
    <row r="829" spans="1:29" ht="12.75" customHeight="1">
      <c r="A829" s="73"/>
      <c r="B829" s="73"/>
      <c r="C829" s="81"/>
      <c r="D829" s="81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  <c r="Z829" s="73"/>
      <c r="AA829" s="73"/>
      <c r="AB829" s="73"/>
      <c r="AC829" s="73"/>
    </row>
    <row r="830" spans="1:29" ht="12.75" customHeight="1">
      <c r="A830" s="73"/>
      <c r="B830" s="73"/>
      <c r="C830" s="81"/>
      <c r="D830" s="81"/>
      <c r="E830" s="73"/>
      <c r="F830" s="73"/>
      <c r="G830" s="73"/>
      <c r="H830" s="73"/>
      <c r="I830" s="73"/>
      <c r="J830" s="73"/>
      <c r="K830" s="73"/>
      <c r="L830" s="73"/>
      <c r="M830" s="73"/>
      <c r="N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  <c r="Z830" s="73"/>
      <c r="AA830" s="73"/>
      <c r="AB830" s="73"/>
      <c r="AC830" s="73"/>
    </row>
    <row r="831" spans="1:29" ht="12.75" customHeight="1">
      <c r="A831" s="73"/>
      <c r="B831" s="73"/>
      <c r="C831" s="81"/>
      <c r="D831" s="81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  <c r="AA831" s="73"/>
      <c r="AB831" s="73"/>
      <c r="AC831" s="73"/>
    </row>
    <row r="832" spans="1:29" ht="12.75" customHeight="1">
      <c r="A832" s="73"/>
      <c r="B832" s="73"/>
      <c r="C832" s="81"/>
      <c r="D832" s="81"/>
      <c r="E832" s="73"/>
      <c r="F832" s="73"/>
      <c r="G832" s="73"/>
      <c r="H832" s="73"/>
      <c r="I832" s="73"/>
      <c r="J832" s="73"/>
      <c r="K832" s="73"/>
      <c r="L832" s="73"/>
      <c r="M832" s="73"/>
      <c r="N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  <c r="Z832" s="73"/>
      <c r="AA832" s="73"/>
      <c r="AB832" s="73"/>
      <c r="AC832" s="73"/>
    </row>
    <row r="833" spans="1:29" ht="12.75" customHeight="1">
      <c r="A833" s="73"/>
      <c r="B833" s="73"/>
      <c r="C833" s="81"/>
      <c r="D833" s="81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  <c r="Z833" s="73"/>
      <c r="AA833" s="73"/>
      <c r="AB833" s="73"/>
      <c r="AC833" s="73"/>
    </row>
    <row r="834" spans="1:29" ht="12.75" customHeight="1">
      <c r="A834" s="73"/>
      <c r="B834" s="73"/>
      <c r="C834" s="81"/>
      <c r="D834" s="81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  <c r="Z834" s="73"/>
      <c r="AA834" s="73"/>
      <c r="AB834" s="73"/>
      <c r="AC834" s="73"/>
    </row>
    <row r="835" spans="1:29" ht="12.75" customHeight="1">
      <c r="A835" s="73"/>
      <c r="B835" s="73"/>
      <c r="C835" s="81"/>
      <c r="D835" s="81"/>
      <c r="E835" s="73"/>
      <c r="F835" s="73"/>
      <c r="G835" s="73"/>
      <c r="H835" s="73"/>
      <c r="I835" s="73"/>
      <c r="J835" s="73"/>
      <c r="K835" s="73"/>
      <c r="L835" s="73"/>
      <c r="M835" s="73"/>
      <c r="N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  <c r="Z835" s="73"/>
      <c r="AA835" s="73"/>
      <c r="AB835" s="73"/>
      <c r="AC835" s="73"/>
    </row>
    <row r="836" spans="1:29" ht="12.75" customHeight="1">
      <c r="A836" s="73"/>
      <c r="B836" s="73"/>
      <c r="C836" s="81"/>
      <c r="D836" s="81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  <c r="Z836" s="73"/>
      <c r="AA836" s="73"/>
      <c r="AB836" s="73"/>
      <c r="AC836" s="73"/>
    </row>
    <row r="837" spans="1:29" ht="12.75" customHeight="1">
      <c r="A837" s="73"/>
      <c r="B837" s="73"/>
      <c r="C837" s="81"/>
      <c r="D837" s="81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  <c r="Z837" s="73"/>
      <c r="AA837" s="73"/>
      <c r="AB837" s="73"/>
      <c r="AC837" s="73"/>
    </row>
    <row r="838" spans="1:29" ht="12.75" customHeight="1">
      <c r="A838" s="73"/>
      <c r="B838" s="73"/>
      <c r="C838" s="81"/>
      <c r="D838" s="81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  <c r="Z838" s="73"/>
      <c r="AA838" s="73"/>
      <c r="AB838" s="73"/>
      <c r="AC838" s="73"/>
    </row>
    <row r="839" spans="1:29" ht="12.75" customHeight="1">
      <c r="A839" s="73"/>
      <c r="B839" s="73"/>
      <c r="C839" s="81"/>
      <c r="D839" s="81"/>
      <c r="E839" s="73"/>
      <c r="F839" s="73"/>
      <c r="G839" s="73"/>
      <c r="H839" s="73"/>
      <c r="I839" s="73"/>
      <c r="J839" s="73"/>
      <c r="K839" s="73"/>
      <c r="L839" s="73"/>
      <c r="M839" s="73"/>
      <c r="N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  <c r="Z839" s="73"/>
      <c r="AA839" s="73"/>
      <c r="AB839" s="73"/>
      <c r="AC839" s="73"/>
    </row>
    <row r="840" spans="1:29" ht="12.75" customHeight="1">
      <c r="A840" s="73"/>
      <c r="B840" s="73"/>
      <c r="C840" s="81"/>
      <c r="D840" s="81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  <c r="Z840" s="73"/>
      <c r="AA840" s="73"/>
      <c r="AB840" s="73"/>
      <c r="AC840" s="73"/>
    </row>
    <row r="841" spans="1:29" ht="12.75" customHeight="1">
      <c r="A841" s="73"/>
      <c r="B841" s="73"/>
      <c r="C841" s="81"/>
      <c r="D841" s="81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  <c r="Z841" s="73"/>
      <c r="AA841" s="73"/>
      <c r="AB841" s="73"/>
      <c r="AC841" s="73"/>
    </row>
    <row r="842" spans="1:29" ht="12.75" customHeight="1">
      <c r="A842" s="73"/>
      <c r="B842" s="73"/>
      <c r="C842" s="81"/>
      <c r="D842" s="81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  <c r="Z842" s="73"/>
      <c r="AA842" s="73"/>
      <c r="AB842" s="73"/>
      <c r="AC842" s="73"/>
    </row>
    <row r="843" spans="1:29" ht="12.75" customHeight="1">
      <c r="A843" s="73"/>
      <c r="B843" s="73"/>
      <c r="C843" s="81"/>
      <c r="D843" s="81"/>
      <c r="E843" s="73"/>
      <c r="F843" s="73"/>
      <c r="G843" s="73"/>
      <c r="H843" s="73"/>
      <c r="I843" s="73"/>
      <c r="J843" s="73"/>
      <c r="K843" s="73"/>
      <c r="L843" s="73"/>
      <c r="M843" s="73"/>
      <c r="N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  <c r="Z843" s="73"/>
      <c r="AA843" s="73"/>
      <c r="AB843" s="73"/>
      <c r="AC843" s="73"/>
    </row>
    <row r="844" spans="1:29" ht="12.75" customHeight="1">
      <c r="A844" s="73"/>
      <c r="B844" s="73"/>
      <c r="C844" s="81"/>
      <c r="D844" s="81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  <c r="Z844" s="73"/>
      <c r="AA844" s="73"/>
      <c r="AB844" s="73"/>
      <c r="AC844" s="73"/>
    </row>
    <row r="845" spans="1:29" ht="12.75" customHeight="1">
      <c r="A845" s="73"/>
      <c r="B845" s="73"/>
      <c r="C845" s="81"/>
      <c r="D845" s="81"/>
      <c r="E845" s="73"/>
      <c r="F845" s="73"/>
      <c r="G845" s="73"/>
      <c r="H845" s="73"/>
      <c r="I845" s="73"/>
      <c r="J845" s="73"/>
      <c r="K845" s="73"/>
      <c r="L845" s="73"/>
      <c r="M845" s="73"/>
      <c r="N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  <c r="Z845" s="73"/>
      <c r="AA845" s="73"/>
      <c r="AB845" s="73"/>
      <c r="AC845" s="73"/>
    </row>
    <row r="846" spans="1:29" ht="12.75" customHeight="1">
      <c r="A846" s="73"/>
      <c r="B846" s="73"/>
      <c r="C846" s="81"/>
      <c r="D846" s="81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  <c r="Z846" s="73"/>
      <c r="AA846" s="73"/>
      <c r="AB846" s="73"/>
      <c r="AC846" s="73"/>
    </row>
    <row r="847" spans="1:29" ht="12.75" customHeight="1">
      <c r="A847" s="73"/>
      <c r="B847" s="73"/>
      <c r="C847" s="81"/>
      <c r="D847" s="81"/>
      <c r="E847" s="73"/>
      <c r="F847" s="73"/>
      <c r="G847" s="73"/>
      <c r="H847" s="73"/>
      <c r="I847" s="73"/>
      <c r="J847" s="73"/>
      <c r="K847" s="73"/>
      <c r="L847" s="73"/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  <c r="Z847" s="73"/>
      <c r="AA847" s="73"/>
      <c r="AB847" s="73"/>
      <c r="AC847" s="73"/>
    </row>
    <row r="848" spans="1:29" ht="12.75" customHeight="1">
      <c r="A848" s="73"/>
      <c r="B848" s="73"/>
      <c r="C848" s="81"/>
      <c r="D848" s="81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  <c r="Z848" s="73"/>
      <c r="AA848" s="73"/>
      <c r="AB848" s="73"/>
      <c r="AC848" s="73"/>
    </row>
    <row r="849" spans="1:29" ht="12.75" customHeight="1">
      <c r="A849" s="73"/>
      <c r="B849" s="73"/>
      <c r="C849" s="81"/>
      <c r="D849" s="81"/>
      <c r="E849" s="73"/>
      <c r="F849" s="73"/>
      <c r="G849" s="73"/>
      <c r="H849" s="73"/>
      <c r="I849" s="73"/>
      <c r="J849" s="73"/>
      <c r="K849" s="73"/>
      <c r="L849" s="73"/>
      <c r="M849" s="73"/>
      <c r="N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  <c r="Z849" s="73"/>
      <c r="AA849" s="73"/>
      <c r="AB849" s="73"/>
      <c r="AC849" s="73"/>
    </row>
    <row r="850" spans="1:29" ht="12.75" customHeight="1">
      <c r="A850" s="73"/>
      <c r="B850" s="73"/>
      <c r="C850" s="81"/>
      <c r="D850" s="81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  <c r="Z850" s="73"/>
      <c r="AA850" s="73"/>
      <c r="AB850" s="73"/>
      <c r="AC850" s="73"/>
    </row>
    <row r="851" spans="1:29" ht="12.75" customHeight="1">
      <c r="A851" s="73"/>
      <c r="B851" s="73"/>
      <c r="C851" s="81"/>
      <c r="D851" s="81"/>
      <c r="E851" s="73"/>
      <c r="F851" s="73"/>
      <c r="G851" s="73"/>
      <c r="H851" s="73"/>
      <c r="I851" s="73"/>
      <c r="J851" s="73"/>
      <c r="K851" s="73"/>
      <c r="L851" s="73"/>
      <c r="M851" s="73"/>
      <c r="N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  <c r="Z851" s="73"/>
      <c r="AA851" s="73"/>
      <c r="AB851" s="73"/>
      <c r="AC851" s="73"/>
    </row>
    <row r="852" spans="1:29" ht="12.75" customHeight="1">
      <c r="A852" s="73"/>
      <c r="B852" s="73"/>
      <c r="C852" s="81"/>
      <c r="D852" s="81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  <c r="Z852" s="73"/>
      <c r="AA852" s="73"/>
      <c r="AB852" s="73"/>
      <c r="AC852" s="73"/>
    </row>
    <row r="853" spans="1:29" ht="12.75" customHeight="1">
      <c r="A853" s="73"/>
      <c r="B853" s="73"/>
      <c r="C853" s="81"/>
      <c r="D853" s="81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  <c r="Z853" s="73"/>
      <c r="AA853" s="73"/>
      <c r="AB853" s="73"/>
      <c r="AC853" s="73"/>
    </row>
    <row r="854" spans="1:29" ht="12.75" customHeight="1">
      <c r="A854" s="73"/>
      <c r="B854" s="73"/>
      <c r="C854" s="81"/>
      <c r="D854" s="81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  <c r="Z854" s="73"/>
      <c r="AA854" s="73"/>
      <c r="AB854" s="73"/>
      <c r="AC854" s="73"/>
    </row>
    <row r="855" spans="1:29" ht="12.75" customHeight="1">
      <c r="A855" s="73"/>
      <c r="B855" s="73"/>
      <c r="C855" s="81"/>
      <c r="D855" s="81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  <c r="Z855" s="73"/>
      <c r="AA855" s="73"/>
      <c r="AB855" s="73"/>
      <c r="AC855" s="73"/>
    </row>
    <row r="856" spans="1:29" ht="12.75" customHeight="1">
      <c r="A856" s="73"/>
      <c r="B856" s="73"/>
      <c r="C856" s="81"/>
      <c r="D856" s="81"/>
      <c r="E856" s="73"/>
      <c r="F856" s="73"/>
      <c r="G856" s="73"/>
      <c r="H856" s="73"/>
      <c r="I856" s="73"/>
      <c r="J856" s="73"/>
      <c r="K856" s="73"/>
      <c r="L856" s="73"/>
      <c r="M856" s="73"/>
      <c r="N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  <c r="Z856" s="73"/>
      <c r="AA856" s="73"/>
      <c r="AB856" s="73"/>
      <c r="AC856" s="73"/>
    </row>
    <row r="857" spans="1:29" ht="12.75" customHeight="1">
      <c r="A857" s="73"/>
      <c r="B857" s="73"/>
      <c r="C857" s="81"/>
      <c r="D857" s="81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  <c r="Z857" s="73"/>
      <c r="AA857" s="73"/>
      <c r="AB857" s="73"/>
      <c r="AC857" s="73"/>
    </row>
    <row r="858" spans="1:29" ht="12.75" customHeight="1">
      <c r="A858" s="73"/>
      <c r="B858" s="73"/>
      <c r="C858" s="81"/>
      <c r="D858" s="81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  <c r="Z858" s="73"/>
      <c r="AA858" s="73"/>
      <c r="AB858" s="73"/>
      <c r="AC858" s="73"/>
    </row>
    <row r="859" spans="1:29" ht="12.75" customHeight="1">
      <c r="A859" s="73"/>
      <c r="B859" s="73"/>
      <c r="C859" s="81"/>
      <c r="D859" s="81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  <c r="Z859" s="73"/>
      <c r="AA859" s="73"/>
      <c r="AB859" s="73"/>
      <c r="AC859" s="73"/>
    </row>
    <row r="860" spans="1:29" ht="12.75" customHeight="1">
      <c r="A860" s="73"/>
      <c r="B860" s="73"/>
      <c r="C860" s="81"/>
      <c r="D860" s="81"/>
      <c r="E860" s="73"/>
      <c r="F860" s="73"/>
      <c r="G860" s="73"/>
      <c r="H860" s="73"/>
      <c r="I860" s="73"/>
      <c r="J860" s="73"/>
      <c r="K860" s="73"/>
      <c r="L860" s="73"/>
      <c r="M860" s="73"/>
      <c r="N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  <c r="Z860" s="73"/>
      <c r="AA860" s="73"/>
      <c r="AB860" s="73"/>
      <c r="AC860" s="73"/>
    </row>
    <row r="861" spans="1:29" ht="12.75" customHeight="1">
      <c r="A861" s="73"/>
      <c r="B861" s="73"/>
      <c r="C861" s="81"/>
      <c r="D861" s="81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  <c r="Z861" s="73"/>
      <c r="AA861" s="73"/>
      <c r="AB861" s="73"/>
      <c r="AC861" s="73"/>
    </row>
    <row r="862" spans="1:29" ht="12.75" customHeight="1">
      <c r="A862" s="73"/>
      <c r="B862" s="73"/>
      <c r="C862" s="81"/>
      <c r="D862" s="81"/>
      <c r="E862" s="73"/>
      <c r="F862" s="73"/>
      <c r="G862" s="73"/>
      <c r="H862" s="73"/>
      <c r="I862" s="73"/>
      <c r="J862" s="73"/>
      <c r="K862" s="73"/>
      <c r="L862" s="73"/>
      <c r="M862" s="73"/>
      <c r="N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  <c r="Z862" s="73"/>
      <c r="AA862" s="73"/>
      <c r="AB862" s="73"/>
      <c r="AC862" s="73"/>
    </row>
    <row r="863" spans="1:29" ht="12.75" customHeight="1">
      <c r="A863" s="73"/>
      <c r="B863" s="73"/>
      <c r="C863" s="81"/>
      <c r="D863" s="81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  <c r="Z863" s="73"/>
      <c r="AA863" s="73"/>
      <c r="AB863" s="73"/>
      <c r="AC863" s="73"/>
    </row>
    <row r="864" spans="1:29" ht="12.75" customHeight="1">
      <c r="A864" s="73"/>
      <c r="B864" s="73"/>
      <c r="C864" s="81"/>
      <c r="D864" s="81"/>
      <c r="E864" s="73"/>
      <c r="F864" s="73"/>
      <c r="G864" s="73"/>
      <c r="H864" s="73"/>
      <c r="I864" s="73"/>
      <c r="J864" s="73"/>
      <c r="K864" s="73"/>
      <c r="L864" s="73"/>
      <c r="M864" s="73"/>
      <c r="N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  <c r="Z864" s="73"/>
      <c r="AA864" s="73"/>
      <c r="AB864" s="73"/>
      <c r="AC864" s="73"/>
    </row>
    <row r="865" spans="1:29" ht="12.75" customHeight="1">
      <c r="A865" s="73"/>
      <c r="B865" s="73"/>
      <c r="C865" s="81"/>
      <c r="D865" s="81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  <c r="Z865" s="73"/>
      <c r="AA865" s="73"/>
      <c r="AB865" s="73"/>
      <c r="AC865" s="73"/>
    </row>
    <row r="866" spans="1:29" ht="12.75" customHeight="1">
      <c r="A866" s="73"/>
      <c r="B866" s="73"/>
      <c r="C866" s="81"/>
      <c r="D866" s="81"/>
      <c r="E866" s="73"/>
      <c r="F866" s="73"/>
      <c r="G866" s="73"/>
      <c r="H866" s="73"/>
      <c r="I866" s="73"/>
      <c r="J866" s="73"/>
      <c r="K866" s="73"/>
      <c r="L866" s="73"/>
      <c r="M866" s="73"/>
      <c r="N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  <c r="Z866" s="73"/>
      <c r="AA866" s="73"/>
      <c r="AB866" s="73"/>
      <c r="AC866" s="73"/>
    </row>
    <row r="867" spans="1:29" ht="12.75" customHeight="1">
      <c r="A867" s="73"/>
      <c r="B867" s="73"/>
      <c r="C867" s="81"/>
      <c r="D867" s="81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  <c r="Z867" s="73"/>
      <c r="AA867" s="73"/>
      <c r="AB867" s="73"/>
      <c r="AC867" s="73"/>
    </row>
    <row r="868" spans="1:29" ht="12.75" customHeight="1">
      <c r="A868" s="73"/>
      <c r="B868" s="73"/>
      <c r="C868" s="81"/>
      <c r="D868" s="81"/>
      <c r="E868" s="73"/>
      <c r="F868" s="73"/>
      <c r="G868" s="73"/>
      <c r="H868" s="73"/>
      <c r="I868" s="73"/>
      <c r="J868" s="73"/>
      <c r="K868" s="73"/>
      <c r="L868" s="73"/>
      <c r="M868" s="73"/>
      <c r="N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  <c r="Z868" s="73"/>
      <c r="AA868" s="73"/>
      <c r="AB868" s="73"/>
      <c r="AC868" s="73"/>
    </row>
    <row r="869" spans="1:29" ht="12.75" customHeight="1">
      <c r="A869" s="73"/>
      <c r="B869" s="73"/>
      <c r="C869" s="81"/>
      <c r="D869" s="81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  <c r="Z869" s="73"/>
      <c r="AA869" s="73"/>
      <c r="AB869" s="73"/>
      <c r="AC869" s="73"/>
    </row>
    <row r="870" spans="1:29" ht="12.75" customHeight="1">
      <c r="A870" s="73"/>
      <c r="B870" s="73"/>
      <c r="C870" s="81"/>
      <c r="D870" s="81"/>
      <c r="E870" s="73"/>
      <c r="F870" s="73"/>
      <c r="G870" s="73"/>
      <c r="H870" s="73"/>
      <c r="I870" s="73"/>
      <c r="J870" s="73"/>
      <c r="K870" s="73"/>
      <c r="L870" s="73"/>
      <c r="M870" s="73"/>
      <c r="N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  <c r="Z870" s="73"/>
      <c r="AA870" s="73"/>
      <c r="AB870" s="73"/>
      <c r="AC870" s="73"/>
    </row>
    <row r="871" spans="1:29" ht="12.75" customHeight="1">
      <c r="A871" s="73"/>
      <c r="B871" s="73"/>
      <c r="C871" s="81"/>
      <c r="D871" s="81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  <c r="Z871" s="73"/>
      <c r="AA871" s="73"/>
      <c r="AB871" s="73"/>
      <c r="AC871" s="73"/>
    </row>
    <row r="872" spans="1:29" ht="12.75" customHeight="1">
      <c r="A872" s="73"/>
      <c r="B872" s="73"/>
      <c r="C872" s="81"/>
      <c r="D872" s="81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  <c r="Z872" s="73"/>
      <c r="AA872" s="73"/>
      <c r="AB872" s="73"/>
      <c r="AC872" s="73"/>
    </row>
    <row r="873" spans="1:29" ht="12.75" customHeight="1">
      <c r="A873" s="73"/>
      <c r="B873" s="73"/>
      <c r="C873" s="81"/>
      <c r="D873" s="81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  <c r="Z873" s="73"/>
      <c r="AA873" s="73"/>
      <c r="AB873" s="73"/>
      <c r="AC873" s="73"/>
    </row>
    <row r="874" spans="1:29" ht="12.75" customHeight="1">
      <c r="A874" s="73"/>
      <c r="B874" s="73"/>
      <c r="C874" s="81"/>
      <c r="D874" s="81"/>
      <c r="E874" s="73"/>
      <c r="F874" s="73"/>
      <c r="G874" s="73"/>
      <c r="H874" s="73"/>
      <c r="I874" s="73"/>
      <c r="J874" s="73"/>
      <c r="K874" s="73"/>
      <c r="L874" s="73"/>
      <c r="M874" s="73"/>
      <c r="N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  <c r="Z874" s="73"/>
      <c r="AA874" s="73"/>
      <c r="AB874" s="73"/>
      <c r="AC874" s="73"/>
    </row>
    <row r="875" spans="1:29" ht="12.75" customHeight="1">
      <c r="A875" s="73"/>
      <c r="B875" s="73"/>
      <c r="C875" s="81"/>
      <c r="D875" s="81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  <c r="Z875" s="73"/>
      <c r="AA875" s="73"/>
      <c r="AB875" s="73"/>
      <c r="AC875" s="73"/>
    </row>
    <row r="876" spans="1:29" ht="12.75" customHeight="1">
      <c r="A876" s="73"/>
      <c r="B876" s="73"/>
      <c r="C876" s="81"/>
      <c r="D876" s="81"/>
      <c r="E876" s="73"/>
      <c r="F876" s="73"/>
      <c r="G876" s="73"/>
      <c r="H876" s="73"/>
      <c r="I876" s="73"/>
      <c r="J876" s="73"/>
      <c r="K876" s="73"/>
      <c r="L876" s="73"/>
      <c r="M876" s="73"/>
      <c r="N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  <c r="Z876" s="73"/>
      <c r="AA876" s="73"/>
      <c r="AB876" s="73"/>
      <c r="AC876" s="73"/>
    </row>
    <row r="877" spans="1:29" ht="12.75" customHeight="1">
      <c r="A877" s="73"/>
      <c r="B877" s="73"/>
      <c r="C877" s="81"/>
      <c r="D877" s="81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  <c r="Z877" s="73"/>
      <c r="AA877" s="73"/>
      <c r="AB877" s="73"/>
      <c r="AC877" s="73"/>
    </row>
    <row r="878" spans="1:29" ht="12.75" customHeight="1">
      <c r="A878" s="73"/>
      <c r="B878" s="73"/>
      <c r="C878" s="81"/>
      <c r="D878" s="81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  <c r="Z878" s="73"/>
      <c r="AA878" s="73"/>
      <c r="AB878" s="73"/>
      <c r="AC878" s="73"/>
    </row>
    <row r="879" spans="1:29" ht="12.75" customHeight="1">
      <c r="A879" s="73"/>
      <c r="B879" s="73"/>
      <c r="C879" s="81"/>
      <c r="D879" s="81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  <c r="Z879" s="73"/>
      <c r="AA879" s="73"/>
      <c r="AB879" s="73"/>
      <c r="AC879" s="73"/>
    </row>
    <row r="880" spans="1:29" ht="12.75" customHeight="1">
      <c r="A880" s="73"/>
      <c r="B880" s="73"/>
      <c r="C880" s="81"/>
      <c r="D880" s="81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  <c r="Z880" s="73"/>
      <c r="AA880" s="73"/>
      <c r="AB880" s="73"/>
      <c r="AC880" s="73"/>
    </row>
    <row r="881" spans="1:29" ht="12.75" customHeight="1">
      <c r="A881" s="73"/>
      <c r="B881" s="73"/>
      <c r="C881" s="81"/>
      <c r="D881" s="81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  <c r="Z881" s="73"/>
      <c r="AA881" s="73"/>
      <c r="AB881" s="73"/>
      <c r="AC881" s="73"/>
    </row>
    <row r="882" spans="1:29" ht="12.75" customHeight="1">
      <c r="A882" s="73"/>
      <c r="B882" s="73"/>
      <c r="C882" s="81"/>
      <c r="D882" s="81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  <c r="Z882" s="73"/>
      <c r="AA882" s="73"/>
      <c r="AB882" s="73"/>
      <c r="AC882" s="73"/>
    </row>
    <row r="883" spans="1:29" ht="12.75" customHeight="1">
      <c r="A883" s="73"/>
      <c r="B883" s="73"/>
      <c r="C883" s="81"/>
      <c r="D883" s="81"/>
      <c r="E883" s="73"/>
      <c r="F883" s="73"/>
      <c r="G883" s="73"/>
      <c r="H883" s="73"/>
      <c r="I883" s="73"/>
      <c r="J883" s="73"/>
      <c r="K883" s="73"/>
      <c r="L883" s="73"/>
      <c r="M883" s="73"/>
      <c r="N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  <c r="Z883" s="73"/>
      <c r="AA883" s="73"/>
      <c r="AB883" s="73"/>
      <c r="AC883" s="73"/>
    </row>
    <row r="884" spans="1:29" ht="12.75" customHeight="1">
      <c r="A884" s="73"/>
      <c r="B884" s="73"/>
      <c r="C884" s="81"/>
      <c r="D884" s="81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  <c r="Z884" s="73"/>
      <c r="AA884" s="73"/>
      <c r="AB884" s="73"/>
      <c r="AC884" s="73"/>
    </row>
    <row r="885" spans="1:29" ht="12.75" customHeight="1">
      <c r="A885" s="73"/>
      <c r="B885" s="73"/>
      <c r="C885" s="81"/>
      <c r="D885" s="81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  <c r="Z885" s="73"/>
      <c r="AA885" s="73"/>
      <c r="AB885" s="73"/>
      <c r="AC885" s="73"/>
    </row>
    <row r="886" spans="1:29" ht="12.75" customHeight="1">
      <c r="A886" s="73"/>
      <c r="B886" s="73"/>
      <c r="C886" s="81"/>
      <c r="D886" s="81"/>
      <c r="E886" s="73"/>
      <c r="F886" s="73"/>
      <c r="G886" s="73"/>
      <c r="H886" s="73"/>
      <c r="I886" s="73"/>
      <c r="J886" s="73"/>
      <c r="K886" s="73"/>
      <c r="L886" s="73"/>
      <c r="M886" s="73"/>
      <c r="N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  <c r="Z886" s="73"/>
      <c r="AA886" s="73"/>
      <c r="AB886" s="73"/>
      <c r="AC886" s="73"/>
    </row>
    <row r="887" spans="1:29" ht="12.75" customHeight="1">
      <c r="A887" s="73"/>
      <c r="B887" s="73"/>
      <c r="C887" s="81"/>
      <c r="D887" s="81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  <c r="Z887" s="73"/>
      <c r="AA887" s="73"/>
      <c r="AB887" s="73"/>
      <c r="AC887" s="73"/>
    </row>
    <row r="888" spans="1:29" ht="12.75" customHeight="1">
      <c r="A888" s="73"/>
      <c r="B888" s="73"/>
      <c r="C888" s="81"/>
      <c r="D888" s="81"/>
      <c r="E888" s="73"/>
      <c r="F888" s="73"/>
      <c r="G888" s="73"/>
      <c r="H888" s="73"/>
      <c r="I888" s="73"/>
      <c r="J888" s="73"/>
      <c r="K888" s="73"/>
      <c r="L888" s="73"/>
      <c r="M888" s="73"/>
      <c r="N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  <c r="Z888" s="73"/>
      <c r="AA888" s="73"/>
      <c r="AB888" s="73"/>
      <c r="AC888" s="73"/>
    </row>
    <row r="889" spans="1:29" ht="12.75" customHeight="1">
      <c r="A889" s="73"/>
      <c r="B889" s="73"/>
      <c r="C889" s="81"/>
      <c r="D889" s="81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  <c r="Z889" s="73"/>
      <c r="AA889" s="73"/>
      <c r="AB889" s="73"/>
      <c r="AC889" s="73"/>
    </row>
    <row r="890" spans="1:29" ht="12.75" customHeight="1">
      <c r="A890" s="73"/>
      <c r="B890" s="73"/>
      <c r="C890" s="81"/>
      <c r="D890" s="81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  <c r="Z890" s="73"/>
      <c r="AA890" s="73"/>
      <c r="AB890" s="73"/>
      <c r="AC890" s="73"/>
    </row>
    <row r="891" spans="1:29" ht="12.75" customHeight="1">
      <c r="A891" s="73"/>
      <c r="B891" s="73"/>
      <c r="C891" s="81"/>
      <c r="D891" s="81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  <c r="Z891" s="73"/>
      <c r="AA891" s="73"/>
      <c r="AB891" s="73"/>
      <c r="AC891" s="73"/>
    </row>
    <row r="892" spans="1:29" ht="12.75" customHeight="1">
      <c r="A892" s="73"/>
      <c r="B892" s="73"/>
      <c r="C892" s="81"/>
      <c r="D892" s="81"/>
      <c r="E892" s="73"/>
      <c r="F892" s="73"/>
      <c r="G892" s="73"/>
      <c r="H892" s="73"/>
      <c r="I892" s="73"/>
      <c r="J892" s="73"/>
      <c r="K892" s="73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  <c r="Z892" s="73"/>
      <c r="AA892" s="73"/>
      <c r="AB892" s="73"/>
      <c r="AC892" s="73"/>
    </row>
    <row r="893" spans="1:29" ht="12.75" customHeight="1">
      <c r="A893" s="73"/>
      <c r="B893" s="73"/>
      <c r="C893" s="81"/>
      <c r="D893" s="81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  <c r="Z893" s="73"/>
      <c r="AA893" s="73"/>
      <c r="AB893" s="73"/>
      <c r="AC893" s="73"/>
    </row>
    <row r="894" spans="1:29" ht="12.75" customHeight="1">
      <c r="A894" s="73"/>
      <c r="B894" s="73"/>
      <c r="C894" s="81"/>
      <c r="D894" s="81"/>
      <c r="E894" s="73"/>
      <c r="F894" s="73"/>
      <c r="G894" s="73"/>
      <c r="H894" s="73"/>
      <c r="I894" s="73"/>
      <c r="J894" s="73"/>
      <c r="K894" s="73"/>
      <c r="L894" s="73"/>
      <c r="M894" s="73"/>
      <c r="N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  <c r="Z894" s="73"/>
      <c r="AA894" s="73"/>
      <c r="AB894" s="73"/>
      <c r="AC894" s="73"/>
    </row>
    <row r="895" spans="1:29" ht="12.75" customHeight="1">
      <c r="A895" s="73"/>
      <c r="B895" s="73"/>
      <c r="C895" s="81"/>
      <c r="D895" s="81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  <c r="Z895" s="73"/>
      <c r="AA895" s="73"/>
      <c r="AB895" s="73"/>
      <c r="AC895" s="73"/>
    </row>
    <row r="896" spans="1:29" ht="12.75" customHeight="1">
      <c r="A896" s="73"/>
      <c r="B896" s="73"/>
      <c r="C896" s="81"/>
      <c r="D896" s="81"/>
      <c r="E896" s="73"/>
      <c r="F896" s="73"/>
      <c r="G896" s="73"/>
      <c r="H896" s="73"/>
      <c r="I896" s="73"/>
      <c r="J896" s="73"/>
      <c r="K896" s="73"/>
      <c r="L896" s="73"/>
      <c r="M896" s="73"/>
      <c r="N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  <c r="Z896" s="73"/>
      <c r="AA896" s="73"/>
      <c r="AB896" s="73"/>
      <c r="AC896" s="73"/>
    </row>
    <row r="897" spans="1:29" ht="12.75" customHeight="1">
      <c r="A897" s="73"/>
      <c r="B897" s="73"/>
      <c r="C897" s="81"/>
      <c r="D897" s="81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  <c r="Z897" s="73"/>
      <c r="AA897" s="73"/>
      <c r="AB897" s="73"/>
      <c r="AC897" s="73"/>
    </row>
    <row r="898" spans="1:29" ht="12.75" customHeight="1">
      <c r="A898" s="73"/>
      <c r="B898" s="73"/>
      <c r="C898" s="81"/>
      <c r="D898" s="81"/>
      <c r="E898" s="73"/>
      <c r="F898" s="73"/>
      <c r="G898" s="73"/>
      <c r="H898" s="73"/>
      <c r="I898" s="73"/>
      <c r="J898" s="73"/>
      <c r="K898" s="73"/>
      <c r="L898" s="73"/>
      <c r="M898" s="73"/>
      <c r="N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  <c r="Z898" s="73"/>
      <c r="AA898" s="73"/>
      <c r="AB898" s="73"/>
      <c r="AC898" s="73"/>
    </row>
    <row r="899" spans="1:29" ht="12.75" customHeight="1">
      <c r="A899" s="73"/>
      <c r="B899" s="73"/>
      <c r="C899" s="81"/>
      <c r="D899" s="81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  <c r="Z899" s="73"/>
      <c r="AA899" s="73"/>
      <c r="AB899" s="73"/>
      <c r="AC899" s="73"/>
    </row>
    <row r="900" spans="1:29" ht="12.75" customHeight="1">
      <c r="A900" s="73"/>
      <c r="B900" s="73"/>
      <c r="C900" s="81"/>
      <c r="D900" s="81"/>
      <c r="E900" s="73"/>
      <c r="F900" s="73"/>
      <c r="G900" s="73"/>
      <c r="H900" s="73"/>
      <c r="I900" s="73"/>
      <c r="J900" s="73"/>
      <c r="K900" s="73"/>
      <c r="L900" s="73"/>
      <c r="M900" s="73"/>
      <c r="N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  <c r="Z900" s="73"/>
      <c r="AA900" s="73"/>
      <c r="AB900" s="73"/>
      <c r="AC900" s="73"/>
    </row>
    <row r="901" spans="1:29" ht="12.75" customHeight="1">
      <c r="A901" s="73"/>
      <c r="B901" s="73"/>
      <c r="C901" s="81"/>
      <c r="D901" s="81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  <c r="Z901" s="73"/>
      <c r="AA901" s="73"/>
      <c r="AB901" s="73"/>
      <c r="AC901" s="73"/>
    </row>
    <row r="902" spans="1:29" ht="12.75" customHeight="1">
      <c r="A902" s="73"/>
      <c r="B902" s="73"/>
      <c r="C902" s="81"/>
      <c r="D902" s="81"/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  <c r="Z902" s="73"/>
      <c r="AA902" s="73"/>
      <c r="AB902" s="73"/>
      <c r="AC902" s="73"/>
    </row>
    <row r="903" spans="1:29" ht="12.75" customHeight="1">
      <c r="A903" s="73"/>
      <c r="B903" s="73"/>
      <c r="C903" s="81"/>
      <c r="D903" s="81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  <c r="Z903" s="73"/>
      <c r="AA903" s="73"/>
      <c r="AB903" s="73"/>
      <c r="AC903" s="73"/>
    </row>
    <row r="904" spans="1:29" ht="12.75" customHeight="1">
      <c r="A904" s="73"/>
      <c r="B904" s="73"/>
      <c r="C904" s="81"/>
      <c r="D904" s="81"/>
      <c r="E904" s="73"/>
      <c r="F904" s="73"/>
      <c r="G904" s="73"/>
      <c r="H904" s="73"/>
      <c r="I904" s="73"/>
      <c r="J904" s="73"/>
      <c r="K904" s="73"/>
      <c r="L904" s="73"/>
      <c r="M904" s="73"/>
      <c r="N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  <c r="Z904" s="73"/>
      <c r="AA904" s="73"/>
      <c r="AB904" s="73"/>
      <c r="AC904" s="73"/>
    </row>
    <row r="905" spans="1:29" ht="12.75" customHeight="1">
      <c r="A905" s="73"/>
      <c r="B905" s="73"/>
      <c r="C905" s="81"/>
      <c r="D905" s="81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  <c r="Z905" s="73"/>
      <c r="AA905" s="73"/>
      <c r="AB905" s="73"/>
      <c r="AC905" s="73"/>
    </row>
    <row r="906" spans="1:29" ht="12.75" customHeight="1">
      <c r="A906" s="73"/>
      <c r="B906" s="73"/>
      <c r="C906" s="81"/>
      <c r="D906" s="81"/>
      <c r="E906" s="73"/>
      <c r="F906" s="73"/>
      <c r="G906" s="73"/>
      <c r="H906" s="73"/>
      <c r="I906" s="73"/>
      <c r="J906" s="73"/>
      <c r="K906" s="73"/>
      <c r="L906" s="73"/>
      <c r="M906" s="73"/>
      <c r="N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  <c r="Z906" s="73"/>
      <c r="AA906" s="73"/>
      <c r="AB906" s="73"/>
      <c r="AC906" s="73"/>
    </row>
    <row r="907" spans="1:29" ht="12.75" customHeight="1">
      <c r="A907" s="73"/>
      <c r="B907" s="73"/>
      <c r="C907" s="81"/>
      <c r="D907" s="81"/>
      <c r="E907" s="73"/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  <c r="Z907" s="73"/>
      <c r="AA907" s="73"/>
      <c r="AB907" s="73"/>
      <c r="AC907" s="73"/>
    </row>
    <row r="908" spans="1:29" ht="12.75" customHeight="1">
      <c r="A908" s="73"/>
      <c r="B908" s="73"/>
      <c r="C908" s="81"/>
      <c r="D908" s="81"/>
      <c r="E908" s="73"/>
      <c r="F908" s="73"/>
      <c r="G908" s="73"/>
      <c r="H908" s="73"/>
      <c r="I908" s="73"/>
      <c r="J908" s="73"/>
      <c r="K908" s="73"/>
      <c r="L908" s="73"/>
      <c r="M908" s="73"/>
      <c r="N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  <c r="Z908" s="73"/>
      <c r="AA908" s="73"/>
      <c r="AB908" s="73"/>
      <c r="AC908" s="73"/>
    </row>
    <row r="909" spans="1:29" ht="12.75" customHeight="1">
      <c r="A909" s="73"/>
      <c r="B909" s="73"/>
      <c r="C909" s="81"/>
      <c r="D909" s="81"/>
      <c r="E909" s="73"/>
      <c r="F909" s="73"/>
      <c r="G909" s="73"/>
      <c r="H909" s="73"/>
      <c r="I909" s="73"/>
      <c r="J909" s="73"/>
      <c r="K909" s="73"/>
      <c r="L909" s="73"/>
      <c r="M909" s="73"/>
      <c r="N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  <c r="Z909" s="73"/>
      <c r="AA909" s="73"/>
      <c r="AB909" s="73"/>
      <c r="AC909" s="73"/>
    </row>
    <row r="910" spans="1:29" ht="12.75" customHeight="1">
      <c r="A910" s="73"/>
      <c r="B910" s="73"/>
      <c r="C910" s="81"/>
      <c r="D910" s="81"/>
      <c r="E910" s="73"/>
      <c r="F910" s="73"/>
      <c r="G910" s="73"/>
      <c r="H910" s="73"/>
      <c r="I910" s="73"/>
      <c r="J910" s="73"/>
      <c r="K910" s="73"/>
      <c r="L910" s="73"/>
      <c r="M910" s="73"/>
      <c r="N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  <c r="Z910" s="73"/>
      <c r="AA910" s="73"/>
      <c r="AB910" s="73"/>
      <c r="AC910" s="73"/>
    </row>
    <row r="911" spans="1:29" ht="12.75" customHeight="1">
      <c r="A911" s="73"/>
      <c r="B911" s="73"/>
      <c r="C911" s="81"/>
      <c r="D911" s="81"/>
      <c r="E911" s="73"/>
      <c r="F911" s="73"/>
      <c r="G911" s="73"/>
      <c r="H911" s="73"/>
      <c r="I911" s="73"/>
      <c r="J911" s="73"/>
      <c r="K911" s="73"/>
      <c r="L911" s="73"/>
      <c r="M911" s="73"/>
      <c r="N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  <c r="Z911" s="73"/>
      <c r="AA911" s="73"/>
      <c r="AB911" s="73"/>
      <c r="AC911" s="73"/>
    </row>
    <row r="912" spans="1:29" ht="12.75" customHeight="1">
      <c r="A912" s="73"/>
      <c r="B912" s="73"/>
      <c r="C912" s="81"/>
      <c r="D912" s="81"/>
      <c r="E912" s="73"/>
      <c r="F912" s="73"/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  <c r="Z912" s="73"/>
      <c r="AA912" s="73"/>
      <c r="AB912" s="73"/>
      <c r="AC912" s="73"/>
    </row>
    <row r="913" spans="1:29" ht="12.75" customHeight="1">
      <c r="A913" s="73"/>
      <c r="B913" s="73"/>
      <c r="C913" s="81"/>
      <c r="D913" s="81"/>
      <c r="E913" s="73"/>
      <c r="F913" s="73"/>
      <c r="G913" s="73"/>
      <c r="H913" s="73"/>
      <c r="I913" s="73"/>
      <c r="J913" s="73"/>
      <c r="K913" s="73"/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  <c r="Z913" s="73"/>
      <c r="AA913" s="73"/>
      <c r="AB913" s="73"/>
      <c r="AC913" s="73"/>
    </row>
    <row r="914" spans="1:29" ht="12.75" customHeight="1">
      <c r="A914" s="73"/>
      <c r="B914" s="73"/>
      <c r="C914" s="81"/>
      <c r="D914" s="81"/>
      <c r="E914" s="73"/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  <c r="Z914" s="73"/>
      <c r="AA914" s="73"/>
      <c r="AB914" s="73"/>
      <c r="AC914" s="73"/>
    </row>
    <row r="915" spans="1:29" ht="12.75" customHeight="1">
      <c r="A915" s="73"/>
      <c r="B915" s="73"/>
      <c r="C915" s="81"/>
      <c r="D915" s="81"/>
      <c r="E915" s="73"/>
      <c r="F915" s="73"/>
      <c r="G915" s="73"/>
      <c r="H915" s="73"/>
      <c r="I915" s="73"/>
      <c r="J915" s="73"/>
      <c r="K915" s="73"/>
      <c r="L915" s="73"/>
      <c r="M915" s="73"/>
      <c r="N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  <c r="Z915" s="73"/>
      <c r="AA915" s="73"/>
      <c r="AB915" s="73"/>
      <c r="AC915" s="73"/>
    </row>
    <row r="916" spans="1:29" ht="12.75" customHeight="1">
      <c r="A916" s="73"/>
      <c r="B916" s="73"/>
      <c r="C916" s="81"/>
      <c r="D916" s="81"/>
      <c r="E916" s="73"/>
      <c r="F916" s="73"/>
      <c r="G916" s="73"/>
      <c r="H916" s="73"/>
      <c r="I916" s="73"/>
      <c r="J916" s="73"/>
      <c r="K916" s="73"/>
      <c r="L916" s="73"/>
      <c r="M916" s="73"/>
      <c r="N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  <c r="Z916" s="73"/>
      <c r="AA916" s="73"/>
      <c r="AB916" s="73"/>
      <c r="AC916" s="73"/>
    </row>
    <row r="917" spans="1:29" ht="12.75" customHeight="1">
      <c r="A917" s="73"/>
      <c r="B917" s="73"/>
      <c r="C917" s="81"/>
      <c r="D917" s="81"/>
      <c r="E917" s="73"/>
      <c r="F917" s="73"/>
      <c r="G917" s="73"/>
      <c r="H917" s="73"/>
      <c r="I917" s="73"/>
      <c r="J917" s="73"/>
      <c r="K917" s="73"/>
      <c r="L917" s="73"/>
      <c r="M917" s="73"/>
      <c r="N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  <c r="Z917" s="73"/>
      <c r="AA917" s="73"/>
      <c r="AB917" s="73"/>
      <c r="AC917" s="73"/>
    </row>
    <row r="918" spans="1:29" ht="12.75" customHeight="1">
      <c r="A918" s="73"/>
      <c r="B918" s="73"/>
      <c r="C918" s="81"/>
      <c r="D918" s="81"/>
      <c r="E918" s="73"/>
      <c r="F918" s="73"/>
      <c r="G918" s="73"/>
      <c r="H918" s="73"/>
      <c r="I918" s="73"/>
      <c r="J918" s="73"/>
      <c r="K918" s="73"/>
      <c r="L918" s="73"/>
      <c r="M918" s="73"/>
      <c r="N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  <c r="Z918" s="73"/>
      <c r="AA918" s="73"/>
      <c r="AB918" s="73"/>
      <c r="AC918" s="73"/>
    </row>
    <row r="919" spans="1:29" ht="12.75" customHeight="1">
      <c r="A919" s="73"/>
      <c r="B919" s="73"/>
      <c r="C919" s="81"/>
      <c r="D919" s="81"/>
      <c r="E919" s="73"/>
      <c r="F919" s="73"/>
      <c r="G919" s="73"/>
      <c r="H919" s="73"/>
      <c r="I919" s="73"/>
      <c r="J919" s="73"/>
      <c r="K919" s="73"/>
      <c r="L919" s="73"/>
      <c r="M919" s="73"/>
      <c r="N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  <c r="Z919" s="73"/>
      <c r="AA919" s="73"/>
      <c r="AB919" s="73"/>
      <c r="AC919" s="73"/>
    </row>
    <row r="920" spans="1:29" ht="12.75" customHeight="1">
      <c r="A920" s="73"/>
      <c r="B920" s="73"/>
      <c r="C920" s="81"/>
      <c r="D920" s="81"/>
      <c r="E920" s="73"/>
      <c r="F920" s="73"/>
      <c r="G920" s="73"/>
      <c r="H920" s="73"/>
      <c r="I920" s="73"/>
      <c r="J920" s="73"/>
      <c r="K920" s="73"/>
      <c r="L920" s="73"/>
      <c r="M920" s="73"/>
      <c r="N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  <c r="Z920" s="73"/>
      <c r="AA920" s="73"/>
      <c r="AB920" s="73"/>
      <c r="AC920" s="73"/>
    </row>
    <row r="921" spans="1:29" ht="12.75" customHeight="1">
      <c r="A921" s="73"/>
      <c r="B921" s="73"/>
      <c r="C921" s="81"/>
      <c r="D921" s="81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  <c r="Z921" s="73"/>
      <c r="AA921" s="73"/>
      <c r="AB921" s="73"/>
      <c r="AC921" s="73"/>
    </row>
    <row r="922" spans="1:29" ht="12.75" customHeight="1">
      <c r="A922" s="73"/>
      <c r="B922" s="73"/>
      <c r="C922" s="81"/>
      <c r="D922" s="81"/>
      <c r="E922" s="73"/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  <c r="Z922" s="73"/>
      <c r="AA922" s="73"/>
      <c r="AB922" s="73"/>
      <c r="AC922" s="73"/>
    </row>
    <row r="923" spans="1:29" ht="12.75" customHeight="1">
      <c r="A923" s="73"/>
      <c r="B923" s="73"/>
      <c r="C923" s="81"/>
      <c r="D923" s="81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  <c r="Z923" s="73"/>
      <c r="AA923" s="73"/>
      <c r="AB923" s="73"/>
      <c r="AC923" s="73"/>
    </row>
    <row r="924" spans="1:29" ht="12.75" customHeight="1">
      <c r="A924" s="73"/>
      <c r="B924" s="73"/>
      <c r="C924" s="81"/>
      <c r="D924" s="81"/>
      <c r="E924" s="73"/>
      <c r="F924" s="73"/>
      <c r="G924" s="73"/>
      <c r="H924" s="73"/>
      <c r="I924" s="73"/>
      <c r="J924" s="73"/>
      <c r="K924" s="73"/>
      <c r="L924" s="73"/>
      <c r="M924" s="73"/>
      <c r="N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  <c r="Z924" s="73"/>
      <c r="AA924" s="73"/>
      <c r="AB924" s="73"/>
      <c r="AC924" s="73"/>
    </row>
    <row r="925" spans="1:29" ht="12.75" customHeight="1">
      <c r="A925" s="73"/>
      <c r="B925" s="73"/>
      <c r="C925" s="81"/>
      <c r="D925" s="81"/>
      <c r="E925" s="73"/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  <c r="Z925" s="73"/>
      <c r="AA925" s="73"/>
      <c r="AB925" s="73"/>
      <c r="AC925" s="73"/>
    </row>
    <row r="926" spans="1:29" ht="12.75" customHeight="1">
      <c r="A926" s="73"/>
      <c r="B926" s="73"/>
      <c r="C926" s="81"/>
      <c r="D926" s="81"/>
      <c r="E926" s="73"/>
      <c r="F926" s="73"/>
      <c r="G926" s="73"/>
      <c r="H926" s="73"/>
      <c r="I926" s="73"/>
      <c r="J926" s="73"/>
      <c r="K926" s="73"/>
      <c r="L926" s="73"/>
      <c r="M926" s="73"/>
      <c r="N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  <c r="Z926" s="73"/>
      <c r="AA926" s="73"/>
      <c r="AB926" s="73"/>
      <c r="AC926" s="73"/>
    </row>
    <row r="927" spans="1:29" ht="12.75" customHeight="1">
      <c r="A927" s="73"/>
      <c r="B927" s="73"/>
      <c r="C927" s="81"/>
      <c r="D927" s="81"/>
      <c r="E927" s="73"/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  <c r="Z927" s="73"/>
      <c r="AA927" s="73"/>
      <c r="AB927" s="73"/>
      <c r="AC927" s="73"/>
    </row>
    <row r="928" spans="1:29" ht="12.75" customHeight="1">
      <c r="A928" s="73"/>
      <c r="B928" s="73"/>
      <c r="C928" s="81"/>
      <c r="D928" s="81"/>
      <c r="E928" s="73"/>
      <c r="F928" s="73"/>
      <c r="G928" s="73"/>
      <c r="H928" s="73"/>
      <c r="I928" s="73"/>
      <c r="J928" s="73"/>
      <c r="K928" s="73"/>
      <c r="L928" s="73"/>
      <c r="M928" s="73"/>
      <c r="N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  <c r="Z928" s="73"/>
      <c r="AA928" s="73"/>
      <c r="AB928" s="73"/>
      <c r="AC928" s="73"/>
    </row>
    <row r="929" spans="1:29" ht="12.75" customHeight="1">
      <c r="A929" s="73"/>
      <c r="B929" s="73"/>
      <c r="C929" s="81"/>
      <c r="D929" s="81"/>
      <c r="E929" s="73"/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  <c r="Z929" s="73"/>
      <c r="AA929" s="73"/>
      <c r="AB929" s="73"/>
      <c r="AC929" s="73"/>
    </row>
    <row r="930" spans="1:29" ht="12.75" customHeight="1">
      <c r="A930" s="73"/>
      <c r="B930" s="73"/>
      <c r="C930" s="81"/>
      <c r="D930" s="81"/>
      <c r="E930" s="73"/>
      <c r="F930" s="73"/>
      <c r="G930" s="73"/>
      <c r="H930" s="73"/>
      <c r="I930" s="73"/>
      <c r="J930" s="73"/>
      <c r="K930" s="73"/>
      <c r="L930" s="73"/>
      <c r="M930" s="73"/>
      <c r="N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  <c r="Z930" s="73"/>
      <c r="AA930" s="73"/>
      <c r="AB930" s="73"/>
      <c r="AC930" s="73"/>
    </row>
    <row r="931" spans="1:29" ht="12.75" customHeight="1">
      <c r="A931" s="73"/>
      <c r="B931" s="73"/>
      <c r="C931" s="81"/>
      <c r="D931" s="81"/>
      <c r="E931" s="73"/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  <c r="Z931" s="73"/>
      <c r="AA931" s="73"/>
      <c r="AB931" s="73"/>
      <c r="AC931" s="73"/>
    </row>
    <row r="932" spans="1:29" ht="12.75" customHeight="1">
      <c r="A932" s="73"/>
      <c r="B932" s="73"/>
      <c r="C932" s="81"/>
      <c r="D932" s="81"/>
      <c r="E932" s="73"/>
      <c r="F932" s="73"/>
      <c r="G932" s="73"/>
      <c r="H932" s="73"/>
      <c r="I932" s="73"/>
      <c r="J932" s="73"/>
      <c r="K932" s="73"/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  <c r="Z932" s="73"/>
      <c r="AA932" s="73"/>
      <c r="AB932" s="73"/>
      <c r="AC932" s="73"/>
    </row>
    <row r="933" spans="1:29" ht="12.75" customHeight="1">
      <c r="A933" s="73"/>
      <c r="B933" s="73"/>
      <c r="C933" s="81"/>
      <c r="D933" s="81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  <c r="Z933" s="73"/>
      <c r="AA933" s="73"/>
      <c r="AB933" s="73"/>
      <c r="AC933" s="73"/>
    </row>
    <row r="934" spans="1:29" ht="12.75" customHeight="1">
      <c r="A934" s="73"/>
      <c r="B934" s="73"/>
      <c r="C934" s="81"/>
      <c r="D934" s="81"/>
      <c r="E934" s="73"/>
      <c r="F934" s="73"/>
      <c r="G934" s="73"/>
      <c r="H934" s="73"/>
      <c r="I934" s="73"/>
      <c r="J934" s="73"/>
      <c r="K934" s="73"/>
      <c r="L934" s="73"/>
      <c r="M934" s="73"/>
      <c r="N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  <c r="Z934" s="73"/>
      <c r="AA934" s="73"/>
      <c r="AB934" s="73"/>
      <c r="AC934" s="73"/>
    </row>
    <row r="935" spans="1:29" ht="12.75" customHeight="1">
      <c r="A935" s="73"/>
      <c r="B935" s="73"/>
      <c r="C935" s="81"/>
      <c r="D935" s="81"/>
      <c r="E935" s="73"/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  <c r="Z935" s="73"/>
      <c r="AA935" s="73"/>
      <c r="AB935" s="73"/>
      <c r="AC935" s="73"/>
    </row>
    <row r="936" spans="1:29" ht="12.75" customHeight="1">
      <c r="A936" s="73"/>
      <c r="B936" s="73"/>
      <c r="C936" s="81"/>
      <c r="D936" s="81"/>
      <c r="E936" s="73"/>
      <c r="F936" s="73"/>
      <c r="G936" s="73"/>
      <c r="H936" s="73"/>
      <c r="I936" s="73"/>
      <c r="J936" s="73"/>
      <c r="K936" s="73"/>
      <c r="L936" s="73"/>
      <c r="M936" s="73"/>
      <c r="N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  <c r="Z936" s="73"/>
      <c r="AA936" s="73"/>
      <c r="AB936" s="73"/>
      <c r="AC936" s="73"/>
    </row>
    <row r="937" spans="1:29" ht="12.75" customHeight="1">
      <c r="A937" s="73"/>
      <c r="B937" s="73"/>
      <c r="C937" s="81"/>
      <c r="D937" s="81"/>
      <c r="E937" s="73"/>
      <c r="F937" s="73"/>
      <c r="G937" s="73"/>
      <c r="H937" s="73"/>
      <c r="I937" s="73"/>
      <c r="J937" s="73"/>
      <c r="K937" s="73"/>
      <c r="L937" s="73"/>
      <c r="M937" s="73"/>
      <c r="N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  <c r="Z937" s="73"/>
      <c r="AA937" s="73"/>
      <c r="AB937" s="73"/>
      <c r="AC937" s="73"/>
    </row>
    <row r="938" spans="1:29" ht="12.75" customHeight="1">
      <c r="A938" s="73"/>
      <c r="B938" s="73"/>
      <c r="C938" s="81"/>
      <c r="D938" s="81"/>
      <c r="E938" s="73"/>
      <c r="F938" s="73"/>
      <c r="G938" s="73"/>
      <c r="H938" s="73"/>
      <c r="I938" s="73"/>
      <c r="J938" s="73"/>
      <c r="K938" s="73"/>
      <c r="L938" s="73"/>
      <c r="M938" s="73"/>
      <c r="N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  <c r="Z938" s="73"/>
      <c r="AA938" s="73"/>
      <c r="AB938" s="73"/>
      <c r="AC938" s="73"/>
    </row>
    <row r="939" spans="1:29" ht="12.75" customHeight="1">
      <c r="A939" s="73"/>
      <c r="B939" s="73"/>
      <c r="C939" s="81"/>
      <c r="D939" s="81"/>
      <c r="E939" s="73"/>
      <c r="F939" s="73"/>
      <c r="G939" s="73"/>
      <c r="H939" s="73"/>
      <c r="I939" s="73"/>
      <c r="J939" s="73"/>
      <c r="K939" s="73"/>
      <c r="L939" s="73"/>
      <c r="M939" s="73"/>
      <c r="N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  <c r="Z939" s="73"/>
      <c r="AA939" s="73"/>
      <c r="AB939" s="73"/>
      <c r="AC939" s="73"/>
    </row>
    <row r="940" spans="1:29" ht="12.75" customHeight="1">
      <c r="A940" s="73"/>
      <c r="B940" s="73"/>
      <c r="C940" s="81"/>
      <c r="D940" s="81"/>
      <c r="E940" s="73"/>
      <c r="F940" s="73"/>
      <c r="G940" s="73"/>
      <c r="H940" s="73"/>
      <c r="I940" s="73"/>
      <c r="J940" s="73"/>
      <c r="K940" s="73"/>
      <c r="L940" s="73"/>
      <c r="M940" s="73"/>
      <c r="N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  <c r="Z940" s="73"/>
      <c r="AA940" s="73"/>
      <c r="AB940" s="73"/>
      <c r="AC940" s="73"/>
    </row>
    <row r="941" spans="1:29" ht="12.75" customHeight="1">
      <c r="A941" s="73"/>
      <c r="B941" s="73"/>
      <c r="C941" s="81"/>
      <c r="D941" s="81"/>
      <c r="E941" s="73"/>
      <c r="F941" s="73"/>
      <c r="G941" s="73"/>
      <c r="H941" s="73"/>
      <c r="I941" s="73"/>
      <c r="J941" s="73"/>
      <c r="K941" s="73"/>
      <c r="L941" s="73"/>
      <c r="M941" s="73"/>
      <c r="N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  <c r="Z941" s="73"/>
      <c r="AA941" s="73"/>
      <c r="AB941" s="73"/>
      <c r="AC941" s="73"/>
    </row>
    <row r="942" spans="1:29" ht="12.75" customHeight="1">
      <c r="A942" s="73"/>
      <c r="B942" s="73"/>
      <c r="C942" s="81"/>
      <c r="D942" s="81"/>
      <c r="E942" s="73"/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  <c r="Z942" s="73"/>
      <c r="AA942" s="73"/>
      <c r="AB942" s="73"/>
      <c r="AC942" s="73"/>
    </row>
    <row r="943" spans="1:29" ht="12.75" customHeight="1">
      <c r="A943" s="73"/>
      <c r="B943" s="73"/>
      <c r="C943" s="81"/>
      <c r="D943" s="81"/>
      <c r="E943" s="73"/>
      <c r="F943" s="73"/>
      <c r="G943" s="73"/>
      <c r="H943" s="73"/>
      <c r="I943" s="73"/>
      <c r="J943" s="73"/>
      <c r="K943" s="73"/>
      <c r="L943" s="73"/>
      <c r="M943" s="73"/>
      <c r="N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  <c r="Z943" s="73"/>
      <c r="AA943" s="73"/>
      <c r="AB943" s="73"/>
      <c r="AC943" s="73"/>
    </row>
    <row r="944" spans="1:29" ht="12.75" customHeight="1">
      <c r="A944" s="73"/>
      <c r="B944" s="73"/>
      <c r="C944" s="81"/>
      <c r="D944" s="81"/>
      <c r="E944" s="73"/>
      <c r="F944" s="73"/>
      <c r="G944" s="73"/>
      <c r="H944" s="73"/>
      <c r="I944" s="73"/>
      <c r="J944" s="73"/>
      <c r="K944" s="73"/>
      <c r="L944" s="73"/>
      <c r="M944" s="73"/>
      <c r="N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  <c r="Z944" s="73"/>
      <c r="AA944" s="73"/>
      <c r="AB944" s="73"/>
      <c r="AC944" s="73"/>
    </row>
    <row r="945" spans="1:29" ht="12.75" customHeight="1">
      <c r="A945" s="73"/>
      <c r="B945" s="73"/>
      <c r="C945" s="81"/>
      <c r="D945" s="81"/>
      <c r="E945" s="73"/>
      <c r="F945" s="73"/>
      <c r="G945" s="73"/>
      <c r="H945" s="73"/>
      <c r="I945" s="73"/>
      <c r="J945" s="73"/>
      <c r="K945" s="73"/>
      <c r="L945" s="73"/>
      <c r="M945" s="73"/>
      <c r="N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  <c r="Z945" s="73"/>
      <c r="AA945" s="73"/>
      <c r="AB945" s="73"/>
      <c r="AC945" s="73"/>
    </row>
    <row r="946" spans="1:29" ht="12.75" customHeight="1">
      <c r="A946" s="73"/>
      <c r="B946" s="73"/>
      <c r="C946" s="81"/>
      <c r="D946" s="81"/>
      <c r="E946" s="73"/>
      <c r="F946" s="73"/>
      <c r="G946" s="73"/>
      <c r="H946" s="73"/>
      <c r="I946" s="73"/>
      <c r="J946" s="73"/>
      <c r="K946" s="73"/>
      <c r="L946" s="73"/>
      <c r="M946" s="73"/>
      <c r="N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  <c r="Z946" s="73"/>
      <c r="AA946" s="73"/>
      <c r="AB946" s="73"/>
      <c r="AC946" s="73"/>
    </row>
    <row r="947" spans="1:29" ht="12.75" customHeight="1">
      <c r="A947" s="73"/>
      <c r="B947" s="73"/>
      <c r="C947" s="81"/>
      <c r="D947" s="81"/>
      <c r="E947" s="73"/>
      <c r="F947" s="73"/>
      <c r="G947" s="73"/>
      <c r="H947" s="73"/>
      <c r="I947" s="73"/>
      <c r="J947" s="73"/>
      <c r="K947" s="73"/>
      <c r="L947" s="73"/>
      <c r="M947" s="73"/>
      <c r="N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  <c r="Z947" s="73"/>
      <c r="AA947" s="73"/>
      <c r="AB947" s="73"/>
      <c r="AC947" s="73"/>
    </row>
    <row r="948" spans="1:29" ht="12.75" customHeight="1">
      <c r="A948" s="73"/>
      <c r="B948" s="73"/>
      <c r="C948" s="81"/>
      <c r="D948" s="81"/>
      <c r="E948" s="73"/>
      <c r="F948" s="73"/>
      <c r="G948" s="73"/>
      <c r="H948" s="73"/>
      <c r="I948" s="73"/>
      <c r="J948" s="73"/>
      <c r="K948" s="73"/>
      <c r="L948" s="73"/>
      <c r="M948" s="73"/>
      <c r="N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  <c r="Z948" s="73"/>
      <c r="AA948" s="73"/>
      <c r="AB948" s="73"/>
      <c r="AC948" s="73"/>
    </row>
    <row r="949" spans="1:29" ht="12.75" customHeight="1">
      <c r="A949" s="73"/>
      <c r="B949" s="73"/>
      <c r="C949" s="81"/>
      <c r="D949" s="81"/>
      <c r="E949" s="73"/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  <c r="Z949" s="73"/>
      <c r="AA949" s="73"/>
      <c r="AB949" s="73"/>
      <c r="AC949" s="73"/>
    </row>
    <row r="950" spans="1:29" ht="12.75" customHeight="1">
      <c r="A950" s="73"/>
      <c r="B950" s="73"/>
      <c r="C950" s="81"/>
      <c r="D950" s="81"/>
      <c r="E950" s="73"/>
      <c r="F950" s="73"/>
      <c r="G950" s="73"/>
      <c r="H950" s="73"/>
      <c r="I950" s="73"/>
      <c r="J950" s="73"/>
      <c r="K950" s="73"/>
      <c r="L950" s="73"/>
      <c r="M950" s="73"/>
      <c r="N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  <c r="Z950" s="73"/>
      <c r="AA950" s="73"/>
      <c r="AB950" s="73"/>
      <c r="AC950" s="73"/>
    </row>
    <row r="951" spans="1:29" ht="12.75" customHeight="1">
      <c r="A951" s="73"/>
      <c r="B951" s="73"/>
      <c r="C951" s="81"/>
      <c r="D951" s="81"/>
      <c r="E951" s="73"/>
      <c r="F951" s="73"/>
      <c r="G951" s="73"/>
      <c r="H951" s="73"/>
      <c r="I951" s="73"/>
      <c r="J951" s="73"/>
      <c r="K951" s="73"/>
      <c r="L951" s="73"/>
      <c r="M951" s="73"/>
      <c r="N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  <c r="Z951" s="73"/>
      <c r="AA951" s="73"/>
      <c r="AB951" s="73"/>
      <c r="AC951" s="73"/>
    </row>
    <row r="952" spans="1:29" ht="12.75" customHeight="1">
      <c r="A952" s="73"/>
      <c r="B952" s="73"/>
      <c r="C952" s="81"/>
      <c r="D952" s="81"/>
      <c r="E952" s="73"/>
      <c r="F952" s="73"/>
      <c r="G952" s="73"/>
      <c r="H952" s="73"/>
      <c r="I952" s="73"/>
      <c r="J952" s="73"/>
      <c r="K952" s="73"/>
      <c r="L952" s="73"/>
      <c r="M952" s="73"/>
      <c r="N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  <c r="Z952" s="73"/>
      <c r="AA952" s="73"/>
      <c r="AB952" s="73"/>
      <c r="AC952" s="73"/>
    </row>
    <row r="953" spans="1:29" ht="12.75" customHeight="1">
      <c r="A953" s="73"/>
      <c r="B953" s="73"/>
      <c r="C953" s="81"/>
      <c r="D953" s="81"/>
      <c r="E953" s="73"/>
      <c r="F953" s="73"/>
      <c r="G953" s="73"/>
      <c r="H953" s="73"/>
      <c r="I953" s="73"/>
      <c r="J953" s="73"/>
      <c r="K953" s="73"/>
      <c r="L953" s="73"/>
      <c r="M953" s="73"/>
      <c r="N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  <c r="Z953" s="73"/>
      <c r="AA953" s="73"/>
      <c r="AB953" s="73"/>
      <c r="AC953" s="73"/>
    </row>
    <row r="954" spans="1:29" ht="12.75" customHeight="1">
      <c r="A954" s="73"/>
      <c r="B954" s="73"/>
      <c r="C954" s="81"/>
      <c r="D954" s="81"/>
      <c r="E954" s="73"/>
      <c r="F954" s="73"/>
      <c r="G954" s="73"/>
      <c r="H954" s="73"/>
      <c r="I954" s="73"/>
      <c r="J954" s="73"/>
      <c r="K954" s="73"/>
      <c r="L954" s="73"/>
      <c r="M954" s="73"/>
      <c r="N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  <c r="Z954" s="73"/>
      <c r="AA954" s="73"/>
      <c r="AB954" s="73"/>
      <c r="AC954" s="73"/>
    </row>
    <row r="955" spans="1:29" ht="12.75" customHeight="1">
      <c r="A955" s="73"/>
      <c r="B955" s="73"/>
      <c r="C955" s="81"/>
      <c r="D955" s="81"/>
      <c r="E955" s="73"/>
      <c r="F955" s="73"/>
      <c r="G955" s="73"/>
      <c r="H955" s="73"/>
      <c r="I955" s="73"/>
      <c r="J955" s="73"/>
      <c r="K955" s="73"/>
      <c r="L955" s="73"/>
      <c r="M955" s="73"/>
      <c r="N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  <c r="Z955" s="73"/>
      <c r="AA955" s="73"/>
      <c r="AB955" s="73"/>
      <c r="AC955" s="73"/>
    </row>
    <row r="956" spans="1:29" ht="12.75" customHeight="1">
      <c r="A956" s="73"/>
      <c r="B956" s="73"/>
      <c r="C956" s="81"/>
      <c r="D956" s="81"/>
      <c r="E956" s="73"/>
      <c r="F956" s="73"/>
      <c r="G956" s="73"/>
      <c r="H956" s="73"/>
      <c r="I956" s="73"/>
      <c r="J956" s="73"/>
      <c r="K956" s="73"/>
      <c r="L956" s="73"/>
      <c r="M956" s="73"/>
      <c r="N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  <c r="Z956" s="73"/>
      <c r="AA956" s="73"/>
      <c r="AB956" s="73"/>
      <c r="AC956" s="73"/>
    </row>
    <row r="957" spans="1:29" ht="12.75" customHeight="1">
      <c r="A957" s="73"/>
      <c r="B957" s="73"/>
      <c r="C957" s="81"/>
      <c r="D957" s="81"/>
      <c r="E957" s="73"/>
      <c r="F957" s="73"/>
      <c r="G957" s="73"/>
      <c r="H957" s="73"/>
      <c r="I957" s="73"/>
      <c r="J957" s="73"/>
      <c r="K957" s="73"/>
      <c r="L957" s="73"/>
      <c r="M957" s="73"/>
      <c r="N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  <c r="Z957" s="73"/>
      <c r="AA957" s="73"/>
      <c r="AB957" s="73"/>
      <c r="AC957" s="73"/>
    </row>
    <row r="958" spans="1:29" ht="12.75" customHeight="1">
      <c r="A958" s="73"/>
      <c r="B958" s="73"/>
      <c r="C958" s="81"/>
      <c r="D958" s="81"/>
      <c r="E958" s="73"/>
      <c r="F958" s="73"/>
      <c r="G958" s="73"/>
      <c r="H958" s="73"/>
      <c r="I958" s="73"/>
      <c r="J958" s="73"/>
      <c r="K958" s="73"/>
      <c r="L958" s="73"/>
      <c r="M958" s="73"/>
      <c r="N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  <c r="Z958" s="73"/>
      <c r="AA958" s="73"/>
      <c r="AB958" s="73"/>
      <c r="AC958" s="73"/>
    </row>
    <row r="959" spans="1:29" ht="12.75" customHeight="1">
      <c r="A959" s="73"/>
      <c r="B959" s="73"/>
      <c r="C959" s="81"/>
      <c r="D959" s="81"/>
      <c r="E959" s="73"/>
      <c r="F959" s="73"/>
      <c r="G959" s="73"/>
      <c r="H959" s="73"/>
      <c r="I959" s="73"/>
      <c r="J959" s="73"/>
      <c r="K959" s="73"/>
      <c r="L959" s="73"/>
      <c r="M959" s="73"/>
      <c r="N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  <c r="Z959" s="73"/>
      <c r="AA959" s="73"/>
      <c r="AB959" s="73"/>
      <c r="AC959" s="73"/>
    </row>
    <row r="960" spans="1:29" ht="12.75" customHeight="1">
      <c r="A960" s="73"/>
      <c r="B960" s="73"/>
      <c r="C960" s="81"/>
      <c r="D960" s="81"/>
      <c r="E960" s="73"/>
      <c r="F960" s="73"/>
      <c r="G960" s="73"/>
      <c r="H960" s="73"/>
      <c r="I960" s="73"/>
      <c r="J960" s="73"/>
      <c r="K960" s="73"/>
      <c r="L960" s="73"/>
      <c r="M960" s="73"/>
      <c r="N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  <c r="Z960" s="73"/>
      <c r="AA960" s="73"/>
      <c r="AB960" s="73"/>
      <c r="AC960" s="73"/>
    </row>
    <row r="961" spans="1:29" ht="12.75" customHeight="1">
      <c r="A961" s="73"/>
      <c r="B961" s="73"/>
      <c r="C961" s="81"/>
      <c r="D961" s="81"/>
      <c r="E961" s="73"/>
      <c r="F961" s="73"/>
      <c r="G961" s="73"/>
      <c r="H961" s="73"/>
      <c r="I961" s="73"/>
      <c r="J961" s="73"/>
      <c r="K961" s="73"/>
      <c r="L961" s="73"/>
      <c r="M961" s="73"/>
      <c r="N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  <c r="Z961" s="73"/>
      <c r="AA961" s="73"/>
      <c r="AB961" s="73"/>
      <c r="AC961" s="73"/>
    </row>
    <row r="962" spans="1:29" ht="12.75" customHeight="1">
      <c r="A962" s="73"/>
      <c r="B962" s="73"/>
      <c r="C962" s="81"/>
      <c r="D962" s="81"/>
      <c r="E962" s="73"/>
      <c r="F962" s="73"/>
      <c r="G962" s="73"/>
      <c r="H962" s="73"/>
      <c r="I962" s="73"/>
      <c r="J962" s="73"/>
      <c r="K962" s="73"/>
      <c r="L962" s="73"/>
      <c r="M962" s="73"/>
      <c r="N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  <c r="Z962" s="73"/>
      <c r="AA962" s="73"/>
      <c r="AB962" s="73"/>
      <c r="AC962" s="73"/>
    </row>
    <row r="963" spans="1:29" ht="12.75" customHeight="1">
      <c r="A963" s="73"/>
      <c r="B963" s="73"/>
      <c r="C963" s="81"/>
      <c r="D963" s="81"/>
      <c r="E963" s="73"/>
      <c r="F963" s="73"/>
      <c r="G963" s="73"/>
      <c r="H963" s="73"/>
      <c r="I963" s="73"/>
      <c r="J963" s="73"/>
      <c r="K963" s="73"/>
      <c r="L963" s="73"/>
      <c r="M963" s="73"/>
      <c r="N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  <c r="Z963" s="73"/>
      <c r="AA963" s="73"/>
      <c r="AB963" s="73"/>
      <c r="AC963" s="73"/>
    </row>
    <row r="964" spans="1:29" ht="12.75" customHeight="1">
      <c r="A964" s="73"/>
      <c r="B964" s="73"/>
      <c r="C964" s="81"/>
      <c r="D964" s="81"/>
      <c r="E964" s="73"/>
      <c r="F964" s="73"/>
      <c r="G964" s="73"/>
      <c r="H964" s="73"/>
      <c r="I964" s="73"/>
      <c r="J964" s="73"/>
      <c r="K964" s="73"/>
      <c r="L964" s="73"/>
      <c r="M964" s="73"/>
      <c r="N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  <c r="Z964" s="73"/>
      <c r="AA964" s="73"/>
      <c r="AB964" s="73"/>
      <c r="AC964" s="73"/>
    </row>
    <row r="965" spans="1:29" ht="12.75" customHeight="1">
      <c r="A965" s="73"/>
      <c r="B965" s="73"/>
      <c r="C965" s="81"/>
      <c r="D965" s="81"/>
      <c r="E965" s="73"/>
      <c r="F965" s="73"/>
      <c r="G965" s="73"/>
      <c r="H965" s="73"/>
      <c r="I965" s="73"/>
      <c r="J965" s="73"/>
      <c r="K965" s="73"/>
      <c r="L965" s="73"/>
      <c r="M965" s="73"/>
      <c r="N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  <c r="Z965" s="73"/>
      <c r="AA965" s="73"/>
      <c r="AB965" s="73"/>
      <c r="AC965" s="73"/>
    </row>
    <row r="966" spans="1:29" ht="12.75" customHeight="1">
      <c r="A966" s="73"/>
      <c r="B966" s="73"/>
      <c r="C966" s="81"/>
      <c r="D966" s="81"/>
      <c r="E966" s="73"/>
      <c r="F966" s="73"/>
      <c r="G966" s="73"/>
      <c r="H966" s="73"/>
      <c r="I966" s="73"/>
      <c r="J966" s="73"/>
      <c r="K966" s="73"/>
      <c r="L966" s="73"/>
      <c r="M966" s="73"/>
      <c r="N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  <c r="Z966" s="73"/>
      <c r="AA966" s="73"/>
      <c r="AB966" s="73"/>
      <c r="AC966" s="73"/>
    </row>
    <row r="967" spans="1:29" ht="12.75" customHeight="1">
      <c r="A967" s="73"/>
      <c r="B967" s="73"/>
      <c r="C967" s="81"/>
      <c r="D967" s="81"/>
      <c r="E967" s="73"/>
      <c r="F967" s="73"/>
      <c r="G967" s="73"/>
      <c r="H967" s="73"/>
      <c r="I967" s="73"/>
      <c r="J967" s="73"/>
      <c r="K967" s="73"/>
      <c r="L967" s="73"/>
      <c r="M967" s="73"/>
      <c r="N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  <c r="Z967" s="73"/>
      <c r="AA967" s="73"/>
      <c r="AB967" s="73"/>
      <c r="AC967" s="73"/>
    </row>
    <row r="968" spans="1:29" ht="12.75" customHeight="1">
      <c r="A968" s="73"/>
      <c r="B968" s="73"/>
      <c r="C968" s="81"/>
      <c r="D968" s="81"/>
      <c r="E968" s="73"/>
      <c r="F968" s="73"/>
      <c r="G968" s="73"/>
      <c r="H968" s="73"/>
      <c r="I968" s="73"/>
      <c r="J968" s="73"/>
      <c r="K968" s="73"/>
      <c r="L968" s="73"/>
      <c r="M968" s="73"/>
      <c r="N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  <c r="Z968" s="73"/>
      <c r="AA968" s="73"/>
      <c r="AB968" s="73"/>
      <c r="AC968" s="73"/>
    </row>
    <row r="969" spans="1:29" ht="12.75" customHeight="1">
      <c r="A969" s="73"/>
      <c r="B969" s="73"/>
      <c r="C969" s="81"/>
      <c r="D969" s="81"/>
      <c r="E969" s="73"/>
      <c r="F969" s="73"/>
      <c r="G969" s="73"/>
      <c r="H969" s="73"/>
      <c r="I969" s="73"/>
      <c r="J969" s="73"/>
      <c r="K969" s="73"/>
      <c r="L969" s="73"/>
      <c r="M969" s="73"/>
      <c r="N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  <c r="Z969" s="73"/>
      <c r="AA969" s="73"/>
      <c r="AB969" s="73"/>
      <c r="AC969" s="73"/>
    </row>
    <row r="970" spans="1:29" ht="12.75" customHeight="1">
      <c r="A970" s="73"/>
      <c r="B970" s="73"/>
      <c r="C970" s="81"/>
      <c r="D970" s="81"/>
      <c r="E970" s="73"/>
      <c r="F970" s="73"/>
      <c r="G970" s="73"/>
      <c r="H970" s="73"/>
      <c r="I970" s="73"/>
      <c r="J970" s="73"/>
      <c r="K970" s="73"/>
      <c r="L970" s="73"/>
      <c r="M970" s="73"/>
      <c r="N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  <c r="Z970" s="73"/>
      <c r="AA970" s="73"/>
      <c r="AB970" s="73"/>
      <c r="AC970" s="73"/>
    </row>
    <row r="971" spans="1:29" ht="12.75" customHeight="1">
      <c r="A971" s="73"/>
      <c r="B971" s="73"/>
      <c r="C971" s="81"/>
      <c r="D971" s="81"/>
      <c r="E971" s="73"/>
      <c r="F971" s="73"/>
      <c r="G971" s="73"/>
      <c r="H971" s="73"/>
      <c r="I971" s="73"/>
      <c r="J971" s="73"/>
      <c r="K971" s="73"/>
      <c r="L971" s="73"/>
      <c r="M971" s="73"/>
      <c r="N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  <c r="Z971" s="73"/>
      <c r="AA971" s="73"/>
      <c r="AB971" s="73"/>
      <c r="AC971" s="73"/>
    </row>
    <row r="972" spans="1:29" ht="12.75" customHeight="1">
      <c r="A972" s="73"/>
      <c r="B972" s="73"/>
      <c r="C972" s="81"/>
      <c r="D972" s="81"/>
      <c r="E972" s="73"/>
      <c r="F972" s="73"/>
      <c r="G972" s="73"/>
      <c r="H972" s="73"/>
      <c r="I972" s="73"/>
      <c r="J972" s="73"/>
      <c r="K972" s="73"/>
      <c r="L972" s="73"/>
      <c r="M972" s="73"/>
      <c r="N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  <c r="Z972" s="73"/>
      <c r="AA972" s="73"/>
      <c r="AB972" s="73"/>
      <c r="AC972" s="73"/>
    </row>
    <row r="973" spans="1:29" ht="12.75" customHeight="1">
      <c r="A973" s="73"/>
      <c r="B973" s="73"/>
      <c r="C973" s="81"/>
      <c r="D973" s="81"/>
      <c r="E973" s="73"/>
      <c r="F973" s="73"/>
      <c r="G973" s="73"/>
      <c r="H973" s="73"/>
      <c r="I973" s="73"/>
      <c r="J973" s="73"/>
      <c r="K973" s="73"/>
      <c r="L973" s="73"/>
      <c r="M973" s="73"/>
      <c r="N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  <c r="Z973" s="73"/>
      <c r="AA973" s="73"/>
      <c r="AB973" s="73"/>
      <c r="AC973" s="73"/>
    </row>
    <row r="974" spans="1:29" ht="12.75" customHeight="1">
      <c r="A974" s="73"/>
      <c r="B974" s="73"/>
      <c r="C974" s="81"/>
      <c r="D974" s="81"/>
      <c r="E974" s="73"/>
      <c r="F974" s="73"/>
      <c r="G974" s="73"/>
      <c r="H974" s="73"/>
      <c r="I974" s="73"/>
      <c r="J974" s="73"/>
      <c r="K974" s="73"/>
      <c r="L974" s="73"/>
      <c r="M974" s="73"/>
      <c r="N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  <c r="Z974" s="73"/>
      <c r="AA974" s="73"/>
      <c r="AB974" s="73"/>
      <c r="AC974" s="73"/>
    </row>
    <row r="975" spans="1:29" ht="12.75" customHeight="1">
      <c r="A975" s="73"/>
      <c r="B975" s="73"/>
      <c r="C975" s="81"/>
      <c r="D975" s="81"/>
      <c r="E975" s="73"/>
      <c r="F975" s="73"/>
      <c r="G975" s="73"/>
      <c r="H975" s="73"/>
      <c r="I975" s="73"/>
      <c r="J975" s="73"/>
      <c r="K975" s="73"/>
      <c r="L975" s="73"/>
      <c r="M975" s="73"/>
      <c r="N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  <c r="Z975" s="73"/>
      <c r="AA975" s="73"/>
      <c r="AB975" s="73"/>
      <c r="AC975" s="73"/>
    </row>
    <row r="976" spans="1:29" ht="12.75" customHeight="1">
      <c r="A976" s="73"/>
      <c r="B976" s="73"/>
      <c r="C976" s="81"/>
      <c r="D976" s="81"/>
      <c r="E976" s="73"/>
      <c r="F976" s="73"/>
      <c r="G976" s="73"/>
      <c r="H976" s="73"/>
      <c r="I976" s="73"/>
      <c r="J976" s="73"/>
      <c r="K976" s="73"/>
      <c r="L976" s="73"/>
      <c r="M976" s="73"/>
      <c r="N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  <c r="Z976" s="73"/>
      <c r="AA976" s="73"/>
      <c r="AB976" s="73"/>
      <c r="AC976" s="73"/>
    </row>
    <row r="977" spans="1:29" ht="12.75" customHeight="1">
      <c r="A977" s="73"/>
      <c r="B977" s="73"/>
      <c r="C977" s="81"/>
      <c r="D977" s="81"/>
      <c r="E977" s="73"/>
      <c r="F977" s="73"/>
      <c r="G977" s="73"/>
      <c r="H977" s="73"/>
      <c r="I977" s="73"/>
      <c r="J977" s="73"/>
      <c r="K977" s="73"/>
      <c r="L977" s="73"/>
      <c r="M977" s="73"/>
      <c r="N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  <c r="Z977" s="73"/>
      <c r="AA977" s="73"/>
      <c r="AB977" s="73"/>
      <c r="AC977" s="73"/>
    </row>
    <row r="978" spans="1:29" ht="12.75" customHeight="1">
      <c r="A978" s="73"/>
      <c r="B978" s="73"/>
      <c r="C978" s="81"/>
      <c r="D978" s="81"/>
      <c r="E978" s="73"/>
      <c r="F978" s="73"/>
      <c r="G978" s="73"/>
      <c r="H978" s="73"/>
      <c r="I978" s="73"/>
      <c r="J978" s="73"/>
      <c r="K978" s="73"/>
      <c r="L978" s="73"/>
      <c r="M978" s="73"/>
      <c r="N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  <c r="Z978" s="73"/>
      <c r="AA978" s="73"/>
      <c r="AB978" s="73"/>
      <c r="AC978" s="73"/>
    </row>
    <row r="979" spans="1:29" ht="12.75" customHeight="1">
      <c r="A979" s="73"/>
      <c r="B979" s="73"/>
      <c r="C979" s="81"/>
      <c r="D979" s="81"/>
      <c r="E979" s="73"/>
      <c r="F979" s="73"/>
      <c r="G979" s="73"/>
      <c r="H979" s="73"/>
      <c r="I979" s="73"/>
      <c r="J979" s="73"/>
      <c r="K979" s="73"/>
      <c r="L979" s="73"/>
      <c r="M979" s="73"/>
      <c r="N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  <c r="Z979" s="73"/>
      <c r="AA979" s="73"/>
      <c r="AB979" s="73"/>
      <c r="AC979" s="73"/>
    </row>
    <row r="980" spans="1:29" ht="12.75" customHeight="1">
      <c r="A980" s="73"/>
      <c r="B980" s="73"/>
      <c r="C980" s="81"/>
      <c r="D980" s="81"/>
      <c r="E980" s="73"/>
      <c r="F980" s="73"/>
      <c r="G980" s="73"/>
      <c r="H980" s="73"/>
      <c r="I980" s="73"/>
      <c r="J980" s="73"/>
      <c r="K980" s="73"/>
      <c r="L980" s="73"/>
      <c r="M980" s="73"/>
      <c r="N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  <c r="Z980" s="73"/>
      <c r="AA980" s="73"/>
      <c r="AB980" s="73"/>
      <c r="AC980" s="73"/>
    </row>
    <row r="981" spans="1:29" ht="12.75" customHeight="1">
      <c r="A981" s="73"/>
      <c r="B981" s="73"/>
      <c r="C981" s="81"/>
      <c r="D981" s="81"/>
      <c r="E981" s="73"/>
      <c r="F981" s="73"/>
      <c r="G981" s="73"/>
      <c r="H981" s="73"/>
      <c r="I981" s="73"/>
      <c r="J981" s="73"/>
      <c r="K981" s="73"/>
      <c r="L981" s="73"/>
      <c r="M981" s="73"/>
      <c r="N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  <c r="Z981" s="73"/>
      <c r="AA981" s="73"/>
      <c r="AB981" s="73"/>
      <c r="AC981" s="73"/>
    </row>
    <row r="982" spans="1:29" ht="12.75" customHeight="1">
      <c r="A982" s="73"/>
      <c r="B982" s="73"/>
      <c r="C982" s="81"/>
      <c r="D982" s="81"/>
      <c r="E982" s="73"/>
      <c r="F982" s="73"/>
      <c r="G982" s="73"/>
      <c r="H982" s="73"/>
      <c r="I982" s="73"/>
      <c r="J982" s="73"/>
      <c r="K982" s="73"/>
      <c r="L982" s="73"/>
      <c r="M982" s="73"/>
      <c r="N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  <c r="Z982" s="73"/>
      <c r="AA982" s="73"/>
      <c r="AB982" s="73"/>
      <c r="AC982" s="73"/>
    </row>
    <row r="983" spans="1:29" ht="12.75" customHeight="1">
      <c r="A983" s="73"/>
      <c r="B983" s="73"/>
      <c r="C983" s="81"/>
      <c r="D983" s="81"/>
      <c r="E983" s="73"/>
      <c r="F983" s="73"/>
      <c r="G983" s="73"/>
      <c r="H983" s="73"/>
      <c r="I983" s="73"/>
      <c r="J983" s="73"/>
      <c r="K983" s="73"/>
      <c r="L983" s="73"/>
      <c r="M983" s="73"/>
      <c r="N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  <c r="Z983" s="73"/>
      <c r="AA983" s="73"/>
      <c r="AB983" s="73"/>
      <c r="AC983" s="73"/>
    </row>
    <row r="984" spans="1:29" ht="12.75" customHeight="1">
      <c r="A984" s="73"/>
      <c r="B984" s="73"/>
      <c r="C984" s="81"/>
      <c r="D984" s="81"/>
      <c r="E984" s="73"/>
      <c r="F984" s="73"/>
      <c r="G984" s="73"/>
      <c r="H984" s="73"/>
      <c r="I984" s="73"/>
      <c r="J984" s="73"/>
      <c r="K984" s="73"/>
      <c r="L984" s="73"/>
      <c r="M984" s="73"/>
      <c r="N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  <c r="Z984" s="73"/>
      <c r="AA984" s="73"/>
      <c r="AB984" s="73"/>
      <c r="AC984" s="73"/>
    </row>
    <row r="985" spans="1:29" ht="12.75" customHeight="1">
      <c r="A985" s="73"/>
      <c r="B985" s="73"/>
      <c r="C985" s="81"/>
      <c r="D985" s="81"/>
      <c r="E985" s="73"/>
      <c r="F985" s="73"/>
      <c r="G985" s="73"/>
      <c r="H985" s="73"/>
      <c r="I985" s="73"/>
      <c r="J985" s="73"/>
      <c r="K985" s="73"/>
      <c r="L985" s="73"/>
      <c r="M985" s="73"/>
      <c r="N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  <c r="Z985" s="73"/>
      <c r="AA985" s="73"/>
      <c r="AB985" s="73"/>
      <c r="AC985" s="73"/>
    </row>
    <row r="986" spans="1:29" ht="12.75" customHeight="1">
      <c r="A986" s="73"/>
      <c r="B986" s="73"/>
      <c r="C986" s="81"/>
      <c r="D986" s="81"/>
      <c r="E986" s="73"/>
      <c r="F986" s="73"/>
      <c r="G986" s="73"/>
      <c r="H986" s="73"/>
      <c r="I986" s="73"/>
      <c r="J986" s="73"/>
      <c r="K986" s="73"/>
      <c r="L986" s="73"/>
      <c r="M986" s="73"/>
      <c r="N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  <c r="Z986" s="73"/>
      <c r="AA986" s="73"/>
      <c r="AB986" s="73"/>
      <c r="AC986" s="73"/>
    </row>
    <row r="987" spans="1:29" ht="12.75" customHeight="1">
      <c r="A987" s="73"/>
      <c r="B987" s="73"/>
      <c r="C987" s="81"/>
      <c r="D987" s="81"/>
      <c r="E987" s="73"/>
      <c r="F987" s="73"/>
      <c r="G987" s="73"/>
      <c r="H987" s="73"/>
      <c r="I987" s="73"/>
      <c r="J987" s="73"/>
      <c r="K987" s="73"/>
      <c r="L987" s="73"/>
      <c r="M987" s="73"/>
      <c r="N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  <c r="Z987" s="73"/>
      <c r="AA987" s="73"/>
      <c r="AB987" s="73"/>
      <c r="AC987" s="73"/>
    </row>
    <row r="988" spans="1:29" ht="12.75" customHeight="1">
      <c r="A988" s="73"/>
      <c r="B988" s="73"/>
      <c r="C988" s="81"/>
      <c r="D988" s="81"/>
      <c r="E988" s="73"/>
      <c r="F988" s="73"/>
      <c r="G988" s="73"/>
      <c r="H988" s="73"/>
      <c r="I988" s="73"/>
      <c r="J988" s="73"/>
      <c r="K988" s="73"/>
      <c r="L988" s="73"/>
      <c r="M988" s="73"/>
      <c r="N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  <c r="Z988" s="73"/>
      <c r="AA988" s="73"/>
      <c r="AB988" s="73"/>
      <c r="AC988" s="73"/>
    </row>
    <row r="989" spans="1:29" ht="12.75" customHeight="1">
      <c r="A989" s="73"/>
      <c r="B989" s="73"/>
      <c r="C989" s="81"/>
      <c r="D989" s="81"/>
      <c r="E989" s="73"/>
      <c r="F989" s="73"/>
      <c r="G989" s="73"/>
      <c r="H989" s="73"/>
      <c r="I989" s="73"/>
      <c r="J989" s="73"/>
      <c r="K989" s="73"/>
      <c r="L989" s="73"/>
      <c r="M989" s="73"/>
      <c r="N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  <c r="Z989" s="73"/>
      <c r="AA989" s="73"/>
      <c r="AB989" s="73"/>
      <c r="AC989" s="73"/>
    </row>
    <row r="990" spans="1:29" ht="12.75" customHeight="1">
      <c r="A990" s="73"/>
      <c r="B990" s="73"/>
      <c r="C990" s="81"/>
      <c r="D990" s="81"/>
      <c r="E990" s="73"/>
      <c r="F990" s="73"/>
      <c r="G990" s="73"/>
      <c r="H990" s="73"/>
      <c r="I990" s="73"/>
      <c r="J990" s="73"/>
      <c r="K990" s="73"/>
      <c r="L990" s="73"/>
      <c r="M990" s="73"/>
      <c r="N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  <c r="Z990" s="73"/>
      <c r="AA990" s="73"/>
      <c r="AB990" s="73"/>
      <c r="AC990" s="73"/>
    </row>
    <row r="991" spans="1:29" ht="12.75" customHeight="1">
      <c r="A991" s="73"/>
      <c r="B991" s="73"/>
      <c r="C991" s="81"/>
      <c r="D991" s="81"/>
      <c r="E991" s="73"/>
      <c r="F991" s="73"/>
      <c r="G991" s="73"/>
      <c r="H991" s="73"/>
      <c r="I991" s="73"/>
      <c r="J991" s="73"/>
      <c r="K991" s="73"/>
      <c r="L991" s="73"/>
      <c r="M991" s="73"/>
      <c r="N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  <c r="Z991" s="73"/>
      <c r="AA991" s="73"/>
      <c r="AB991" s="73"/>
      <c r="AC991" s="73"/>
    </row>
    <row r="992" spans="1:29" ht="12.75" customHeight="1">
      <c r="A992" s="73"/>
      <c r="B992" s="73"/>
      <c r="C992" s="81"/>
      <c r="D992" s="81"/>
      <c r="E992" s="73"/>
      <c r="F992" s="73"/>
      <c r="G992" s="73"/>
      <c r="H992" s="73"/>
      <c r="I992" s="73"/>
      <c r="J992" s="73"/>
      <c r="K992" s="73"/>
      <c r="L992" s="73"/>
      <c r="M992" s="73"/>
      <c r="N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  <c r="Z992" s="73"/>
      <c r="AA992" s="73"/>
      <c r="AB992" s="73"/>
      <c r="AC992" s="73"/>
    </row>
    <row r="993" spans="1:29" ht="12.75" customHeight="1">
      <c r="A993" s="73"/>
      <c r="B993" s="73"/>
      <c r="C993" s="81"/>
      <c r="D993" s="81"/>
      <c r="E993" s="73"/>
      <c r="F993" s="73"/>
      <c r="G993" s="73"/>
      <c r="H993" s="73"/>
      <c r="I993" s="73"/>
      <c r="J993" s="73"/>
      <c r="K993" s="73"/>
      <c r="L993" s="73"/>
      <c r="M993" s="73"/>
      <c r="N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  <c r="Z993" s="73"/>
      <c r="AA993" s="73"/>
      <c r="AB993" s="73"/>
      <c r="AC993" s="73"/>
    </row>
    <row r="994" spans="1:29" ht="12.75" customHeight="1">
      <c r="A994" s="73"/>
      <c r="B994" s="73"/>
      <c r="C994" s="81"/>
      <c r="D994" s="81"/>
      <c r="E994" s="73"/>
      <c r="F994" s="73"/>
      <c r="G994" s="73"/>
      <c r="H994" s="73"/>
      <c r="I994" s="73"/>
      <c r="J994" s="73"/>
      <c r="K994" s="73"/>
      <c r="L994" s="73"/>
      <c r="M994" s="73"/>
      <c r="N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  <c r="Z994" s="73"/>
      <c r="AA994" s="73"/>
      <c r="AB994" s="73"/>
      <c r="AC994" s="73"/>
    </row>
  </sheetData>
  <mergeCells count="23">
    <mergeCell ref="A1:K1"/>
    <mergeCell ref="G3:K3"/>
    <mergeCell ref="E23:H23"/>
    <mergeCell ref="E24:H24"/>
    <mergeCell ref="A2:K2"/>
    <mergeCell ref="A3:B3"/>
    <mergeCell ref="C3:C6"/>
    <mergeCell ref="D3:D6"/>
    <mergeCell ref="E3:F3"/>
    <mergeCell ref="A4:B5"/>
    <mergeCell ref="E4:K6"/>
    <mergeCell ref="A6:B6"/>
    <mergeCell ref="E26:H26"/>
    <mergeCell ref="A10:A11"/>
    <mergeCell ref="B10:B11"/>
    <mergeCell ref="A8:K8"/>
    <mergeCell ref="A12:A13"/>
    <mergeCell ref="B12:B13"/>
    <mergeCell ref="A14:A15"/>
    <mergeCell ref="B14:B15"/>
    <mergeCell ref="A18:B19"/>
    <mergeCell ref="A16:A17"/>
    <mergeCell ref="B16:B17"/>
  </mergeCells>
  <printOptions horizontalCentered="1"/>
  <pageMargins left="0.19685039370078741" right="0.19685039370078741" top="0.78740157480314965" bottom="0.19685039370078741" header="0" footer="0"/>
  <pageSetup paperSize="9" scale="9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7BDA5-7B43-48E4-9C12-74CC6F903A86}">
  <sheetPr>
    <tabColor rgb="FF92D050"/>
  </sheetPr>
  <dimension ref="A1:AC994"/>
  <sheetViews>
    <sheetView showGridLines="0" view="pageBreakPreview" zoomScaleNormal="100" zoomScaleSheetLayoutView="100" workbookViewId="0">
      <selection activeCell="L1" sqref="L1"/>
    </sheetView>
  </sheetViews>
  <sheetFormatPr defaultColWidth="12.7109375" defaultRowHeight="15" customHeight="1"/>
  <cols>
    <col min="1" max="1" width="7.28515625" customWidth="1"/>
    <col min="2" max="2" width="42.42578125" customWidth="1"/>
    <col min="3" max="3" width="13.7109375" customWidth="1"/>
    <col min="4" max="4" width="14.5703125" customWidth="1"/>
    <col min="5" max="11" width="13.7109375" customWidth="1"/>
    <col min="12" max="29" width="9.140625" customWidth="1"/>
  </cols>
  <sheetData>
    <row r="1" spans="1:29" ht="64.900000000000006" customHeight="1">
      <c r="A1" s="488"/>
      <c r="B1" s="489"/>
      <c r="C1" s="489"/>
      <c r="D1" s="489"/>
      <c r="E1" s="489"/>
      <c r="F1" s="489"/>
      <c r="G1" s="489"/>
      <c r="H1" s="489"/>
      <c r="I1" s="489"/>
      <c r="J1" s="489"/>
      <c r="K1" s="490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 ht="25.15" customHeight="1">
      <c r="A2" s="506" t="s">
        <v>429</v>
      </c>
      <c r="B2" s="507"/>
      <c r="C2" s="507"/>
      <c r="D2" s="507"/>
      <c r="E2" s="507"/>
      <c r="F2" s="507"/>
      <c r="G2" s="507"/>
      <c r="H2" s="507"/>
      <c r="I2" s="507"/>
      <c r="J2" s="507"/>
      <c r="K2" s="508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</row>
    <row r="3" spans="1:29" ht="25.5" customHeight="1">
      <c r="A3" s="497" t="s">
        <v>216</v>
      </c>
      <c r="B3" s="440"/>
      <c r="C3" s="480" t="s">
        <v>427</v>
      </c>
      <c r="D3" s="498">
        <f>D19</f>
        <v>156149.13</v>
      </c>
      <c r="E3" s="499" t="s">
        <v>39</v>
      </c>
      <c r="F3" s="500"/>
      <c r="G3" s="491">
        <f ca="1">TODAY()</f>
        <v>46290</v>
      </c>
      <c r="H3" s="492"/>
      <c r="I3" s="492"/>
      <c r="J3" s="492"/>
      <c r="K3" s="49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17.25" customHeight="1">
      <c r="A4" s="501" t="s">
        <v>377</v>
      </c>
      <c r="B4" s="502"/>
      <c r="C4" s="440"/>
      <c r="D4" s="440"/>
      <c r="E4" s="480" t="s">
        <v>436</v>
      </c>
      <c r="F4" s="440"/>
      <c r="G4" s="440"/>
      <c r="H4" s="440"/>
      <c r="I4" s="440"/>
      <c r="J4" s="440"/>
      <c r="K4" s="440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</row>
    <row r="5" spans="1:29" ht="17.25" customHeight="1">
      <c r="A5" s="503"/>
      <c r="B5" s="504"/>
      <c r="C5" s="440"/>
      <c r="D5" s="440"/>
      <c r="E5" s="480"/>
      <c r="F5" s="440"/>
      <c r="G5" s="440"/>
      <c r="H5" s="440"/>
      <c r="I5" s="440"/>
      <c r="J5" s="440"/>
      <c r="K5" s="440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</row>
    <row r="6" spans="1:29" ht="27" customHeight="1">
      <c r="A6" s="505" t="s">
        <v>209</v>
      </c>
      <c r="B6" s="440"/>
      <c r="C6" s="440"/>
      <c r="D6" s="440"/>
      <c r="E6" s="440"/>
      <c r="F6" s="440"/>
      <c r="G6" s="440"/>
      <c r="H6" s="440"/>
      <c r="I6" s="440"/>
      <c r="J6" s="440"/>
      <c r="K6" s="440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</row>
    <row r="7" spans="1:29" ht="30" customHeight="1">
      <c r="A7" s="74" t="s">
        <v>72</v>
      </c>
      <c r="B7" s="74" t="s">
        <v>73</v>
      </c>
      <c r="C7" s="247" t="s">
        <v>74</v>
      </c>
      <c r="D7" s="247" t="s">
        <v>215</v>
      </c>
      <c r="E7" s="74" t="s">
        <v>75</v>
      </c>
      <c r="F7" s="74" t="s">
        <v>76</v>
      </c>
      <c r="G7" s="74" t="s">
        <v>77</v>
      </c>
      <c r="H7" s="74" t="s">
        <v>78</v>
      </c>
      <c r="I7" s="74" t="s">
        <v>210</v>
      </c>
      <c r="J7" s="74" t="s">
        <v>211</v>
      </c>
      <c r="K7" s="74" t="s">
        <v>212</v>
      </c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</row>
    <row r="8" spans="1:29" ht="21" customHeight="1">
      <c r="A8" s="482" t="str">
        <f>'PLANILHA ORÇAMENTÁRIA'!A37:H37</f>
        <v>Lote 02: Execução de Revestimento Asfáltico e Drenagem Superficial em Vias Urbanas, com Execução de Base e Sub-base</v>
      </c>
      <c r="B8" s="482"/>
      <c r="C8" s="482"/>
      <c r="D8" s="482"/>
      <c r="E8" s="482"/>
      <c r="F8" s="482"/>
      <c r="G8" s="482"/>
      <c r="H8" s="482"/>
      <c r="I8" s="482"/>
      <c r="J8" s="482"/>
      <c r="K8" s="482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</row>
    <row r="9" spans="1:29" ht="14.1" customHeight="1">
      <c r="A9" s="261" t="str">
        <f>'PLANILHA ORÇAMENTÁRIA'!A38</f>
        <v>1.</v>
      </c>
      <c r="B9" s="262" t="str">
        <f>'PLANILHA ORÇAMENTÁRIA'!D38</f>
        <v>R. Waldemar Gomes da Silva, Triângulo Novo</v>
      </c>
      <c r="C9" s="262"/>
      <c r="D9" s="262"/>
      <c r="E9" s="262"/>
      <c r="F9" s="262"/>
      <c r="G9" s="262"/>
      <c r="H9" s="262"/>
      <c r="I9" s="262"/>
      <c r="J9" s="262"/>
      <c r="K9" s="265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</row>
    <row r="10" spans="1:29" ht="13.15" customHeight="1">
      <c r="A10" s="480" t="str">
        <f>'PLANILHA ORÇAMENTÁRIA'!A39</f>
        <v>1.1.</v>
      </c>
      <c r="B10" s="481" t="str">
        <f>'PLANILHA ORÇAMENTÁRIA'!D39</f>
        <v>SERVIÇOS PRELIMINARES</v>
      </c>
      <c r="C10" s="75" t="s">
        <v>79</v>
      </c>
      <c r="D10" s="76">
        <f>D11/D19</f>
        <v>3.1276895362785564E-2</v>
      </c>
      <c r="E10" s="77">
        <v>0.5</v>
      </c>
      <c r="F10" s="77">
        <v>0.25</v>
      </c>
      <c r="G10" s="77">
        <v>0.25</v>
      </c>
      <c r="H10" s="77"/>
      <c r="I10" s="77"/>
      <c r="J10" s="77"/>
      <c r="K10" s="77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</row>
    <row r="11" spans="1:29" ht="13.15" customHeight="1">
      <c r="A11" s="440"/>
      <c r="B11" s="440"/>
      <c r="C11" s="79" t="s">
        <v>80</v>
      </c>
      <c r="D11" s="80">
        <f>'PLANILHA ORÇAMENTÁRIA'!I39</f>
        <v>4883.8600000000006</v>
      </c>
      <c r="E11" s="80">
        <f>E10*$D$11</f>
        <v>2441.9300000000003</v>
      </c>
      <c r="F11" s="80">
        <f t="shared" ref="F11:G11" si="0">F10*$D$11</f>
        <v>1220.9650000000001</v>
      </c>
      <c r="G11" s="80">
        <f t="shared" si="0"/>
        <v>1220.9650000000001</v>
      </c>
      <c r="H11" s="80"/>
      <c r="I11" s="80"/>
      <c r="J11" s="80"/>
      <c r="K11" s="80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</row>
    <row r="12" spans="1:29" ht="13.15" customHeight="1">
      <c r="A12" s="480" t="str">
        <f>'PLANILHA ORÇAMENTÁRIA'!A43</f>
        <v>1.2.</v>
      </c>
      <c r="B12" s="481" t="str">
        <f>'PLANILHA ORÇAMENTÁRIA'!D43</f>
        <v>SERVIÇOS EM TERRA E REMOÇÕES</v>
      </c>
      <c r="C12" s="75" t="s">
        <v>79</v>
      </c>
      <c r="D12" s="76">
        <f>D13/D19</f>
        <v>0.21941249368472304</v>
      </c>
      <c r="E12" s="77">
        <v>1</v>
      </c>
      <c r="F12" s="77">
        <v>0</v>
      </c>
      <c r="G12" s="77">
        <v>0</v>
      </c>
      <c r="H12" s="77"/>
      <c r="I12" s="77"/>
      <c r="J12" s="77"/>
      <c r="K12" s="77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</row>
    <row r="13" spans="1:29" ht="13.15" customHeight="1">
      <c r="A13" s="440"/>
      <c r="B13" s="440"/>
      <c r="C13" s="79" t="s">
        <v>80</v>
      </c>
      <c r="D13" s="80">
        <f>'PLANILHA ORÇAMENTÁRIA'!I43</f>
        <v>34261.07</v>
      </c>
      <c r="E13" s="80">
        <f>E12*$D$13</f>
        <v>34261.07</v>
      </c>
      <c r="F13" s="80">
        <f t="shared" ref="F13:G13" si="1">F12*$D$13</f>
        <v>0</v>
      </c>
      <c r="G13" s="80">
        <f t="shared" si="1"/>
        <v>0</v>
      </c>
      <c r="H13" s="80"/>
      <c r="I13" s="80"/>
      <c r="J13" s="80"/>
      <c r="K13" s="80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</row>
    <row r="14" spans="1:29" ht="13.15" customHeight="1">
      <c r="A14" s="480" t="str">
        <f>'PLANILHA ORÇAMENTÁRIA'!A59</f>
        <v>1.3.</v>
      </c>
      <c r="B14" s="481" t="str">
        <f>'PLANILHA ORÇAMENTÁRIA'!D59</f>
        <v>SERVIÇOS DE PAVIMENTAÇÃO ASFÁLTICA</v>
      </c>
      <c r="C14" s="75" t="s">
        <v>79</v>
      </c>
      <c r="D14" s="76">
        <f>D15/D19</f>
        <v>0.66704623970687504</v>
      </c>
      <c r="E14" s="77">
        <v>0</v>
      </c>
      <c r="F14" s="77">
        <v>0.8</v>
      </c>
      <c r="G14" s="77">
        <v>0.2</v>
      </c>
      <c r="H14" s="77"/>
      <c r="I14" s="77"/>
      <c r="J14" s="77"/>
      <c r="K14" s="77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</row>
    <row r="15" spans="1:29" ht="13.15" customHeight="1">
      <c r="A15" s="440"/>
      <c r="B15" s="440"/>
      <c r="C15" s="79" t="s">
        <v>80</v>
      </c>
      <c r="D15" s="80">
        <f>'PLANILHA ORÇAMENTÁRIA'!I59</f>
        <v>104158.69</v>
      </c>
      <c r="E15" s="80">
        <f>E14*$D$15</f>
        <v>0</v>
      </c>
      <c r="F15" s="80">
        <f t="shared" ref="F15:G15" si="2">F14*$D$15</f>
        <v>83326.952000000005</v>
      </c>
      <c r="G15" s="80">
        <f t="shared" si="2"/>
        <v>20831.738000000001</v>
      </c>
      <c r="H15" s="80"/>
      <c r="I15" s="80"/>
      <c r="J15" s="80"/>
      <c r="K15" s="80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</row>
    <row r="16" spans="1:29" ht="13.15" customHeight="1">
      <c r="A16" s="480" t="str">
        <f>'PLANILHA ORÇAMENTÁRIA'!A68</f>
        <v>1.4.</v>
      </c>
      <c r="B16" s="487" t="str">
        <f>'PLANILHA ORÇAMENTÁRIA'!D68</f>
        <v>SERVIÇOS DE DRENAGEM SUPERFICIAL</v>
      </c>
      <c r="C16" s="75" t="s">
        <v>79</v>
      </c>
      <c r="D16" s="76">
        <f>D17/D19</f>
        <v>8.2264371245616294E-2</v>
      </c>
      <c r="E16" s="77">
        <v>0</v>
      </c>
      <c r="F16" s="77">
        <v>0.6</v>
      </c>
      <c r="G16" s="77">
        <v>0.4</v>
      </c>
      <c r="H16" s="77"/>
      <c r="I16" s="77"/>
      <c r="J16" s="77"/>
      <c r="K16" s="77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</row>
    <row r="17" spans="1:29" ht="13.15" customHeight="1">
      <c r="A17" s="440"/>
      <c r="B17" s="440"/>
      <c r="C17" s="79" t="s">
        <v>80</v>
      </c>
      <c r="D17" s="80">
        <f>'PLANILHA ORÇAMENTÁRIA'!I68</f>
        <v>12845.51</v>
      </c>
      <c r="E17" s="80">
        <f>E16*$D$17</f>
        <v>0</v>
      </c>
      <c r="F17" s="80">
        <f t="shared" ref="F17:G17" si="3">F16*$D$17</f>
        <v>7707.3059999999996</v>
      </c>
      <c r="G17" s="80">
        <f t="shared" si="3"/>
        <v>5138.2040000000006</v>
      </c>
      <c r="H17" s="80"/>
      <c r="I17" s="80"/>
      <c r="J17" s="80"/>
      <c r="K17" s="80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</row>
    <row r="18" spans="1:29" ht="13.15" customHeight="1">
      <c r="A18" s="483" t="s">
        <v>70</v>
      </c>
      <c r="B18" s="484"/>
      <c r="C18" s="75" t="s">
        <v>79</v>
      </c>
      <c r="D18" s="263">
        <f>D10+D12+D14+D16</f>
        <v>0.99999999999999989</v>
      </c>
      <c r="E18" s="77">
        <f>E19/D19</f>
        <v>0.23505094136611585</v>
      </c>
      <c r="F18" s="77">
        <f>F19/D19</f>
        <v>0.59081483835356619</v>
      </c>
      <c r="G18" s="77">
        <f>G19/D19</f>
        <v>0.17413422028031794</v>
      </c>
      <c r="H18" s="77"/>
      <c r="I18" s="77"/>
      <c r="J18" s="77"/>
      <c r="K18" s="77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</row>
    <row r="19" spans="1:29" ht="13.15" customHeight="1">
      <c r="A19" s="485"/>
      <c r="B19" s="486"/>
      <c r="C19" s="75" t="s">
        <v>80</v>
      </c>
      <c r="D19" s="264">
        <f>D11+D13+D15+D17</f>
        <v>156149.13</v>
      </c>
      <c r="E19" s="248">
        <f>E11+E13+E15+E17</f>
        <v>36703</v>
      </c>
      <c r="F19" s="248">
        <f>F11+F13+F15+F17</f>
        <v>92255.222999999998</v>
      </c>
      <c r="G19" s="248">
        <f>G11+G13+G15+G17</f>
        <v>27190.907000000003</v>
      </c>
      <c r="H19" s="248"/>
      <c r="I19" s="248"/>
      <c r="J19" s="248"/>
      <c r="K19" s="24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</row>
    <row r="20" spans="1:29" ht="9" customHeight="1">
      <c r="A20" s="219"/>
      <c r="B20" s="266"/>
      <c r="C20" s="266"/>
      <c r="D20" s="266"/>
      <c r="E20" s="266"/>
      <c r="F20" s="266"/>
      <c r="G20" s="266"/>
      <c r="H20" s="266"/>
      <c r="I20" s="266"/>
      <c r="J20" s="266"/>
      <c r="K20" s="267" t="s">
        <v>81</v>
      </c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</row>
    <row r="21" spans="1:29" ht="29.25" customHeight="1">
      <c r="A21" s="219"/>
      <c r="B21" s="266"/>
      <c r="C21" s="266"/>
      <c r="D21" s="266"/>
      <c r="E21" s="266"/>
      <c r="F21" s="266"/>
      <c r="G21" s="266"/>
      <c r="H21" s="266"/>
      <c r="I21" s="266"/>
      <c r="J21" s="266"/>
      <c r="K21" s="267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</row>
    <row r="22" spans="1:29" ht="12" customHeight="1">
      <c r="A22" s="219"/>
      <c r="B22" s="69"/>
      <c r="C22" s="266"/>
      <c r="D22" s="81"/>
      <c r="E22" s="268"/>
      <c r="F22" s="73"/>
      <c r="G22" s="73"/>
      <c r="H22" s="73"/>
      <c r="I22" s="73"/>
      <c r="J22" s="73"/>
      <c r="K22" s="269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</row>
    <row r="23" spans="1:29" ht="12.6" customHeight="1">
      <c r="A23" s="220"/>
      <c r="B23" s="70" t="str">
        <f>'[2]Memória de Cálculo'!D42</f>
        <v>Luiz Felipe Sarti Neves</v>
      </c>
      <c r="C23" s="270"/>
      <c r="D23" s="271"/>
      <c r="E23" s="494" t="s">
        <v>213</v>
      </c>
      <c r="F23" s="494"/>
      <c r="G23" s="494"/>
      <c r="H23" s="494"/>
      <c r="I23" s="271"/>
      <c r="J23" s="271"/>
      <c r="K23" s="267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</row>
    <row r="24" spans="1:29" ht="13.9" customHeight="1">
      <c r="A24" s="221"/>
      <c r="B24" s="272" t="s">
        <v>384</v>
      </c>
      <c r="C24" s="270"/>
      <c r="D24" s="270"/>
      <c r="E24" s="495" t="s">
        <v>383</v>
      </c>
      <c r="F24" s="495"/>
      <c r="G24" s="495"/>
      <c r="H24" s="495"/>
      <c r="I24" s="82"/>
      <c r="J24" s="82"/>
      <c r="K24" s="273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</row>
    <row r="25" spans="1:29" ht="13.9" customHeight="1">
      <c r="A25" s="221"/>
      <c r="B25" s="272"/>
      <c r="C25" s="270"/>
      <c r="D25" s="270"/>
      <c r="E25" s="272"/>
      <c r="F25" s="272"/>
      <c r="G25" s="272"/>
      <c r="H25" s="272"/>
      <c r="I25" s="82"/>
      <c r="J25" s="352"/>
      <c r="K25" s="35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</row>
    <row r="26" spans="1:29" ht="4.5" customHeight="1">
      <c r="A26" s="222"/>
      <c r="B26" s="249"/>
      <c r="C26" s="223"/>
      <c r="D26" s="223"/>
      <c r="E26" s="479"/>
      <c r="F26" s="479"/>
      <c r="G26" s="479"/>
      <c r="H26" s="479"/>
      <c r="I26" s="224"/>
      <c r="J26" s="225"/>
      <c r="K26" s="225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</row>
    <row r="27" spans="1:29" ht="12.75" customHeight="1">
      <c r="A27" s="73"/>
      <c r="B27" s="73"/>
      <c r="C27" s="81"/>
      <c r="D27" s="81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</row>
    <row r="28" spans="1:29" ht="12.75" customHeight="1">
      <c r="A28" s="73"/>
      <c r="B28" s="73"/>
      <c r="C28" s="81"/>
      <c r="D28" s="81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</row>
    <row r="29" spans="1:29" ht="12.75" customHeight="1">
      <c r="A29" s="73"/>
      <c r="B29" s="73"/>
      <c r="C29" s="81"/>
      <c r="D29" s="81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</row>
    <row r="30" spans="1:29" ht="12.75" customHeight="1">
      <c r="A30" s="73"/>
      <c r="B30" s="73"/>
      <c r="C30" s="81"/>
      <c r="D30" s="81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</row>
    <row r="31" spans="1:29" ht="12.75" customHeight="1">
      <c r="A31" s="73"/>
      <c r="B31" s="73"/>
      <c r="C31" s="81"/>
      <c r="D31" s="81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</row>
    <row r="32" spans="1:29" ht="12.75" customHeight="1">
      <c r="A32" s="73"/>
      <c r="B32" s="73"/>
      <c r="C32" s="81"/>
      <c r="D32" s="81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</row>
    <row r="33" spans="1:29" ht="12.75" customHeight="1">
      <c r="A33" s="73"/>
      <c r="B33" s="73"/>
      <c r="C33" s="81"/>
      <c r="D33" s="81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</row>
    <row r="34" spans="1:29" ht="12.75" customHeight="1">
      <c r="A34" s="73"/>
      <c r="B34" s="73"/>
      <c r="C34" s="81"/>
      <c r="D34" s="81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</row>
    <row r="35" spans="1:29" ht="12.75" customHeight="1">
      <c r="A35" s="73"/>
      <c r="B35" s="73"/>
      <c r="C35" s="81"/>
      <c r="D35" s="81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</row>
    <row r="36" spans="1:29" ht="12.75" customHeight="1">
      <c r="A36" s="73"/>
      <c r="B36" s="73"/>
      <c r="C36" s="81"/>
      <c r="D36" s="81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</row>
    <row r="37" spans="1:29" ht="12.75" customHeight="1">
      <c r="A37" s="73"/>
      <c r="B37" s="73"/>
      <c r="C37" s="81"/>
      <c r="D37" s="81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</row>
    <row r="38" spans="1:29" ht="12.75" customHeight="1">
      <c r="A38" s="73"/>
      <c r="B38" s="73"/>
      <c r="C38" s="81"/>
      <c r="D38" s="81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</row>
    <row r="39" spans="1:29" ht="12.75" customHeight="1">
      <c r="A39" s="73"/>
      <c r="B39" s="73"/>
      <c r="C39" s="81"/>
      <c r="D39" s="81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</row>
    <row r="40" spans="1:29" ht="12.75" customHeight="1">
      <c r="A40" s="73"/>
      <c r="B40" s="73"/>
      <c r="C40" s="81"/>
      <c r="D40" s="81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</row>
    <row r="41" spans="1:29" ht="12.75" customHeight="1">
      <c r="A41" s="73"/>
      <c r="B41" s="73"/>
      <c r="C41" s="81"/>
      <c r="D41" s="81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</row>
    <row r="42" spans="1:29" ht="12.75" customHeight="1">
      <c r="A42" s="73"/>
      <c r="B42" s="73"/>
      <c r="C42" s="81"/>
      <c r="D42" s="81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</row>
    <row r="43" spans="1:29" ht="12.75" customHeight="1">
      <c r="A43" s="73"/>
      <c r="B43" s="73"/>
      <c r="C43" s="81"/>
      <c r="D43" s="81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</row>
    <row r="44" spans="1:29" ht="12.75" customHeight="1">
      <c r="A44" s="73"/>
      <c r="B44" s="73"/>
      <c r="C44" s="81"/>
      <c r="D44" s="81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</row>
    <row r="45" spans="1:29" ht="12.75" customHeight="1">
      <c r="A45" s="73"/>
      <c r="B45" s="73"/>
      <c r="C45" s="81"/>
      <c r="D45" s="81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</row>
    <row r="46" spans="1:29" ht="12.75" customHeight="1">
      <c r="A46" s="73"/>
      <c r="B46" s="73"/>
      <c r="C46" s="81"/>
      <c r="D46" s="81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</row>
    <row r="47" spans="1:29" ht="12.75" customHeight="1">
      <c r="A47" s="73"/>
      <c r="B47" s="73"/>
      <c r="C47" s="81"/>
      <c r="D47" s="81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</row>
    <row r="48" spans="1:29" ht="12.75" customHeight="1">
      <c r="A48" s="73"/>
      <c r="B48" s="73"/>
      <c r="C48" s="81"/>
      <c r="D48" s="81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</row>
    <row r="49" spans="1:29" ht="12.75" customHeight="1">
      <c r="A49" s="73"/>
      <c r="B49" s="73"/>
      <c r="C49" s="81"/>
      <c r="D49" s="81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</row>
    <row r="50" spans="1:29" ht="12.75" customHeight="1">
      <c r="A50" s="73"/>
      <c r="B50" s="73"/>
      <c r="C50" s="81"/>
      <c r="D50" s="81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</row>
    <row r="51" spans="1:29" ht="12.75" customHeight="1">
      <c r="A51" s="73"/>
      <c r="B51" s="73"/>
      <c r="C51" s="81"/>
      <c r="D51" s="81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</row>
    <row r="52" spans="1:29" ht="12.75" customHeight="1">
      <c r="A52" s="73"/>
      <c r="B52" s="73"/>
      <c r="C52" s="81"/>
      <c r="D52" s="81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</row>
    <row r="53" spans="1:29" ht="12.75" customHeight="1">
      <c r="A53" s="73"/>
      <c r="B53" s="73"/>
      <c r="C53" s="81"/>
      <c r="D53" s="81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</row>
    <row r="54" spans="1:29" ht="12.75" customHeight="1">
      <c r="A54" s="73"/>
      <c r="B54" s="73"/>
      <c r="C54" s="81"/>
      <c r="D54" s="81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</row>
    <row r="55" spans="1:29" ht="12.75" customHeight="1">
      <c r="A55" s="73"/>
      <c r="B55" s="73"/>
      <c r="C55" s="81"/>
      <c r="D55" s="81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</row>
    <row r="56" spans="1:29" ht="12.75" customHeight="1">
      <c r="A56" s="73"/>
      <c r="B56" s="73"/>
      <c r="C56" s="81"/>
      <c r="D56" s="81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</row>
    <row r="57" spans="1:29" ht="12.75" customHeight="1">
      <c r="A57" s="73"/>
      <c r="B57" s="73"/>
      <c r="C57" s="81"/>
      <c r="D57" s="81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</row>
    <row r="58" spans="1:29" ht="12.75" customHeight="1">
      <c r="A58" s="73"/>
      <c r="B58" s="73"/>
      <c r="C58" s="81"/>
      <c r="D58" s="81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</row>
    <row r="59" spans="1:29" ht="12.75" customHeight="1">
      <c r="A59" s="73"/>
      <c r="B59" s="73"/>
      <c r="C59" s="81"/>
      <c r="D59" s="81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</row>
    <row r="60" spans="1:29" ht="12.75" customHeight="1">
      <c r="A60" s="73"/>
      <c r="B60" s="73"/>
      <c r="C60" s="81"/>
      <c r="D60" s="81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</row>
    <row r="61" spans="1:29" ht="12.75" customHeight="1">
      <c r="A61" s="73"/>
      <c r="B61" s="73"/>
      <c r="C61" s="81"/>
      <c r="D61" s="81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</row>
    <row r="62" spans="1:29" ht="12.75" customHeight="1">
      <c r="A62" s="73"/>
      <c r="B62" s="73"/>
      <c r="C62" s="81"/>
      <c r="D62" s="81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</row>
    <row r="63" spans="1:29" ht="12.75" customHeight="1">
      <c r="A63" s="73"/>
      <c r="B63" s="73"/>
      <c r="C63" s="81"/>
      <c r="D63" s="81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</row>
    <row r="64" spans="1:29" ht="12.75" customHeight="1">
      <c r="A64" s="73"/>
      <c r="B64" s="73"/>
      <c r="C64" s="81"/>
      <c r="D64" s="81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</row>
    <row r="65" spans="1:29" ht="12.75" customHeight="1">
      <c r="A65" s="73"/>
      <c r="B65" s="73"/>
      <c r="C65" s="81"/>
      <c r="D65" s="81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</row>
    <row r="66" spans="1:29" ht="12.75" customHeight="1">
      <c r="A66" s="73"/>
      <c r="B66" s="73"/>
      <c r="C66" s="81"/>
      <c r="D66" s="81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</row>
    <row r="67" spans="1:29" ht="12.75" customHeight="1">
      <c r="A67" s="73"/>
      <c r="B67" s="73"/>
      <c r="C67" s="81"/>
      <c r="D67" s="81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</row>
    <row r="68" spans="1:29" ht="12.75" customHeight="1">
      <c r="A68" s="73"/>
      <c r="B68" s="73"/>
      <c r="C68" s="81"/>
      <c r="D68" s="81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</row>
    <row r="69" spans="1:29" ht="12.75" customHeight="1">
      <c r="A69" s="73"/>
      <c r="B69" s="73"/>
      <c r="C69" s="81"/>
      <c r="D69" s="81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</row>
    <row r="70" spans="1:29" ht="12.75" customHeight="1">
      <c r="A70" s="73"/>
      <c r="B70" s="73"/>
      <c r="C70" s="81"/>
      <c r="D70" s="81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</row>
    <row r="71" spans="1:29" ht="12.75" customHeight="1">
      <c r="A71" s="73"/>
      <c r="B71" s="73"/>
      <c r="C71" s="81"/>
      <c r="D71" s="81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</row>
    <row r="72" spans="1:29" ht="12.75" customHeight="1">
      <c r="A72" s="73"/>
      <c r="B72" s="73"/>
      <c r="C72" s="81"/>
      <c r="D72" s="81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</row>
    <row r="73" spans="1:29" ht="12.75" customHeight="1">
      <c r="A73" s="73"/>
      <c r="B73" s="73"/>
      <c r="C73" s="81"/>
      <c r="D73" s="81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</row>
    <row r="74" spans="1:29" ht="12.75" customHeight="1">
      <c r="A74" s="73"/>
      <c r="B74" s="73"/>
      <c r="C74" s="81"/>
      <c r="D74" s="81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</row>
    <row r="75" spans="1:29" ht="12.75" customHeight="1">
      <c r="A75" s="73"/>
      <c r="B75" s="73"/>
      <c r="C75" s="81"/>
      <c r="D75" s="81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</row>
    <row r="76" spans="1:29" ht="12.75" customHeight="1">
      <c r="A76" s="73"/>
      <c r="B76" s="73"/>
      <c r="C76" s="81"/>
      <c r="D76" s="81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</row>
    <row r="77" spans="1:29" ht="12.75" customHeight="1">
      <c r="A77" s="73"/>
      <c r="B77" s="73"/>
      <c r="C77" s="81"/>
      <c r="D77" s="81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</row>
    <row r="78" spans="1:29" ht="12.75" customHeight="1">
      <c r="A78" s="73"/>
      <c r="B78" s="73"/>
      <c r="C78" s="81"/>
      <c r="D78" s="81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</row>
    <row r="79" spans="1:29" ht="12.75" customHeight="1">
      <c r="A79" s="73"/>
      <c r="B79" s="73"/>
      <c r="C79" s="81"/>
      <c r="D79" s="81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</row>
    <row r="80" spans="1:29" ht="12.75" customHeight="1">
      <c r="A80" s="73"/>
      <c r="B80" s="73"/>
      <c r="C80" s="81"/>
      <c r="D80" s="81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</row>
    <row r="81" spans="1:29" ht="12.75" customHeight="1">
      <c r="A81" s="73"/>
      <c r="B81" s="73"/>
      <c r="C81" s="81"/>
      <c r="D81" s="81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</row>
    <row r="82" spans="1:29" ht="12.75" customHeight="1">
      <c r="A82" s="73"/>
      <c r="B82" s="73"/>
      <c r="C82" s="81"/>
      <c r="D82" s="81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</row>
    <row r="83" spans="1:29" ht="12.75" customHeight="1">
      <c r="A83" s="73"/>
      <c r="B83" s="73"/>
      <c r="C83" s="81"/>
      <c r="D83" s="81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</row>
    <row r="84" spans="1:29" ht="12.75" customHeight="1">
      <c r="A84" s="73"/>
      <c r="B84" s="73"/>
      <c r="C84" s="81"/>
      <c r="D84" s="81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</row>
    <row r="85" spans="1:29" ht="12.75" customHeight="1">
      <c r="A85" s="73"/>
      <c r="B85" s="73"/>
      <c r="C85" s="81"/>
      <c r="D85" s="81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</row>
    <row r="86" spans="1:29" ht="12.75" customHeight="1">
      <c r="A86" s="73"/>
      <c r="B86" s="73"/>
      <c r="C86" s="81"/>
      <c r="D86" s="81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</row>
    <row r="87" spans="1:29" ht="12.75" customHeight="1">
      <c r="A87" s="73"/>
      <c r="B87" s="73"/>
      <c r="C87" s="81"/>
      <c r="D87" s="81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</row>
    <row r="88" spans="1:29" ht="12.75" customHeight="1">
      <c r="A88" s="73"/>
      <c r="B88" s="73"/>
      <c r="C88" s="81"/>
      <c r="D88" s="81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</row>
    <row r="89" spans="1:29" ht="12.75" customHeight="1">
      <c r="A89" s="73"/>
      <c r="B89" s="73"/>
      <c r="C89" s="81"/>
      <c r="D89" s="81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</row>
    <row r="90" spans="1:29" ht="12.75" customHeight="1">
      <c r="A90" s="73"/>
      <c r="B90" s="73"/>
      <c r="C90" s="81"/>
      <c r="D90" s="81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</row>
    <row r="91" spans="1:29" ht="12.75" customHeight="1">
      <c r="A91" s="73"/>
      <c r="B91" s="73"/>
      <c r="C91" s="81"/>
      <c r="D91" s="81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</row>
    <row r="92" spans="1:29" ht="12.75" customHeight="1">
      <c r="A92" s="73"/>
      <c r="B92" s="73"/>
      <c r="C92" s="81"/>
      <c r="D92" s="81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</row>
    <row r="93" spans="1:29" ht="12.75" customHeight="1">
      <c r="A93" s="73"/>
      <c r="B93" s="73"/>
      <c r="C93" s="81"/>
      <c r="D93" s="81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</row>
    <row r="94" spans="1:29" ht="12.75" customHeight="1">
      <c r="A94" s="73"/>
      <c r="B94" s="73"/>
      <c r="C94" s="81"/>
      <c r="D94" s="81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</row>
    <row r="95" spans="1:29" ht="12.75" customHeight="1">
      <c r="A95" s="73"/>
      <c r="B95" s="73"/>
      <c r="C95" s="81"/>
      <c r="D95" s="81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</row>
    <row r="96" spans="1:29" ht="12.75" customHeight="1">
      <c r="A96" s="73"/>
      <c r="B96" s="73"/>
      <c r="C96" s="81"/>
      <c r="D96" s="81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</row>
    <row r="97" spans="1:29" ht="12.75" customHeight="1">
      <c r="A97" s="73"/>
      <c r="B97" s="73"/>
      <c r="C97" s="81"/>
      <c r="D97" s="81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</row>
    <row r="98" spans="1:29" ht="12.75" customHeight="1">
      <c r="A98" s="73"/>
      <c r="B98" s="73"/>
      <c r="C98" s="81"/>
      <c r="D98" s="81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</row>
    <row r="99" spans="1:29" ht="12.75" customHeight="1">
      <c r="A99" s="73"/>
      <c r="B99" s="73"/>
      <c r="C99" s="81"/>
      <c r="D99" s="81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</row>
    <row r="100" spans="1:29" ht="12.75" customHeight="1">
      <c r="A100" s="73"/>
      <c r="B100" s="73"/>
      <c r="C100" s="81"/>
      <c r="D100" s="81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</row>
    <row r="101" spans="1:29" ht="12.75" customHeight="1">
      <c r="A101" s="73"/>
      <c r="B101" s="73"/>
      <c r="C101" s="81"/>
      <c r="D101" s="81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</row>
    <row r="102" spans="1:29" ht="12.75" customHeight="1">
      <c r="A102" s="73"/>
      <c r="B102" s="73"/>
      <c r="C102" s="81"/>
      <c r="D102" s="81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</row>
    <row r="103" spans="1:29" ht="12.75" customHeight="1">
      <c r="A103" s="73"/>
      <c r="B103" s="73"/>
      <c r="C103" s="81"/>
      <c r="D103" s="81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</row>
    <row r="104" spans="1:29" ht="12.75" customHeight="1">
      <c r="A104" s="73"/>
      <c r="B104" s="73"/>
      <c r="C104" s="81"/>
      <c r="D104" s="81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</row>
    <row r="105" spans="1:29" ht="12.75" customHeight="1">
      <c r="A105" s="73"/>
      <c r="B105" s="73"/>
      <c r="C105" s="81"/>
      <c r="D105" s="81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</row>
    <row r="106" spans="1:29" ht="12.75" customHeight="1">
      <c r="A106" s="73"/>
      <c r="B106" s="73"/>
      <c r="C106" s="81"/>
      <c r="D106" s="81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</row>
    <row r="107" spans="1:29" ht="12.75" customHeight="1">
      <c r="A107" s="73"/>
      <c r="B107" s="73"/>
      <c r="C107" s="81"/>
      <c r="D107" s="81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</row>
    <row r="108" spans="1:29" ht="12.75" customHeight="1">
      <c r="A108" s="73"/>
      <c r="B108" s="73"/>
      <c r="C108" s="81"/>
      <c r="D108" s="81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</row>
    <row r="109" spans="1:29" ht="12.75" customHeight="1">
      <c r="A109" s="73"/>
      <c r="B109" s="73"/>
      <c r="C109" s="81"/>
      <c r="D109" s="81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</row>
    <row r="110" spans="1:29" ht="12.75" customHeight="1">
      <c r="A110" s="73"/>
      <c r="B110" s="73"/>
      <c r="C110" s="81"/>
      <c r="D110" s="81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</row>
    <row r="111" spans="1:29" ht="12.75" customHeight="1">
      <c r="A111" s="73"/>
      <c r="B111" s="73"/>
      <c r="C111" s="81"/>
      <c r="D111" s="81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</row>
    <row r="112" spans="1:29" ht="12.75" customHeight="1">
      <c r="A112" s="73"/>
      <c r="B112" s="73"/>
      <c r="C112" s="81"/>
      <c r="D112" s="81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</row>
    <row r="113" spans="1:29" ht="12.75" customHeight="1">
      <c r="A113" s="73"/>
      <c r="B113" s="73"/>
      <c r="C113" s="81"/>
      <c r="D113" s="81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</row>
    <row r="114" spans="1:29" ht="12.75" customHeight="1">
      <c r="A114" s="73"/>
      <c r="B114" s="73"/>
      <c r="C114" s="81"/>
      <c r="D114" s="81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</row>
    <row r="115" spans="1:29" ht="12.75" customHeight="1">
      <c r="A115" s="73"/>
      <c r="B115" s="73"/>
      <c r="C115" s="81"/>
      <c r="D115" s="81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</row>
    <row r="116" spans="1:29" ht="12.75" customHeight="1">
      <c r="A116" s="73"/>
      <c r="B116" s="73"/>
      <c r="C116" s="81"/>
      <c r="D116" s="81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</row>
    <row r="117" spans="1:29" ht="12.75" customHeight="1">
      <c r="A117" s="73"/>
      <c r="B117" s="73"/>
      <c r="C117" s="81"/>
      <c r="D117" s="81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</row>
    <row r="118" spans="1:29" ht="12.75" customHeight="1">
      <c r="A118" s="73"/>
      <c r="B118" s="73"/>
      <c r="C118" s="81"/>
      <c r="D118" s="81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</row>
    <row r="119" spans="1:29" ht="12.75" customHeight="1">
      <c r="A119" s="73"/>
      <c r="B119" s="73"/>
      <c r="C119" s="81"/>
      <c r="D119" s="81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</row>
    <row r="120" spans="1:29" ht="12.75" customHeight="1">
      <c r="A120" s="73"/>
      <c r="B120" s="73"/>
      <c r="C120" s="81"/>
      <c r="D120" s="81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  <c r="AC120" s="73"/>
    </row>
    <row r="121" spans="1:29" ht="12.75" customHeight="1">
      <c r="A121" s="73"/>
      <c r="B121" s="73"/>
      <c r="C121" s="81"/>
      <c r="D121" s="81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</row>
    <row r="122" spans="1:29" ht="12.75" customHeight="1">
      <c r="A122" s="73"/>
      <c r="B122" s="73"/>
      <c r="C122" s="81"/>
      <c r="D122" s="81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</row>
    <row r="123" spans="1:29" ht="12.75" customHeight="1">
      <c r="A123" s="73"/>
      <c r="B123" s="73"/>
      <c r="C123" s="81"/>
      <c r="D123" s="81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</row>
    <row r="124" spans="1:29" ht="12.75" customHeight="1">
      <c r="A124" s="73"/>
      <c r="B124" s="73"/>
      <c r="C124" s="81"/>
      <c r="D124" s="81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</row>
    <row r="125" spans="1:29" ht="12.75" customHeight="1">
      <c r="A125" s="73"/>
      <c r="B125" s="73"/>
      <c r="C125" s="81"/>
      <c r="D125" s="81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</row>
    <row r="126" spans="1:29" ht="12.75" customHeight="1">
      <c r="A126" s="73"/>
      <c r="B126" s="73"/>
      <c r="C126" s="81"/>
      <c r="D126" s="81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</row>
    <row r="127" spans="1:29" ht="12.75" customHeight="1">
      <c r="A127" s="73"/>
      <c r="B127" s="73"/>
      <c r="C127" s="81"/>
      <c r="D127" s="81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</row>
    <row r="128" spans="1:29" ht="12.75" customHeight="1">
      <c r="A128" s="73"/>
      <c r="B128" s="73"/>
      <c r="C128" s="81"/>
      <c r="D128" s="81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</row>
    <row r="129" spans="1:29" ht="12.75" customHeight="1">
      <c r="A129" s="73"/>
      <c r="B129" s="73"/>
      <c r="C129" s="81"/>
      <c r="D129" s="81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</row>
    <row r="130" spans="1:29" ht="12.75" customHeight="1">
      <c r="A130" s="73"/>
      <c r="B130" s="73"/>
      <c r="C130" s="81"/>
      <c r="D130" s="81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</row>
    <row r="131" spans="1:29" ht="12.75" customHeight="1">
      <c r="A131" s="73"/>
      <c r="B131" s="73"/>
      <c r="C131" s="81"/>
      <c r="D131" s="81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</row>
    <row r="132" spans="1:29" ht="12.75" customHeight="1">
      <c r="A132" s="73"/>
      <c r="B132" s="73"/>
      <c r="C132" s="81"/>
      <c r="D132" s="81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3"/>
      <c r="AB132" s="73"/>
      <c r="AC132" s="73"/>
    </row>
    <row r="133" spans="1:29" ht="12.75" customHeight="1">
      <c r="A133" s="73"/>
      <c r="B133" s="73"/>
      <c r="C133" s="81"/>
      <c r="D133" s="81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  <c r="AC133" s="73"/>
    </row>
    <row r="134" spans="1:29" ht="12.75" customHeight="1">
      <c r="A134" s="73"/>
      <c r="B134" s="73"/>
      <c r="C134" s="81"/>
      <c r="D134" s="81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</row>
    <row r="135" spans="1:29" ht="12.75" customHeight="1">
      <c r="A135" s="73"/>
      <c r="B135" s="73"/>
      <c r="C135" s="81"/>
      <c r="D135" s="81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</row>
    <row r="136" spans="1:29" ht="12.75" customHeight="1">
      <c r="A136" s="73"/>
      <c r="B136" s="73"/>
      <c r="C136" s="81"/>
      <c r="D136" s="81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</row>
    <row r="137" spans="1:29" ht="12.75" customHeight="1">
      <c r="A137" s="73"/>
      <c r="B137" s="73"/>
      <c r="C137" s="81"/>
      <c r="D137" s="81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</row>
    <row r="138" spans="1:29" ht="12.75" customHeight="1">
      <c r="A138" s="73"/>
      <c r="B138" s="73"/>
      <c r="C138" s="81"/>
      <c r="D138" s="81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3"/>
      <c r="AB138" s="73"/>
      <c r="AC138" s="73"/>
    </row>
    <row r="139" spans="1:29" ht="12.75" customHeight="1">
      <c r="A139" s="73"/>
      <c r="B139" s="73"/>
      <c r="C139" s="81"/>
      <c r="D139" s="81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3"/>
    </row>
    <row r="140" spans="1:29" ht="12.75" customHeight="1">
      <c r="A140" s="73"/>
      <c r="B140" s="73"/>
      <c r="C140" s="81"/>
      <c r="D140" s="81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3"/>
      <c r="AB140" s="73"/>
      <c r="AC140" s="73"/>
    </row>
    <row r="141" spans="1:29" ht="12.75" customHeight="1">
      <c r="A141" s="73"/>
      <c r="B141" s="73"/>
      <c r="C141" s="81"/>
      <c r="D141" s="81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  <c r="AC141" s="73"/>
    </row>
    <row r="142" spans="1:29" ht="12.75" customHeight="1">
      <c r="A142" s="73"/>
      <c r="B142" s="73"/>
      <c r="C142" s="81"/>
      <c r="D142" s="81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/>
      <c r="AC142" s="73"/>
    </row>
    <row r="143" spans="1:29" ht="12.75" customHeight="1">
      <c r="A143" s="73"/>
      <c r="B143" s="73"/>
      <c r="C143" s="81"/>
      <c r="D143" s="81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3"/>
      <c r="AB143" s="73"/>
      <c r="AC143" s="73"/>
    </row>
    <row r="144" spans="1:29" ht="12.75" customHeight="1">
      <c r="A144" s="73"/>
      <c r="B144" s="73"/>
      <c r="C144" s="81"/>
      <c r="D144" s="81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73"/>
      <c r="AB144" s="73"/>
      <c r="AC144" s="73"/>
    </row>
    <row r="145" spans="1:29" ht="12.75" customHeight="1">
      <c r="A145" s="73"/>
      <c r="B145" s="73"/>
      <c r="C145" s="81"/>
      <c r="D145" s="81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  <c r="AB145" s="73"/>
      <c r="AC145" s="73"/>
    </row>
    <row r="146" spans="1:29" ht="12.75" customHeight="1">
      <c r="A146" s="73"/>
      <c r="B146" s="73"/>
      <c r="C146" s="81"/>
      <c r="D146" s="81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</row>
    <row r="147" spans="1:29" ht="12.75" customHeight="1">
      <c r="A147" s="73"/>
      <c r="B147" s="73"/>
      <c r="C147" s="81"/>
      <c r="D147" s="81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3"/>
    </row>
    <row r="148" spans="1:29" ht="12.75" customHeight="1">
      <c r="A148" s="73"/>
      <c r="B148" s="73"/>
      <c r="C148" s="81"/>
      <c r="D148" s="81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3"/>
      <c r="AB148" s="73"/>
      <c r="AC148" s="73"/>
    </row>
    <row r="149" spans="1:29" ht="12.75" customHeight="1">
      <c r="A149" s="73"/>
      <c r="B149" s="73"/>
      <c r="C149" s="81"/>
      <c r="D149" s="81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</row>
    <row r="150" spans="1:29" ht="12.75" customHeight="1">
      <c r="A150" s="73"/>
      <c r="B150" s="73"/>
      <c r="C150" s="81"/>
      <c r="D150" s="81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</row>
    <row r="151" spans="1:29" ht="12.75" customHeight="1">
      <c r="A151" s="73"/>
      <c r="B151" s="73"/>
      <c r="C151" s="81"/>
      <c r="D151" s="81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</row>
    <row r="152" spans="1:29" ht="12.75" customHeight="1">
      <c r="A152" s="73"/>
      <c r="B152" s="73"/>
      <c r="C152" s="81"/>
      <c r="D152" s="81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</row>
    <row r="153" spans="1:29" ht="12.75" customHeight="1">
      <c r="A153" s="73"/>
      <c r="B153" s="73"/>
      <c r="C153" s="81"/>
      <c r="D153" s="81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  <c r="AB153" s="73"/>
      <c r="AC153" s="73"/>
    </row>
    <row r="154" spans="1:29" ht="12.75" customHeight="1">
      <c r="A154" s="73"/>
      <c r="B154" s="73"/>
      <c r="C154" s="81"/>
      <c r="D154" s="81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  <c r="AC154" s="73"/>
    </row>
    <row r="155" spans="1:29" ht="12.75" customHeight="1">
      <c r="A155" s="73"/>
      <c r="B155" s="73"/>
      <c r="C155" s="81"/>
      <c r="D155" s="81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  <c r="AB155" s="73"/>
      <c r="AC155" s="73"/>
    </row>
    <row r="156" spans="1:29" ht="12.75" customHeight="1">
      <c r="A156" s="73"/>
      <c r="B156" s="73"/>
      <c r="C156" s="81"/>
      <c r="D156" s="81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73"/>
    </row>
    <row r="157" spans="1:29" ht="12.75" customHeight="1">
      <c r="A157" s="73"/>
      <c r="B157" s="73"/>
      <c r="C157" s="81"/>
      <c r="D157" s="81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  <c r="AA157" s="73"/>
      <c r="AB157" s="73"/>
      <c r="AC157" s="73"/>
    </row>
    <row r="158" spans="1:29" ht="12.75" customHeight="1">
      <c r="A158" s="73"/>
      <c r="B158" s="73"/>
      <c r="C158" s="81"/>
      <c r="D158" s="81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  <c r="AC158" s="73"/>
    </row>
    <row r="159" spans="1:29" ht="12.75" customHeight="1">
      <c r="A159" s="73"/>
      <c r="B159" s="73"/>
      <c r="C159" s="81"/>
      <c r="D159" s="81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  <c r="AB159" s="73"/>
      <c r="AC159" s="73"/>
    </row>
    <row r="160" spans="1:29" ht="12.75" customHeight="1">
      <c r="A160" s="73"/>
      <c r="B160" s="73"/>
      <c r="C160" s="81"/>
      <c r="D160" s="81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3"/>
      <c r="AB160" s="73"/>
      <c r="AC160" s="73"/>
    </row>
    <row r="161" spans="1:29" ht="12.75" customHeight="1">
      <c r="A161" s="73"/>
      <c r="B161" s="73"/>
      <c r="C161" s="81"/>
      <c r="D161" s="81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  <c r="AC161" s="73"/>
    </row>
    <row r="162" spans="1:29" ht="12.75" customHeight="1">
      <c r="A162" s="73"/>
      <c r="B162" s="73"/>
      <c r="C162" s="81"/>
      <c r="D162" s="81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  <c r="AB162" s="73"/>
      <c r="AC162" s="73"/>
    </row>
    <row r="163" spans="1:29" ht="12.75" customHeight="1">
      <c r="A163" s="73"/>
      <c r="B163" s="73"/>
      <c r="C163" s="81"/>
      <c r="D163" s="81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/>
      <c r="AC163" s="73"/>
    </row>
    <row r="164" spans="1:29" ht="12.75" customHeight="1">
      <c r="A164" s="73"/>
      <c r="B164" s="73"/>
      <c r="C164" s="81"/>
      <c r="D164" s="81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  <c r="AB164" s="73"/>
      <c r="AC164" s="73"/>
    </row>
    <row r="165" spans="1:29" ht="12.75" customHeight="1">
      <c r="A165" s="73"/>
      <c r="B165" s="73"/>
      <c r="C165" s="81"/>
      <c r="D165" s="81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  <c r="AB165" s="73"/>
      <c r="AC165" s="73"/>
    </row>
    <row r="166" spans="1:29" ht="12.75" customHeight="1">
      <c r="A166" s="73"/>
      <c r="B166" s="73"/>
      <c r="C166" s="81"/>
      <c r="D166" s="81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3"/>
    </row>
    <row r="167" spans="1:29" ht="12.75" customHeight="1">
      <c r="A167" s="73"/>
      <c r="B167" s="73"/>
      <c r="C167" s="81"/>
      <c r="D167" s="81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/>
      <c r="AC167" s="73"/>
    </row>
    <row r="168" spans="1:29" ht="12.75" customHeight="1">
      <c r="A168" s="73"/>
      <c r="B168" s="73"/>
      <c r="C168" s="81"/>
      <c r="D168" s="81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  <c r="AB168" s="73"/>
      <c r="AC168" s="73"/>
    </row>
    <row r="169" spans="1:29" ht="12.75" customHeight="1">
      <c r="A169" s="73"/>
      <c r="B169" s="73"/>
      <c r="C169" s="81"/>
      <c r="D169" s="81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  <c r="AB169" s="73"/>
      <c r="AC169" s="73"/>
    </row>
    <row r="170" spans="1:29" ht="12.75" customHeight="1">
      <c r="A170" s="73"/>
      <c r="B170" s="73"/>
      <c r="C170" s="81"/>
      <c r="D170" s="81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  <c r="AB170" s="73"/>
      <c r="AC170" s="73"/>
    </row>
    <row r="171" spans="1:29" ht="12.75" customHeight="1">
      <c r="A171" s="73"/>
      <c r="B171" s="73"/>
      <c r="C171" s="81"/>
      <c r="D171" s="81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  <c r="AB171" s="73"/>
      <c r="AC171" s="73"/>
    </row>
    <row r="172" spans="1:29" ht="12.75" customHeight="1">
      <c r="A172" s="73"/>
      <c r="B172" s="73"/>
      <c r="C172" s="81"/>
      <c r="D172" s="81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3"/>
      <c r="AB172" s="73"/>
      <c r="AC172" s="73"/>
    </row>
    <row r="173" spans="1:29" ht="12.75" customHeight="1">
      <c r="A173" s="73"/>
      <c r="B173" s="73"/>
      <c r="C173" s="81"/>
      <c r="D173" s="81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</row>
    <row r="174" spans="1:29" ht="12.75" customHeight="1">
      <c r="A174" s="73"/>
      <c r="B174" s="73"/>
      <c r="C174" s="81"/>
      <c r="D174" s="81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  <c r="AA174" s="73"/>
      <c r="AB174" s="73"/>
      <c r="AC174" s="73"/>
    </row>
    <row r="175" spans="1:29" ht="12.75" customHeight="1">
      <c r="A175" s="73"/>
      <c r="B175" s="73"/>
      <c r="C175" s="81"/>
      <c r="D175" s="81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  <c r="AA175" s="73"/>
      <c r="AB175" s="73"/>
      <c r="AC175" s="73"/>
    </row>
    <row r="176" spans="1:29" ht="12.75" customHeight="1">
      <c r="A176" s="73"/>
      <c r="B176" s="73"/>
      <c r="C176" s="81"/>
      <c r="D176" s="81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  <c r="AA176" s="73"/>
      <c r="AB176" s="73"/>
      <c r="AC176" s="73"/>
    </row>
    <row r="177" spans="1:29" ht="12.75" customHeight="1">
      <c r="A177" s="73"/>
      <c r="B177" s="73"/>
      <c r="C177" s="81"/>
      <c r="D177" s="81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73"/>
    </row>
    <row r="178" spans="1:29" ht="12.75" customHeight="1">
      <c r="A178" s="73"/>
      <c r="B178" s="73"/>
      <c r="C178" s="81"/>
      <c r="D178" s="81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/>
      <c r="AC178" s="73"/>
    </row>
    <row r="179" spans="1:29" ht="12.75" customHeight="1">
      <c r="A179" s="73"/>
      <c r="B179" s="73"/>
      <c r="C179" s="81"/>
      <c r="D179" s="81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  <c r="AA179" s="73"/>
      <c r="AB179" s="73"/>
      <c r="AC179" s="73"/>
    </row>
    <row r="180" spans="1:29" ht="12.75" customHeight="1">
      <c r="A180" s="73"/>
      <c r="B180" s="73"/>
      <c r="C180" s="81"/>
      <c r="D180" s="81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3"/>
      <c r="AB180" s="73"/>
      <c r="AC180" s="73"/>
    </row>
    <row r="181" spans="1:29" ht="12.75" customHeight="1">
      <c r="A181" s="73"/>
      <c r="B181" s="73"/>
      <c r="C181" s="81"/>
      <c r="D181" s="81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  <c r="AC181" s="73"/>
    </row>
    <row r="182" spans="1:29" ht="12.75" customHeight="1">
      <c r="A182" s="73"/>
      <c r="B182" s="73"/>
      <c r="C182" s="81"/>
      <c r="D182" s="81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</row>
    <row r="183" spans="1:29" ht="12.75" customHeight="1">
      <c r="A183" s="73"/>
      <c r="B183" s="73"/>
      <c r="C183" s="81"/>
      <c r="D183" s="81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</row>
    <row r="184" spans="1:29" ht="12.75" customHeight="1">
      <c r="A184" s="73"/>
      <c r="B184" s="73"/>
      <c r="C184" s="81"/>
      <c r="D184" s="81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/>
    </row>
    <row r="185" spans="1:29" ht="12.75" customHeight="1">
      <c r="A185" s="73"/>
      <c r="B185" s="73"/>
      <c r="C185" s="81"/>
      <c r="D185" s="81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  <c r="AC185" s="73"/>
    </row>
    <row r="186" spans="1:29" ht="12.75" customHeight="1">
      <c r="A186" s="73"/>
      <c r="B186" s="73"/>
      <c r="C186" s="81"/>
      <c r="D186" s="81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</row>
    <row r="187" spans="1:29" ht="12.75" customHeight="1">
      <c r="A187" s="73"/>
      <c r="B187" s="73"/>
      <c r="C187" s="81"/>
      <c r="D187" s="81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</row>
    <row r="188" spans="1:29" ht="12.75" customHeight="1">
      <c r="A188" s="73"/>
      <c r="B188" s="73"/>
      <c r="C188" s="81"/>
      <c r="D188" s="81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</row>
    <row r="189" spans="1:29" ht="12.75" customHeight="1">
      <c r="A189" s="73"/>
      <c r="B189" s="73"/>
      <c r="C189" s="81"/>
      <c r="D189" s="81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  <c r="AC189" s="73"/>
    </row>
    <row r="190" spans="1:29" ht="12.75" customHeight="1">
      <c r="A190" s="73"/>
      <c r="B190" s="73"/>
      <c r="C190" s="81"/>
      <c r="D190" s="81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73"/>
    </row>
    <row r="191" spans="1:29" ht="12.75" customHeight="1">
      <c r="A191" s="73"/>
      <c r="B191" s="73"/>
      <c r="C191" s="81"/>
      <c r="D191" s="81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  <c r="AB191" s="73"/>
      <c r="AC191" s="73"/>
    </row>
    <row r="192" spans="1:29" ht="12.75" customHeight="1">
      <c r="A192" s="73"/>
      <c r="B192" s="73"/>
      <c r="C192" s="81"/>
      <c r="D192" s="81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  <c r="AC192" s="73"/>
    </row>
    <row r="193" spans="1:29" ht="12.75" customHeight="1">
      <c r="A193" s="73"/>
      <c r="B193" s="73"/>
      <c r="C193" s="81"/>
      <c r="D193" s="81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3"/>
      <c r="AB193" s="73"/>
      <c r="AC193" s="73"/>
    </row>
    <row r="194" spans="1:29" ht="12.75" customHeight="1">
      <c r="A194" s="73"/>
      <c r="B194" s="73"/>
      <c r="C194" s="81"/>
      <c r="D194" s="81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  <c r="AC194" s="73"/>
    </row>
    <row r="195" spans="1:29" ht="12.75" customHeight="1">
      <c r="A195" s="73"/>
      <c r="B195" s="73"/>
      <c r="C195" s="81"/>
      <c r="D195" s="81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  <c r="AA195" s="73"/>
      <c r="AB195" s="73"/>
      <c r="AC195" s="73"/>
    </row>
    <row r="196" spans="1:29" ht="12.75" customHeight="1">
      <c r="A196" s="73"/>
      <c r="B196" s="73"/>
      <c r="C196" s="81"/>
      <c r="D196" s="81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  <c r="AA196" s="73"/>
      <c r="AB196" s="73"/>
      <c r="AC196" s="73"/>
    </row>
    <row r="197" spans="1:29" ht="12.75" customHeight="1">
      <c r="A197" s="73"/>
      <c r="B197" s="73"/>
      <c r="C197" s="81"/>
      <c r="D197" s="81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</row>
    <row r="198" spans="1:29" ht="12.75" customHeight="1">
      <c r="A198" s="73"/>
      <c r="B198" s="73"/>
      <c r="C198" s="81"/>
      <c r="D198" s="81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  <c r="AC198" s="73"/>
    </row>
    <row r="199" spans="1:29" ht="12.75" customHeight="1">
      <c r="A199" s="73"/>
      <c r="B199" s="73"/>
      <c r="C199" s="81"/>
      <c r="D199" s="81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  <c r="AC199" s="73"/>
    </row>
    <row r="200" spans="1:29" ht="12.75" customHeight="1">
      <c r="A200" s="73"/>
      <c r="B200" s="73"/>
      <c r="C200" s="81"/>
      <c r="D200" s="81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3"/>
      <c r="AB200" s="73"/>
      <c r="AC200" s="73"/>
    </row>
    <row r="201" spans="1:29" ht="12.75" customHeight="1">
      <c r="A201" s="73"/>
      <c r="B201" s="73"/>
      <c r="C201" s="81"/>
      <c r="D201" s="81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  <c r="AA201" s="73"/>
      <c r="AB201" s="73"/>
      <c r="AC201" s="73"/>
    </row>
    <row r="202" spans="1:29" ht="12.75" customHeight="1">
      <c r="A202" s="73"/>
      <c r="B202" s="73"/>
      <c r="C202" s="81"/>
      <c r="D202" s="81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3"/>
      <c r="AB202" s="73"/>
      <c r="AC202" s="73"/>
    </row>
    <row r="203" spans="1:29" ht="12.75" customHeight="1">
      <c r="A203" s="73"/>
      <c r="B203" s="73"/>
      <c r="C203" s="81"/>
      <c r="D203" s="81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</row>
    <row r="204" spans="1:29" ht="12.75" customHeight="1">
      <c r="A204" s="73"/>
      <c r="B204" s="73"/>
      <c r="C204" s="81"/>
      <c r="D204" s="81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  <c r="AB204" s="73"/>
      <c r="AC204" s="73"/>
    </row>
    <row r="205" spans="1:29" ht="12.75" customHeight="1">
      <c r="A205" s="73"/>
      <c r="B205" s="73"/>
      <c r="C205" s="81"/>
      <c r="D205" s="81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  <c r="AB205" s="73"/>
      <c r="AC205" s="73"/>
    </row>
    <row r="206" spans="1:29" ht="12.75" customHeight="1">
      <c r="A206" s="73"/>
      <c r="B206" s="73"/>
      <c r="C206" s="81"/>
      <c r="D206" s="81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  <c r="AB206" s="73"/>
      <c r="AC206" s="73"/>
    </row>
    <row r="207" spans="1:29" ht="12.75" customHeight="1">
      <c r="A207" s="73"/>
      <c r="B207" s="73"/>
      <c r="C207" s="81"/>
      <c r="D207" s="81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  <c r="AB207" s="73"/>
      <c r="AC207" s="73"/>
    </row>
    <row r="208" spans="1:29" ht="12.75" customHeight="1">
      <c r="A208" s="73"/>
      <c r="B208" s="73"/>
      <c r="C208" s="81"/>
      <c r="D208" s="81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</row>
    <row r="209" spans="1:29" ht="12.75" customHeight="1">
      <c r="A209" s="73"/>
      <c r="B209" s="73"/>
      <c r="C209" s="81"/>
      <c r="D209" s="81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  <c r="AB209" s="73"/>
      <c r="AC209" s="73"/>
    </row>
    <row r="210" spans="1:29" ht="12.75" customHeight="1">
      <c r="A210" s="73"/>
      <c r="B210" s="73"/>
      <c r="C210" s="81"/>
      <c r="D210" s="81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3"/>
      <c r="AB210" s="73"/>
      <c r="AC210" s="73"/>
    </row>
    <row r="211" spans="1:29" ht="12.75" customHeight="1">
      <c r="A211" s="73"/>
      <c r="B211" s="73"/>
      <c r="C211" s="81"/>
      <c r="D211" s="81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3"/>
      <c r="AB211" s="73"/>
      <c r="AC211" s="73"/>
    </row>
    <row r="212" spans="1:29" ht="12.75" customHeight="1">
      <c r="A212" s="73"/>
      <c r="B212" s="73"/>
      <c r="C212" s="81"/>
      <c r="D212" s="81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</row>
    <row r="213" spans="1:29" ht="12.75" customHeight="1">
      <c r="A213" s="73"/>
      <c r="B213" s="73"/>
      <c r="C213" s="81"/>
      <c r="D213" s="81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</row>
    <row r="214" spans="1:29" ht="12.75" customHeight="1">
      <c r="A214" s="73"/>
      <c r="B214" s="73"/>
      <c r="C214" s="81"/>
      <c r="D214" s="81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</row>
    <row r="215" spans="1:29" ht="12.75" customHeight="1">
      <c r="A215" s="73"/>
      <c r="B215" s="73"/>
      <c r="C215" s="81"/>
      <c r="D215" s="81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</row>
    <row r="216" spans="1:29" ht="12.75" customHeight="1">
      <c r="A216" s="73"/>
      <c r="B216" s="73"/>
      <c r="C216" s="81"/>
      <c r="D216" s="81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</row>
    <row r="217" spans="1:29" ht="12.75" customHeight="1">
      <c r="A217" s="73"/>
      <c r="B217" s="73"/>
      <c r="C217" s="81"/>
      <c r="D217" s="81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3"/>
      <c r="AB217" s="73"/>
      <c r="AC217" s="73"/>
    </row>
    <row r="218" spans="1:29" ht="12.75" customHeight="1">
      <c r="A218" s="73"/>
      <c r="B218" s="73"/>
      <c r="C218" s="81"/>
      <c r="D218" s="81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</row>
    <row r="219" spans="1:29" ht="12.75" customHeight="1">
      <c r="A219" s="73"/>
      <c r="B219" s="73"/>
      <c r="C219" s="81"/>
      <c r="D219" s="81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</row>
    <row r="220" spans="1:29" ht="12.75" customHeight="1">
      <c r="A220" s="73"/>
      <c r="B220" s="73"/>
      <c r="C220" s="81"/>
      <c r="D220" s="81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</row>
    <row r="221" spans="1:29" ht="12.75" customHeight="1">
      <c r="A221" s="73"/>
      <c r="B221" s="73"/>
      <c r="C221" s="81"/>
      <c r="D221" s="81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</row>
    <row r="222" spans="1:29" ht="12.75" customHeight="1">
      <c r="A222" s="73"/>
      <c r="B222" s="73"/>
      <c r="C222" s="81"/>
      <c r="D222" s="81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</row>
    <row r="223" spans="1:29" ht="12.75" customHeight="1">
      <c r="A223" s="73"/>
      <c r="B223" s="73"/>
      <c r="C223" s="81"/>
      <c r="D223" s="81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</row>
    <row r="224" spans="1:29" ht="12.75" customHeight="1">
      <c r="A224" s="73"/>
      <c r="B224" s="73"/>
      <c r="C224" s="81"/>
      <c r="D224" s="81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</row>
    <row r="225" spans="1:29" ht="12.75" customHeight="1">
      <c r="A225" s="73"/>
      <c r="B225" s="73"/>
      <c r="C225" s="81"/>
      <c r="D225" s="81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  <c r="AC225" s="73"/>
    </row>
    <row r="226" spans="1:29" ht="12.75" customHeight="1">
      <c r="A226" s="73"/>
      <c r="B226" s="73"/>
      <c r="C226" s="81"/>
      <c r="D226" s="81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</row>
    <row r="227" spans="1:29" ht="12.75" customHeight="1">
      <c r="A227" s="73"/>
      <c r="B227" s="73"/>
      <c r="C227" s="81"/>
      <c r="D227" s="81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</row>
    <row r="228" spans="1:29" ht="12.75" customHeight="1">
      <c r="A228" s="73"/>
      <c r="B228" s="73"/>
      <c r="C228" s="81"/>
      <c r="D228" s="81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</row>
    <row r="229" spans="1:29" ht="12.75" customHeight="1">
      <c r="A229" s="73"/>
      <c r="B229" s="73"/>
      <c r="C229" s="81"/>
      <c r="D229" s="81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</row>
    <row r="230" spans="1:29" ht="12.75" customHeight="1">
      <c r="A230" s="73"/>
      <c r="B230" s="73"/>
      <c r="C230" s="81"/>
      <c r="D230" s="81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/>
    </row>
    <row r="231" spans="1:29" ht="12.75" customHeight="1">
      <c r="A231" s="73"/>
      <c r="B231" s="73"/>
      <c r="C231" s="81"/>
      <c r="D231" s="81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73"/>
    </row>
    <row r="232" spans="1:29" ht="12.75" customHeight="1">
      <c r="A232" s="73"/>
      <c r="B232" s="73"/>
      <c r="C232" s="81"/>
      <c r="D232" s="81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  <c r="AC232" s="73"/>
    </row>
    <row r="233" spans="1:29" ht="12.75" customHeight="1">
      <c r="A233" s="73"/>
      <c r="B233" s="73"/>
      <c r="C233" s="81"/>
      <c r="D233" s="81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</row>
    <row r="234" spans="1:29" ht="12.75" customHeight="1">
      <c r="A234" s="73"/>
      <c r="B234" s="73"/>
      <c r="C234" s="81"/>
      <c r="D234" s="81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</row>
    <row r="235" spans="1:29" ht="12.75" customHeight="1">
      <c r="A235" s="73"/>
      <c r="B235" s="73"/>
      <c r="C235" s="81"/>
      <c r="D235" s="81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</row>
    <row r="236" spans="1:29" ht="12.75" customHeight="1">
      <c r="A236" s="73"/>
      <c r="B236" s="73"/>
      <c r="C236" s="81"/>
      <c r="D236" s="81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  <c r="AC236" s="73"/>
    </row>
    <row r="237" spans="1:29" ht="12.75" customHeight="1">
      <c r="A237" s="73"/>
      <c r="B237" s="73"/>
      <c r="C237" s="81"/>
      <c r="D237" s="81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3"/>
      <c r="AB237" s="73"/>
      <c r="AC237" s="73"/>
    </row>
    <row r="238" spans="1:29" ht="12.75" customHeight="1">
      <c r="A238" s="73"/>
      <c r="B238" s="73"/>
      <c r="C238" s="81"/>
      <c r="D238" s="81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</row>
    <row r="239" spans="1:29" ht="12.75" customHeight="1">
      <c r="A239" s="73"/>
      <c r="B239" s="73"/>
      <c r="C239" s="81"/>
      <c r="D239" s="81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</row>
    <row r="240" spans="1:29" ht="12.75" customHeight="1">
      <c r="A240" s="73"/>
      <c r="B240" s="73"/>
      <c r="C240" s="81"/>
      <c r="D240" s="81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</row>
    <row r="241" spans="1:29" ht="12.75" customHeight="1">
      <c r="A241" s="73"/>
      <c r="B241" s="73"/>
      <c r="C241" s="81"/>
      <c r="D241" s="81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</row>
    <row r="242" spans="1:29" ht="12.75" customHeight="1">
      <c r="A242" s="73"/>
      <c r="B242" s="73"/>
      <c r="C242" s="81"/>
      <c r="D242" s="81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</row>
    <row r="243" spans="1:29" ht="12.75" customHeight="1">
      <c r="A243" s="73"/>
      <c r="B243" s="73"/>
      <c r="C243" s="81"/>
      <c r="D243" s="81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</row>
    <row r="244" spans="1:29" ht="12.75" customHeight="1">
      <c r="A244" s="73"/>
      <c r="B244" s="73"/>
      <c r="C244" s="81"/>
      <c r="D244" s="81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</row>
    <row r="245" spans="1:29" ht="12.75" customHeight="1">
      <c r="A245" s="73"/>
      <c r="B245" s="73"/>
      <c r="C245" s="81"/>
      <c r="D245" s="81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</row>
    <row r="246" spans="1:29" ht="12.75" customHeight="1">
      <c r="A246" s="73"/>
      <c r="B246" s="73"/>
      <c r="C246" s="81"/>
      <c r="D246" s="81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</row>
    <row r="247" spans="1:29" ht="12.75" customHeight="1">
      <c r="A247" s="73"/>
      <c r="B247" s="73"/>
      <c r="C247" s="81"/>
      <c r="D247" s="81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</row>
    <row r="248" spans="1:29" ht="12.75" customHeight="1">
      <c r="A248" s="73"/>
      <c r="B248" s="73"/>
      <c r="C248" s="81"/>
      <c r="D248" s="81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</row>
    <row r="249" spans="1:29" ht="12.75" customHeight="1">
      <c r="A249" s="73"/>
      <c r="B249" s="73"/>
      <c r="C249" s="81"/>
      <c r="D249" s="81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</row>
    <row r="250" spans="1:29" ht="12.75" customHeight="1">
      <c r="A250" s="73"/>
      <c r="B250" s="73"/>
      <c r="C250" s="81"/>
      <c r="D250" s="81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</row>
    <row r="251" spans="1:29" ht="12.75" customHeight="1">
      <c r="A251" s="73"/>
      <c r="B251" s="73"/>
      <c r="C251" s="81"/>
      <c r="D251" s="81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</row>
    <row r="252" spans="1:29" ht="12.75" customHeight="1">
      <c r="A252" s="73"/>
      <c r="B252" s="73"/>
      <c r="C252" s="81"/>
      <c r="D252" s="81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</row>
    <row r="253" spans="1:29" ht="12.75" customHeight="1">
      <c r="A253" s="73"/>
      <c r="B253" s="73"/>
      <c r="C253" s="81"/>
      <c r="D253" s="81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</row>
    <row r="254" spans="1:29" ht="12.75" customHeight="1">
      <c r="A254" s="73"/>
      <c r="B254" s="73"/>
      <c r="C254" s="81"/>
      <c r="D254" s="81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</row>
    <row r="255" spans="1:29" ht="12.75" customHeight="1">
      <c r="A255" s="73"/>
      <c r="B255" s="73"/>
      <c r="C255" s="81"/>
      <c r="D255" s="81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</row>
    <row r="256" spans="1:29" ht="12.75" customHeight="1">
      <c r="A256" s="73"/>
      <c r="B256" s="73"/>
      <c r="C256" s="81"/>
      <c r="D256" s="81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</row>
    <row r="257" spans="1:29" ht="12.75" customHeight="1">
      <c r="A257" s="73"/>
      <c r="B257" s="73"/>
      <c r="C257" s="81"/>
      <c r="D257" s="81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</row>
    <row r="258" spans="1:29" ht="12.75" customHeight="1">
      <c r="A258" s="73"/>
      <c r="B258" s="73"/>
      <c r="C258" s="81"/>
      <c r="D258" s="81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</row>
    <row r="259" spans="1:29" ht="12.75" customHeight="1">
      <c r="A259" s="73"/>
      <c r="B259" s="73"/>
      <c r="C259" s="81"/>
      <c r="D259" s="81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</row>
    <row r="260" spans="1:29" ht="12.75" customHeight="1">
      <c r="A260" s="73"/>
      <c r="B260" s="73"/>
      <c r="C260" s="81"/>
      <c r="D260" s="81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3"/>
      <c r="AB260" s="73"/>
      <c r="AC260" s="73"/>
    </row>
    <row r="261" spans="1:29" ht="12.75" customHeight="1">
      <c r="A261" s="73"/>
      <c r="B261" s="73"/>
      <c r="C261" s="81"/>
      <c r="D261" s="81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</row>
    <row r="262" spans="1:29" ht="12.75" customHeight="1">
      <c r="A262" s="73"/>
      <c r="B262" s="73"/>
      <c r="C262" s="81"/>
      <c r="D262" s="81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</row>
    <row r="263" spans="1:29" ht="12.75" customHeight="1">
      <c r="A263" s="73"/>
      <c r="B263" s="73"/>
      <c r="C263" s="81"/>
      <c r="D263" s="81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</row>
    <row r="264" spans="1:29" ht="12.75" customHeight="1">
      <c r="A264" s="73"/>
      <c r="B264" s="73"/>
      <c r="C264" s="81"/>
      <c r="D264" s="81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</row>
    <row r="265" spans="1:29" ht="12.75" customHeight="1">
      <c r="A265" s="73"/>
      <c r="B265" s="73"/>
      <c r="C265" s="81"/>
      <c r="D265" s="81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</row>
    <row r="266" spans="1:29" ht="12.75" customHeight="1">
      <c r="A266" s="73"/>
      <c r="B266" s="73"/>
      <c r="C266" s="81"/>
      <c r="D266" s="81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</row>
    <row r="267" spans="1:29" ht="12.75" customHeight="1">
      <c r="A267" s="73"/>
      <c r="B267" s="73"/>
      <c r="C267" s="81"/>
      <c r="D267" s="81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</row>
    <row r="268" spans="1:29" ht="12.75" customHeight="1">
      <c r="A268" s="73"/>
      <c r="B268" s="73"/>
      <c r="C268" s="81"/>
      <c r="D268" s="81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</row>
    <row r="269" spans="1:29" ht="12.75" customHeight="1">
      <c r="A269" s="73"/>
      <c r="B269" s="73"/>
      <c r="C269" s="81"/>
      <c r="D269" s="81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</row>
    <row r="270" spans="1:29" ht="12.75" customHeight="1">
      <c r="A270" s="73"/>
      <c r="B270" s="73"/>
      <c r="C270" s="81"/>
      <c r="D270" s="81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</row>
    <row r="271" spans="1:29" ht="12.75" customHeight="1">
      <c r="A271" s="73"/>
      <c r="B271" s="73"/>
      <c r="C271" s="81"/>
      <c r="D271" s="81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</row>
    <row r="272" spans="1:29" ht="12.75" customHeight="1">
      <c r="A272" s="73"/>
      <c r="B272" s="73"/>
      <c r="C272" s="81"/>
      <c r="D272" s="81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</row>
    <row r="273" spans="1:29" ht="12.75" customHeight="1">
      <c r="A273" s="73"/>
      <c r="B273" s="73"/>
      <c r="C273" s="81"/>
      <c r="D273" s="81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  <c r="AC273" s="73"/>
    </row>
    <row r="274" spans="1:29" ht="12.75" customHeight="1">
      <c r="A274" s="73"/>
      <c r="B274" s="73"/>
      <c r="C274" s="81"/>
      <c r="D274" s="81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</row>
    <row r="275" spans="1:29" ht="12.75" customHeight="1">
      <c r="A275" s="73"/>
      <c r="B275" s="73"/>
      <c r="C275" s="81"/>
      <c r="D275" s="81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</row>
    <row r="276" spans="1:29" ht="12.75" customHeight="1">
      <c r="A276" s="73"/>
      <c r="B276" s="73"/>
      <c r="C276" s="81"/>
      <c r="D276" s="81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</row>
    <row r="277" spans="1:29" ht="12.75" customHeight="1">
      <c r="A277" s="73"/>
      <c r="B277" s="73"/>
      <c r="C277" s="81"/>
      <c r="D277" s="81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</row>
    <row r="278" spans="1:29" ht="12.75" customHeight="1">
      <c r="A278" s="73"/>
      <c r="B278" s="73"/>
      <c r="C278" s="81"/>
      <c r="D278" s="81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</row>
    <row r="279" spans="1:29" ht="12.75" customHeight="1">
      <c r="A279" s="73"/>
      <c r="B279" s="73"/>
      <c r="C279" s="81"/>
      <c r="D279" s="81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</row>
    <row r="280" spans="1:29" ht="12.75" customHeight="1">
      <c r="A280" s="73"/>
      <c r="B280" s="73"/>
      <c r="C280" s="81"/>
      <c r="D280" s="81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  <c r="AB280" s="73"/>
      <c r="AC280" s="73"/>
    </row>
    <row r="281" spans="1:29" ht="12.75" customHeight="1">
      <c r="A281" s="73"/>
      <c r="B281" s="73"/>
      <c r="C281" s="81"/>
      <c r="D281" s="81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</row>
    <row r="282" spans="1:29" ht="12.75" customHeight="1">
      <c r="A282" s="73"/>
      <c r="B282" s="73"/>
      <c r="C282" s="81"/>
      <c r="D282" s="81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</row>
    <row r="283" spans="1:29" ht="12.75" customHeight="1">
      <c r="A283" s="73"/>
      <c r="B283" s="73"/>
      <c r="C283" s="81"/>
      <c r="D283" s="81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</row>
    <row r="284" spans="1:29" ht="12.75" customHeight="1">
      <c r="A284" s="73"/>
      <c r="B284" s="73"/>
      <c r="C284" s="81"/>
      <c r="D284" s="81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</row>
    <row r="285" spans="1:29" ht="12.75" customHeight="1">
      <c r="A285" s="73"/>
      <c r="B285" s="73"/>
      <c r="C285" s="81"/>
      <c r="D285" s="81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</row>
    <row r="286" spans="1:29" ht="12.75" customHeight="1">
      <c r="A286" s="73"/>
      <c r="B286" s="73"/>
      <c r="C286" s="81"/>
      <c r="D286" s="81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</row>
    <row r="287" spans="1:29" ht="12.75" customHeight="1">
      <c r="A287" s="73"/>
      <c r="B287" s="73"/>
      <c r="C287" s="81"/>
      <c r="D287" s="81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</row>
    <row r="288" spans="1:29" ht="12.75" customHeight="1">
      <c r="A288" s="73"/>
      <c r="B288" s="73"/>
      <c r="C288" s="81"/>
      <c r="D288" s="81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  <c r="AC288" s="73"/>
    </row>
    <row r="289" spans="1:29" ht="12.75" customHeight="1">
      <c r="A289" s="73"/>
      <c r="B289" s="73"/>
      <c r="C289" s="81"/>
      <c r="D289" s="81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</row>
    <row r="290" spans="1:29" ht="12.75" customHeight="1">
      <c r="A290" s="73"/>
      <c r="B290" s="73"/>
      <c r="C290" s="81"/>
      <c r="D290" s="81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  <c r="AB290" s="73"/>
      <c r="AC290" s="73"/>
    </row>
    <row r="291" spans="1:29" ht="12.75" customHeight="1">
      <c r="A291" s="73"/>
      <c r="B291" s="73"/>
      <c r="C291" s="81"/>
      <c r="D291" s="81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</row>
    <row r="292" spans="1:29" ht="12.75" customHeight="1">
      <c r="A292" s="73"/>
      <c r="B292" s="73"/>
      <c r="C292" s="81"/>
      <c r="D292" s="81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  <c r="AB292" s="73"/>
      <c r="AC292" s="73"/>
    </row>
    <row r="293" spans="1:29" ht="12.75" customHeight="1">
      <c r="A293" s="73"/>
      <c r="B293" s="73"/>
      <c r="C293" s="81"/>
      <c r="D293" s="81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  <c r="AC293" s="73"/>
    </row>
    <row r="294" spans="1:29" ht="12.75" customHeight="1">
      <c r="A294" s="73"/>
      <c r="B294" s="73"/>
      <c r="C294" s="81"/>
      <c r="D294" s="81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</row>
    <row r="295" spans="1:29" ht="12.75" customHeight="1">
      <c r="A295" s="73"/>
      <c r="B295" s="73"/>
      <c r="C295" s="81"/>
      <c r="D295" s="81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</row>
    <row r="296" spans="1:29" ht="12.75" customHeight="1">
      <c r="A296" s="73"/>
      <c r="B296" s="73"/>
      <c r="C296" s="81"/>
      <c r="D296" s="81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  <c r="AC296" s="73"/>
    </row>
    <row r="297" spans="1:29" ht="12.75" customHeight="1">
      <c r="A297" s="73"/>
      <c r="B297" s="73"/>
      <c r="C297" s="81"/>
      <c r="D297" s="81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</row>
    <row r="298" spans="1:29" ht="12.75" customHeight="1">
      <c r="A298" s="73"/>
      <c r="B298" s="73"/>
      <c r="C298" s="81"/>
      <c r="D298" s="81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  <c r="AB298" s="73"/>
      <c r="AC298" s="73"/>
    </row>
    <row r="299" spans="1:29" ht="12.75" customHeight="1">
      <c r="A299" s="73"/>
      <c r="B299" s="73"/>
      <c r="C299" s="81"/>
      <c r="D299" s="81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</row>
    <row r="300" spans="1:29" ht="12.75" customHeight="1">
      <c r="A300" s="73"/>
      <c r="B300" s="73"/>
      <c r="C300" s="81"/>
      <c r="D300" s="81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</row>
    <row r="301" spans="1:29" ht="12.75" customHeight="1">
      <c r="A301" s="73"/>
      <c r="B301" s="73"/>
      <c r="C301" s="81"/>
      <c r="D301" s="81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</row>
    <row r="302" spans="1:29" ht="12.75" customHeight="1">
      <c r="A302" s="73"/>
      <c r="B302" s="73"/>
      <c r="C302" s="81"/>
      <c r="D302" s="81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</row>
    <row r="303" spans="1:29" ht="12.75" customHeight="1">
      <c r="A303" s="73"/>
      <c r="B303" s="73"/>
      <c r="C303" s="81"/>
      <c r="D303" s="81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  <c r="AB303" s="73"/>
      <c r="AC303" s="73"/>
    </row>
    <row r="304" spans="1:29" ht="12.75" customHeight="1">
      <c r="A304" s="73"/>
      <c r="B304" s="73"/>
      <c r="C304" s="81"/>
      <c r="D304" s="81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</row>
    <row r="305" spans="1:29" ht="12.75" customHeight="1">
      <c r="A305" s="73"/>
      <c r="B305" s="73"/>
      <c r="C305" s="81"/>
      <c r="D305" s="81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  <c r="AC305" s="73"/>
    </row>
    <row r="306" spans="1:29" ht="12.75" customHeight="1">
      <c r="A306" s="73"/>
      <c r="B306" s="73"/>
      <c r="C306" s="81"/>
      <c r="D306" s="81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</row>
    <row r="307" spans="1:29" ht="12.75" customHeight="1">
      <c r="A307" s="73"/>
      <c r="B307" s="73"/>
      <c r="C307" s="81"/>
      <c r="D307" s="81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</row>
    <row r="308" spans="1:29" ht="12.75" customHeight="1">
      <c r="A308" s="73"/>
      <c r="B308" s="73"/>
      <c r="C308" s="81"/>
      <c r="D308" s="81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</row>
    <row r="309" spans="1:29" ht="12.75" customHeight="1">
      <c r="A309" s="73"/>
      <c r="B309" s="73"/>
      <c r="C309" s="81"/>
      <c r="D309" s="81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  <c r="AC309" s="73"/>
    </row>
    <row r="310" spans="1:29" ht="12.75" customHeight="1">
      <c r="A310" s="73"/>
      <c r="B310" s="73"/>
      <c r="C310" s="81"/>
      <c r="D310" s="81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</row>
    <row r="311" spans="1:29" ht="12.75" customHeight="1">
      <c r="A311" s="73"/>
      <c r="B311" s="73"/>
      <c r="C311" s="81"/>
      <c r="D311" s="81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  <c r="AC311" s="73"/>
    </row>
    <row r="312" spans="1:29" ht="12.75" customHeight="1">
      <c r="A312" s="73"/>
      <c r="B312" s="73"/>
      <c r="C312" s="81"/>
      <c r="D312" s="81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</row>
    <row r="313" spans="1:29" ht="12.75" customHeight="1">
      <c r="A313" s="73"/>
      <c r="B313" s="73"/>
      <c r="C313" s="81"/>
      <c r="D313" s="81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  <c r="AC313" s="73"/>
    </row>
    <row r="314" spans="1:29" ht="12.75" customHeight="1">
      <c r="A314" s="73"/>
      <c r="B314" s="73"/>
      <c r="C314" s="81"/>
      <c r="D314" s="81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</row>
    <row r="315" spans="1:29" ht="12.75" customHeight="1">
      <c r="A315" s="73"/>
      <c r="B315" s="73"/>
      <c r="C315" s="81"/>
      <c r="D315" s="81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</row>
    <row r="316" spans="1:29" ht="12.75" customHeight="1">
      <c r="A316" s="73"/>
      <c r="B316" s="73"/>
      <c r="C316" s="81"/>
      <c r="D316" s="81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</row>
    <row r="317" spans="1:29" ht="12.75" customHeight="1">
      <c r="A317" s="73"/>
      <c r="B317" s="73"/>
      <c r="C317" s="81"/>
      <c r="D317" s="81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</row>
    <row r="318" spans="1:29" ht="12.75" customHeight="1">
      <c r="A318" s="73"/>
      <c r="B318" s="73"/>
      <c r="C318" s="81"/>
      <c r="D318" s="81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  <c r="AB318" s="73"/>
      <c r="AC318" s="73"/>
    </row>
    <row r="319" spans="1:29" ht="12.75" customHeight="1">
      <c r="A319" s="73"/>
      <c r="B319" s="73"/>
      <c r="C319" s="81"/>
      <c r="D319" s="81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  <c r="AB319" s="73"/>
      <c r="AC319" s="73"/>
    </row>
    <row r="320" spans="1:29" ht="12.75" customHeight="1">
      <c r="A320" s="73"/>
      <c r="B320" s="73"/>
      <c r="C320" s="81"/>
      <c r="D320" s="81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  <c r="AB320" s="73"/>
      <c r="AC320" s="73"/>
    </row>
    <row r="321" spans="1:29" ht="12.75" customHeight="1">
      <c r="A321" s="73"/>
      <c r="B321" s="73"/>
      <c r="C321" s="81"/>
      <c r="D321" s="81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  <c r="AC321" s="73"/>
    </row>
    <row r="322" spans="1:29" ht="12.75" customHeight="1">
      <c r="A322" s="73"/>
      <c r="B322" s="73"/>
      <c r="C322" s="81"/>
      <c r="D322" s="81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  <c r="AB322" s="73"/>
      <c r="AC322" s="73"/>
    </row>
    <row r="323" spans="1:29" ht="12.75" customHeight="1">
      <c r="A323" s="73"/>
      <c r="B323" s="73"/>
      <c r="C323" s="81"/>
      <c r="D323" s="81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  <c r="AB323" s="73"/>
      <c r="AC323" s="73"/>
    </row>
    <row r="324" spans="1:29" ht="12.75" customHeight="1">
      <c r="A324" s="73"/>
      <c r="B324" s="73"/>
      <c r="C324" s="81"/>
      <c r="D324" s="81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  <c r="AB324" s="73"/>
      <c r="AC324" s="73"/>
    </row>
    <row r="325" spans="1:29" ht="12.75" customHeight="1">
      <c r="A325" s="73"/>
      <c r="B325" s="73"/>
      <c r="C325" s="81"/>
      <c r="D325" s="81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3"/>
      <c r="AB325" s="73"/>
      <c r="AC325" s="73"/>
    </row>
    <row r="326" spans="1:29" ht="12.75" customHeight="1">
      <c r="A326" s="73"/>
      <c r="B326" s="73"/>
      <c r="C326" s="81"/>
      <c r="D326" s="81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  <c r="AC326" s="73"/>
    </row>
    <row r="327" spans="1:29" ht="12.75" customHeight="1">
      <c r="A327" s="73"/>
      <c r="B327" s="73"/>
      <c r="C327" s="81"/>
      <c r="D327" s="81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  <c r="AC327" s="73"/>
    </row>
    <row r="328" spans="1:29" ht="12.75" customHeight="1">
      <c r="A328" s="73"/>
      <c r="B328" s="73"/>
      <c r="C328" s="81"/>
      <c r="D328" s="81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  <c r="AB328" s="73"/>
      <c r="AC328" s="73"/>
    </row>
    <row r="329" spans="1:29" ht="12.75" customHeight="1">
      <c r="A329" s="73"/>
      <c r="B329" s="73"/>
      <c r="C329" s="81"/>
      <c r="D329" s="81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3"/>
      <c r="AB329" s="73"/>
      <c r="AC329" s="73"/>
    </row>
    <row r="330" spans="1:29" ht="12.75" customHeight="1">
      <c r="A330" s="73"/>
      <c r="B330" s="73"/>
      <c r="C330" s="81"/>
      <c r="D330" s="81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  <c r="AC330" s="73"/>
    </row>
    <row r="331" spans="1:29" ht="12.75" customHeight="1">
      <c r="A331" s="73"/>
      <c r="B331" s="73"/>
      <c r="C331" s="81"/>
      <c r="D331" s="81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  <c r="AB331" s="73"/>
      <c r="AC331" s="73"/>
    </row>
    <row r="332" spans="1:29" ht="12.75" customHeight="1">
      <c r="A332" s="73"/>
      <c r="B332" s="73"/>
      <c r="C332" s="81"/>
      <c r="D332" s="81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</row>
    <row r="333" spans="1:29" ht="12.75" customHeight="1">
      <c r="A333" s="73"/>
      <c r="B333" s="73"/>
      <c r="C333" s="81"/>
      <c r="D333" s="81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</row>
    <row r="334" spans="1:29" ht="12.75" customHeight="1">
      <c r="A334" s="73"/>
      <c r="B334" s="73"/>
      <c r="C334" s="81"/>
      <c r="D334" s="81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  <c r="AC334" s="73"/>
    </row>
    <row r="335" spans="1:29" ht="12.75" customHeight="1">
      <c r="A335" s="73"/>
      <c r="B335" s="73"/>
      <c r="C335" s="81"/>
      <c r="D335" s="81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</row>
    <row r="336" spans="1:29" ht="12.75" customHeight="1">
      <c r="A336" s="73"/>
      <c r="B336" s="73"/>
      <c r="C336" s="81"/>
      <c r="D336" s="81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  <c r="AC336" s="73"/>
    </row>
    <row r="337" spans="1:29" ht="12.75" customHeight="1">
      <c r="A337" s="73"/>
      <c r="B337" s="73"/>
      <c r="C337" s="81"/>
      <c r="D337" s="81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  <c r="AB337" s="73"/>
      <c r="AC337" s="73"/>
    </row>
    <row r="338" spans="1:29" ht="12.75" customHeight="1">
      <c r="A338" s="73"/>
      <c r="B338" s="73"/>
      <c r="C338" s="81"/>
      <c r="D338" s="81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3"/>
      <c r="AB338" s="73"/>
      <c r="AC338" s="73"/>
    </row>
    <row r="339" spans="1:29" ht="12.75" customHeight="1">
      <c r="A339" s="73"/>
      <c r="B339" s="73"/>
      <c r="C339" s="81"/>
      <c r="D339" s="81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  <c r="AC339" s="73"/>
    </row>
    <row r="340" spans="1:29" ht="12.75" customHeight="1">
      <c r="A340" s="73"/>
      <c r="B340" s="73"/>
      <c r="C340" s="81"/>
      <c r="D340" s="81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  <c r="AB340" s="73"/>
      <c r="AC340" s="73"/>
    </row>
    <row r="341" spans="1:29" ht="12.75" customHeight="1">
      <c r="A341" s="73"/>
      <c r="B341" s="73"/>
      <c r="C341" s="81"/>
      <c r="D341" s="81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  <c r="AB341" s="73"/>
      <c r="AC341" s="73"/>
    </row>
    <row r="342" spans="1:29" ht="12.75" customHeight="1">
      <c r="A342" s="73"/>
      <c r="B342" s="73"/>
      <c r="C342" s="81"/>
      <c r="D342" s="81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  <c r="AC342" s="73"/>
    </row>
    <row r="343" spans="1:29" ht="12.75" customHeight="1">
      <c r="A343" s="73"/>
      <c r="B343" s="73"/>
      <c r="C343" s="81"/>
      <c r="D343" s="81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</row>
    <row r="344" spans="1:29" ht="12.75" customHeight="1">
      <c r="A344" s="73"/>
      <c r="B344" s="73"/>
      <c r="C344" s="81"/>
      <c r="D344" s="81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  <c r="AB344" s="73"/>
      <c r="AC344" s="73"/>
    </row>
    <row r="345" spans="1:29" ht="12.75" customHeight="1">
      <c r="A345" s="73"/>
      <c r="B345" s="73"/>
      <c r="C345" s="81"/>
      <c r="D345" s="81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  <c r="AB345" s="73"/>
      <c r="AC345" s="73"/>
    </row>
    <row r="346" spans="1:29" ht="12.75" customHeight="1">
      <c r="A346" s="73"/>
      <c r="B346" s="73"/>
      <c r="C346" s="81"/>
      <c r="D346" s="81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  <c r="AB346" s="73"/>
      <c r="AC346" s="73"/>
    </row>
    <row r="347" spans="1:29" ht="12.75" customHeight="1">
      <c r="A347" s="73"/>
      <c r="B347" s="73"/>
      <c r="C347" s="81"/>
      <c r="D347" s="81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</row>
    <row r="348" spans="1:29" ht="12.75" customHeight="1">
      <c r="A348" s="73"/>
      <c r="B348" s="73"/>
      <c r="C348" s="81"/>
      <c r="D348" s="81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  <c r="AB348" s="73"/>
      <c r="AC348" s="73"/>
    </row>
    <row r="349" spans="1:29" ht="12.75" customHeight="1">
      <c r="A349" s="73"/>
      <c r="B349" s="73"/>
      <c r="C349" s="81"/>
      <c r="D349" s="81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</row>
    <row r="350" spans="1:29" ht="12.75" customHeight="1">
      <c r="A350" s="73"/>
      <c r="B350" s="73"/>
      <c r="C350" s="81"/>
      <c r="D350" s="81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</row>
    <row r="351" spans="1:29" ht="12.75" customHeight="1">
      <c r="A351" s="73"/>
      <c r="B351" s="73"/>
      <c r="C351" s="81"/>
      <c r="D351" s="81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</row>
    <row r="352" spans="1:29" ht="12.75" customHeight="1">
      <c r="A352" s="73"/>
      <c r="B352" s="73"/>
      <c r="C352" s="81"/>
      <c r="D352" s="81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</row>
    <row r="353" spans="1:29" ht="12.75" customHeight="1">
      <c r="A353" s="73"/>
      <c r="B353" s="73"/>
      <c r="C353" s="81"/>
      <c r="D353" s="81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</row>
    <row r="354" spans="1:29" ht="12.75" customHeight="1">
      <c r="A354" s="73"/>
      <c r="B354" s="73"/>
      <c r="C354" s="81"/>
      <c r="D354" s="81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</row>
    <row r="355" spans="1:29" ht="12.75" customHeight="1">
      <c r="A355" s="73"/>
      <c r="B355" s="73"/>
      <c r="C355" s="81"/>
      <c r="D355" s="81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</row>
    <row r="356" spans="1:29" ht="12.75" customHeight="1">
      <c r="A356" s="73"/>
      <c r="B356" s="73"/>
      <c r="C356" s="81"/>
      <c r="D356" s="81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</row>
    <row r="357" spans="1:29" ht="12.75" customHeight="1">
      <c r="A357" s="73"/>
      <c r="B357" s="73"/>
      <c r="C357" s="81"/>
      <c r="D357" s="81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</row>
    <row r="358" spans="1:29" ht="12.75" customHeight="1">
      <c r="A358" s="73"/>
      <c r="B358" s="73"/>
      <c r="C358" s="81"/>
      <c r="D358" s="81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</row>
    <row r="359" spans="1:29" ht="12.75" customHeight="1">
      <c r="A359" s="73"/>
      <c r="B359" s="73"/>
      <c r="C359" s="81"/>
      <c r="D359" s="81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</row>
    <row r="360" spans="1:29" ht="12.75" customHeight="1">
      <c r="A360" s="73"/>
      <c r="B360" s="73"/>
      <c r="C360" s="81"/>
      <c r="D360" s="81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</row>
    <row r="361" spans="1:29" ht="12.75" customHeight="1">
      <c r="A361" s="73"/>
      <c r="B361" s="73"/>
      <c r="C361" s="81"/>
      <c r="D361" s="81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</row>
    <row r="362" spans="1:29" ht="12.75" customHeight="1">
      <c r="A362" s="73"/>
      <c r="B362" s="73"/>
      <c r="C362" s="81"/>
      <c r="D362" s="81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</row>
    <row r="363" spans="1:29" ht="12.75" customHeight="1">
      <c r="A363" s="73"/>
      <c r="B363" s="73"/>
      <c r="C363" s="81"/>
      <c r="D363" s="81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  <c r="AC363" s="73"/>
    </row>
    <row r="364" spans="1:29" ht="12.75" customHeight="1">
      <c r="A364" s="73"/>
      <c r="B364" s="73"/>
      <c r="C364" s="81"/>
      <c r="D364" s="81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  <c r="AB364" s="73"/>
      <c r="AC364" s="73"/>
    </row>
    <row r="365" spans="1:29" ht="12.75" customHeight="1">
      <c r="A365" s="73"/>
      <c r="B365" s="73"/>
      <c r="C365" s="81"/>
      <c r="D365" s="81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  <c r="AC365" s="73"/>
    </row>
    <row r="366" spans="1:29" ht="12.75" customHeight="1">
      <c r="A366" s="73"/>
      <c r="B366" s="73"/>
      <c r="C366" s="81"/>
      <c r="D366" s="81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</row>
    <row r="367" spans="1:29" ht="12.75" customHeight="1">
      <c r="A367" s="73"/>
      <c r="B367" s="73"/>
      <c r="C367" s="81"/>
      <c r="D367" s="81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</row>
    <row r="368" spans="1:29" ht="12.75" customHeight="1">
      <c r="A368" s="73"/>
      <c r="B368" s="73"/>
      <c r="C368" s="81"/>
      <c r="D368" s="81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  <c r="AC368" s="73"/>
    </row>
    <row r="369" spans="1:29" ht="12.75" customHeight="1">
      <c r="A369" s="73"/>
      <c r="B369" s="73"/>
      <c r="C369" s="81"/>
      <c r="D369" s="81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</row>
    <row r="370" spans="1:29" ht="12.75" customHeight="1">
      <c r="A370" s="73"/>
      <c r="B370" s="73"/>
      <c r="C370" s="81"/>
      <c r="D370" s="81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  <c r="AC370" s="73"/>
    </row>
    <row r="371" spans="1:29" ht="12.75" customHeight="1">
      <c r="A371" s="73"/>
      <c r="B371" s="73"/>
      <c r="C371" s="81"/>
      <c r="D371" s="81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  <c r="AC371" s="73"/>
    </row>
    <row r="372" spans="1:29" ht="12.75" customHeight="1">
      <c r="A372" s="73"/>
      <c r="B372" s="73"/>
      <c r="C372" s="81"/>
      <c r="D372" s="81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  <c r="AB372" s="73"/>
      <c r="AC372" s="73"/>
    </row>
    <row r="373" spans="1:29" ht="12.75" customHeight="1">
      <c r="A373" s="73"/>
      <c r="B373" s="73"/>
      <c r="C373" s="81"/>
      <c r="D373" s="81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</row>
    <row r="374" spans="1:29" ht="12.75" customHeight="1">
      <c r="A374" s="73"/>
      <c r="B374" s="73"/>
      <c r="C374" s="81"/>
      <c r="D374" s="81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  <c r="AC374" s="73"/>
    </row>
    <row r="375" spans="1:29" ht="12.75" customHeight="1">
      <c r="A375" s="73"/>
      <c r="B375" s="73"/>
      <c r="C375" s="81"/>
      <c r="D375" s="81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  <c r="AC375" s="73"/>
    </row>
    <row r="376" spans="1:29" ht="12.75" customHeight="1">
      <c r="A376" s="73"/>
      <c r="B376" s="73"/>
      <c r="C376" s="81"/>
      <c r="D376" s="81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  <c r="AC376" s="73"/>
    </row>
    <row r="377" spans="1:29" ht="12.75" customHeight="1">
      <c r="A377" s="73"/>
      <c r="B377" s="73"/>
      <c r="C377" s="81"/>
      <c r="D377" s="81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</row>
    <row r="378" spans="1:29" ht="12.75" customHeight="1">
      <c r="A378" s="73"/>
      <c r="B378" s="73"/>
      <c r="C378" s="81"/>
      <c r="D378" s="81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  <c r="AC378" s="73"/>
    </row>
    <row r="379" spans="1:29" ht="12.75" customHeight="1">
      <c r="A379" s="73"/>
      <c r="B379" s="73"/>
      <c r="C379" s="81"/>
      <c r="D379" s="81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/>
      <c r="AB379" s="73"/>
      <c r="AC379" s="73"/>
    </row>
    <row r="380" spans="1:29" ht="12.75" customHeight="1">
      <c r="A380" s="73"/>
      <c r="B380" s="73"/>
      <c r="C380" s="81"/>
      <c r="D380" s="81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  <c r="AB380" s="73"/>
      <c r="AC380" s="73"/>
    </row>
    <row r="381" spans="1:29" ht="12.75" customHeight="1">
      <c r="A381" s="73"/>
      <c r="B381" s="73"/>
      <c r="C381" s="81"/>
      <c r="D381" s="81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  <c r="AC381" s="73"/>
    </row>
    <row r="382" spans="1:29" ht="12.75" customHeight="1">
      <c r="A382" s="73"/>
      <c r="B382" s="73"/>
      <c r="C382" s="81"/>
      <c r="D382" s="81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  <c r="AC382" s="73"/>
    </row>
    <row r="383" spans="1:29" ht="12.75" customHeight="1">
      <c r="A383" s="73"/>
      <c r="B383" s="73"/>
      <c r="C383" s="81"/>
      <c r="D383" s="81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  <c r="AC383" s="73"/>
    </row>
    <row r="384" spans="1:29" ht="12.75" customHeight="1">
      <c r="A384" s="73"/>
      <c r="B384" s="73"/>
      <c r="C384" s="81"/>
      <c r="D384" s="81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/>
      <c r="AB384" s="73"/>
      <c r="AC384" s="73"/>
    </row>
    <row r="385" spans="1:29" ht="12.75" customHeight="1">
      <c r="A385" s="73"/>
      <c r="B385" s="73"/>
      <c r="C385" s="81"/>
      <c r="D385" s="81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  <c r="AA385" s="73"/>
      <c r="AB385" s="73"/>
      <c r="AC385" s="73"/>
    </row>
    <row r="386" spans="1:29" ht="12.75" customHeight="1">
      <c r="A386" s="73"/>
      <c r="B386" s="73"/>
      <c r="C386" s="81"/>
      <c r="D386" s="81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  <c r="AC386" s="73"/>
    </row>
    <row r="387" spans="1:29" ht="12.75" customHeight="1">
      <c r="A387" s="73"/>
      <c r="B387" s="73"/>
      <c r="C387" s="81"/>
      <c r="D387" s="81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  <c r="AA387" s="73"/>
      <c r="AB387" s="73"/>
      <c r="AC387" s="73"/>
    </row>
    <row r="388" spans="1:29" ht="12.75" customHeight="1">
      <c r="A388" s="73"/>
      <c r="B388" s="73"/>
      <c r="C388" s="81"/>
      <c r="D388" s="81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  <c r="AC388" s="73"/>
    </row>
    <row r="389" spans="1:29" ht="12.75" customHeight="1">
      <c r="A389" s="73"/>
      <c r="B389" s="73"/>
      <c r="C389" s="81"/>
      <c r="D389" s="81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  <c r="AC389" s="73"/>
    </row>
    <row r="390" spans="1:29" ht="12.75" customHeight="1">
      <c r="A390" s="73"/>
      <c r="B390" s="73"/>
      <c r="C390" s="81"/>
      <c r="D390" s="81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  <c r="AC390" s="73"/>
    </row>
    <row r="391" spans="1:29" ht="12.75" customHeight="1">
      <c r="A391" s="73"/>
      <c r="B391" s="73"/>
      <c r="C391" s="81"/>
      <c r="D391" s="81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/>
      <c r="AC391" s="73"/>
    </row>
    <row r="392" spans="1:29" ht="12.75" customHeight="1">
      <c r="A392" s="73"/>
      <c r="B392" s="73"/>
      <c r="C392" s="81"/>
      <c r="D392" s="81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</row>
    <row r="393" spans="1:29" ht="12.75" customHeight="1">
      <c r="A393" s="73"/>
      <c r="B393" s="73"/>
      <c r="C393" s="81"/>
      <c r="D393" s="81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/>
      <c r="AC393" s="73"/>
    </row>
    <row r="394" spans="1:29" ht="12.75" customHeight="1">
      <c r="A394" s="73"/>
      <c r="B394" s="73"/>
      <c r="C394" s="81"/>
      <c r="D394" s="81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  <c r="AC394" s="73"/>
    </row>
    <row r="395" spans="1:29" ht="12.75" customHeight="1">
      <c r="A395" s="73"/>
      <c r="B395" s="73"/>
      <c r="C395" s="81"/>
      <c r="D395" s="81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/>
      <c r="AB395" s="73"/>
      <c r="AC395" s="73"/>
    </row>
    <row r="396" spans="1:29" ht="12.75" customHeight="1">
      <c r="A396" s="73"/>
      <c r="B396" s="73"/>
      <c r="C396" s="81"/>
      <c r="D396" s="81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</row>
    <row r="397" spans="1:29" ht="12.75" customHeight="1">
      <c r="A397" s="73"/>
      <c r="B397" s="73"/>
      <c r="C397" s="81"/>
      <c r="D397" s="81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/>
      <c r="AB397" s="73"/>
      <c r="AC397" s="73"/>
    </row>
    <row r="398" spans="1:29" ht="12.75" customHeight="1">
      <c r="A398" s="73"/>
      <c r="B398" s="73"/>
      <c r="C398" s="81"/>
      <c r="D398" s="81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  <c r="AC398" s="73"/>
    </row>
    <row r="399" spans="1:29" ht="12.75" customHeight="1">
      <c r="A399" s="73"/>
      <c r="B399" s="73"/>
      <c r="C399" s="81"/>
      <c r="D399" s="81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  <c r="AC399" s="73"/>
    </row>
    <row r="400" spans="1:29" ht="12.75" customHeight="1">
      <c r="A400" s="73"/>
      <c r="B400" s="73"/>
      <c r="C400" s="81"/>
      <c r="D400" s="81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  <c r="AC400" s="73"/>
    </row>
    <row r="401" spans="1:29" ht="12.75" customHeight="1">
      <c r="A401" s="73"/>
      <c r="B401" s="73"/>
      <c r="C401" s="81"/>
      <c r="D401" s="81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  <c r="AA401" s="73"/>
      <c r="AB401" s="73"/>
      <c r="AC401" s="73"/>
    </row>
    <row r="402" spans="1:29" ht="12.75" customHeight="1">
      <c r="A402" s="73"/>
      <c r="B402" s="73"/>
      <c r="C402" s="81"/>
      <c r="D402" s="81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  <c r="AC402" s="73"/>
    </row>
    <row r="403" spans="1:29" ht="12.75" customHeight="1">
      <c r="A403" s="73"/>
      <c r="B403" s="73"/>
      <c r="C403" s="81"/>
      <c r="D403" s="81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  <c r="AA403" s="73"/>
      <c r="AB403" s="73"/>
      <c r="AC403" s="73"/>
    </row>
    <row r="404" spans="1:29" ht="12.75" customHeight="1">
      <c r="A404" s="73"/>
      <c r="B404" s="73"/>
      <c r="C404" s="81"/>
      <c r="D404" s="81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  <c r="AC404" s="73"/>
    </row>
    <row r="405" spans="1:29" ht="12.75" customHeight="1">
      <c r="A405" s="73"/>
      <c r="B405" s="73"/>
      <c r="C405" s="81"/>
      <c r="D405" s="81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  <c r="AA405" s="73"/>
      <c r="AB405" s="73"/>
      <c r="AC405" s="73"/>
    </row>
    <row r="406" spans="1:29" ht="12.75" customHeight="1">
      <c r="A406" s="73"/>
      <c r="B406" s="73"/>
      <c r="C406" s="81"/>
      <c r="D406" s="81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  <c r="AC406" s="73"/>
    </row>
    <row r="407" spans="1:29" ht="12.75" customHeight="1">
      <c r="A407" s="73"/>
      <c r="B407" s="73"/>
      <c r="C407" s="81"/>
      <c r="D407" s="81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  <c r="AC407" s="73"/>
    </row>
    <row r="408" spans="1:29" ht="12.75" customHeight="1">
      <c r="A408" s="73"/>
      <c r="B408" s="73"/>
      <c r="C408" s="81"/>
      <c r="D408" s="81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  <c r="AC408" s="73"/>
    </row>
    <row r="409" spans="1:29" ht="12.75" customHeight="1">
      <c r="A409" s="73"/>
      <c r="B409" s="73"/>
      <c r="C409" s="81"/>
      <c r="D409" s="81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  <c r="AA409" s="73"/>
      <c r="AB409" s="73"/>
      <c r="AC409" s="73"/>
    </row>
    <row r="410" spans="1:29" ht="12.75" customHeight="1">
      <c r="A410" s="73"/>
      <c r="B410" s="73"/>
      <c r="C410" s="81"/>
      <c r="D410" s="81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/>
      <c r="AB410" s="73"/>
      <c r="AC410" s="73"/>
    </row>
    <row r="411" spans="1:29" ht="12.75" customHeight="1">
      <c r="A411" s="73"/>
      <c r="B411" s="73"/>
      <c r="C411" s="81"/>
      <c r="D411" s="81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  <c r="AA411" s="73"/>
      <c r="AB411" s="73"/>
      <c r="AC411" s="73"/>
    </row>
    <row r="412" spans="1:29" ht="12.75" customHeight="1">
      <c r="A412" s="73"/>
      <c r="B412" s="73"/>
      <c r="C412" s="81"/>
      <c r="D412" s="81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  <c r="AC412" s="73"/>
    </row>
    <row r="413" spans="1:29" ht="12.75" customHeight="1">
      <c r="A413" s="73"/>
      <c r="B413" s="73"/>
      <c r="C413" s="81"/>
      <c r="D413" s="81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  <c r="AC413" s="73"/>
    </row>
    <row r="414" spans="1:29" ht="12.75" customHeight="1">
      <c r="A414" s="73"/>
      <c r="B414" s="73"/>
      <c r="C414" s="81"/>
      <c r="D414" s="81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  <c r="AA414" s="73"/>
      <c r="AB414" s="73"/>
      <c r="AC414" s="73"/>
    </row>
    <row r="415" spans="1:29" ht="12.75" customHeight="1">
      <c r="A415" s="73"/>
      <c r="B415" s="73"/>
      <c r="C415" s="81"/>
      <c r="D415" s="81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</row>
    <row r="416" spans="1:29" ht="12.75" customHeight="1">
      <c r="A416" s="73"/>
      <c r="B416" s="73"/>
      <c r="C416" s="81"/>
      <c r="D416" s="81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  <c r="AA416" s="73"/>
      <c r="AB416" s="73"/>
      <c r="AC416" s="73"/>
    </row>
    <row r="417" spans="1:29" ht="12.75" customHeight="1">
      <c r="A417" s="73"/>
      <c r="B417" s="73"/>
      <c r="C417" s="81"/>
      <c r="D417" s="81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/>
      <c r="AC417" s="73"/>
    </row>
    <row r="418" spans="1:29" ht="12.75" customHeight="1">
      <c r="A418" s="73"/>
      <c r="B418" s="73"/>
      <c r="C418" s="81"/>
      <c r="D418" s="81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  <c r="AA418" s="73"/>
      <c r="AB418" s="73"/>
      <c r="AC418" s="73"/>
    </row>
    <row r="419" spans="1:29" ht="12.75" customHeight="1">
      <c r="A419" s="73"/>
      <c r="B419" s="73"/>
      <c r="C419" s="81"/>
      <c r="D419" s="81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  <c r="AC419" s="73"/>
    </row>
    <row r="420" spans="1:29" ht="12.75" customHeight="1">
      <c r="A420" s="73"/>
      <c r="B420" s="73"/>
      <c r="C420" s="81"/>
      <c r="D420" s="81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  <c r="AC420" s="73"/>
    </row>
    <row r="421" spans="1:29" ht="12.75" customHeight="1">
      <c r="A421" s="73"/>
      <c r="B421" s="73"/>
      <c r="C421" s="81"/>
      <c r="D421" s="81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  <c r="AC421" s="73"/>
    </row>
    <row r="422" spans="1:29" ht="12.75" customHeight="1">
      <c r="A422" s="73"/>
      <c r="B422" s="73"/>
      <c r="C422" s="81"/>
      <c r="D422" s="81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</row>
    <row r="423" spans="1:29" ht="12.75" customHeight="1">
      <c r="A423" s="73"/>
      <c r="B423" s="73"/>
      <c r="C423" s="81"/>
      <c r="D423" s="81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  <c r="AA423" s="73"/>
      <c r="AB423" s="73"/>
      <c r="AC423" s="73"/>
    </row>
    <row r="424" spans="1:29" ht="12.75" customHeight="1">
      <c r="A424" s="73"/>
      <c r="B424" s="73"/>
      <c r="C424" s="81"/>
      <c r="D424" s="81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/>
      <c r="AB424" s="73"/>
      <c r="AC424" s="73"/>
    </row>
    <row r="425" spans="1:29" ht="12.75" customHeight="1">
      <c r="A425" s="73"/>
      <c r="B425" s="73"/>
      <c r="C425" s="81"/>
      <c r="D425" s="81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  <c r="AA425" s="73"/>
      <c r="AB425" s="73"/>
      <c r="AC425" s="73"/>
    </row>
    <row r="426" spans="1:29" ht="12.75" customHeight="1">
      <c r="A426" s="73"/>
      <c r="B426" s="73"/>
      <c r="C426" s="81"/>
      <c r="D426" s="81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  <c r="AA426" s="73"/>
      <c r="AB426" s="73"/>
      <c r="AC426" s="73"/>
    </row>
    <row r="427" spans="1:29" ht="12.75" customHeight="1">
      <c r="A427" s="73"/>
      <c r="B427" s="73"/>
      <c r="C427" s="81"/>
      <c r="D427" s="81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  <c r="AC427" s="73"/>
    </row>
    <row r="428" spans="1:29" ht="12.75" customHeight="1">
      <c r="A428" s="73"/>
      <c r="B428" s="73"/>
      <c r="C428" s="81"/>
      <c r="D428" s="81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  <c r="AA428" s="73"/>
      <c r="AB428" s="73"/>
      <c r="AC428" s="73"/>
    </row>
    <row r="429" spans="1:29" ht="12.75" customHeight="1">
      <c r="A429" s="73"/>
      <c r="B429" s="73"/>
      <c r="C429" s="81"/>
      <c r="D429" s="81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  <c r="AC429" s="73"/>
    </row>
    <row r="430" spans="1:29" ht="12.75" customHeight="1">
      <c r="A430" s="73"/>
      <c r="B430" s="73"/>
      <c r="C430" s="81"/>
      <c r="D430" s="81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  <c r="AA430" s="73"/>
      <c r="AB430" s="73"/>
      <c r="AC430" s="73"/>
    </row>
    <row r="431" spans="1:29" ht="12.75" customHeight="1">
      <c r="A431" s="73"/>
      <c r="B431" s="73"/>
      <c r="C431" s="81"/>
      <c r="D431" s="81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  <c r="AC431" s="73"/>
    </row>
    <row r="432" spans="1:29" ht="12.75" customHeight="1">
      <c r="A432" s="73"/>
      <c r="B432" s="73"/>
      <c r="C432" s="81"/>
      <c r="D432" s="81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  <c r="AA432" s="73"/>
      <c r="AB432" s="73"/>
      <c r="AC432" s="73"/>
    </row>
    <row r="433" spans="1:29" ht="12.75" customHeight="1">
      <c r="A433" s="73"/>
      <c r="B433" s="73"/>
      <c r="C433" s="81"/>
      <c r="D433" s="81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  <c r="AC433" s="73"/>
    </row>
    <row r="434" spans="1:29" ht="12.75" customHeight="1">
      <c r="A434" s="73"/>
      <c r="B434" s="73"/>
      <c r="C434" s="81"/>
      <c r="D434" s="81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  <c r="AA434" s="73"/>
      <c r="AB434" s="73"/>
      <c r="AC434" s="73"/>
    </row>
    <row r="435" spans="1:29" ht="12.75" customHeight="1">
      <c r="A435" s="73"/>
      <c r="B435" s="73"/>
      <c r="C435" s="81"/>
      <c r="D435" s="81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</row>
    <row r="436" spans="1:29" ht="12.75" customHeight="1">
      <c r="A436" s="73"/>
      <c r="B436" s="73"/>
      <c r="C436" s="81"/>
      <c r="D436" s="81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  <c r="AC436" s="73"/>
    </row>
    <row r="437" spans="1:29" ht="12.75" customHeight="1">
      <c r="A437" s="73"/>
      <c r="B437" s="73"/>
      <c r="C437" s="81"/>
      <c r="D437" s="81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</row>
    <row r="438" spans="1:29" ht="12.75" customHeight="1">
      <c r="A438" s="73"/>
      <c r="B438" s="73"/>
      <c r="C438" s="81"/>
      <c r="D438" s="81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</row>
    <row r="439" spans="1:29" ht="12.75" customHeight="1">
      <c r="A439" s="73"/>
      <c r="B439" s="73"/>
      <c r="C439" s="81"/>
      <c r="D439" s="81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</row>
    <row r="440" spans="1:29" ht="12.75" customHeight="1">
      <c r="A440" s="73"/>
      <c r="B440" s="73"/>
      <c r="C440" s="81"/>
      <c r="D440" s="81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  <c r="AC440" s="73"/>
    </row>
    <row r="441" spans="1:29" ht="12.75" customHeight="1">
      <c r="A441" s="73"/>
      <c r="B441" s="73"/>
      <c r="C441" s="81"/>
      <c r="D441" s="81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</row>
    <row r="442" spans="1:29" ht="12.75" customHeight="1">
      <c r="A442" s="73"/>
      <c r="B442" s="73"/>
      <c r="C442" s="81"/>
      <c r="D442" s="81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  <c r="AC442" s="73"/>
    </row>
    <row r="443" spans="1:29" ht="12.75" customHeight="1">
      <c r="A443" s="73"/>
      <c r="B443" s="73"/>
      <c r="C443" s="81"/>
      <c r="D443" s="81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</row>
    <row r="444" spans="1:29" ht="12.75" customHeight="1">
      <c r="A444" s="73"/>
      <c r="B444" s="73"/>
      <c r="C444" s="81"/>
      <c r="D444" s="81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</row>
    <row r="445" spans="1:29" ht="12.75" customHeight="1">
      <c r="A445" s="73"/>
      <c r="B445" s="73"/>
      <c r="C445" s="81"/>
      <c r="D445" s="81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  <c r="AC445" s="73"/>
    </row>
    <row r="446" spans="1:29" ht="12.75" customHeight="1">
      <c r="A446" s="73"/>
      <c r="B446" s="73"/>
      <c r="C446" s="81"/>
      <c r="D446" s="81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/>
      <c r="AC446" s="73"/>
    </row>
    <row r="447" spans="1:29" ht="12.75" customHeight="1">
      <c r="A447" s="73"/>
      <c r="B447" s="73"/>
      <c r="C447" s="81"/>
      <c r="D447" s="81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  <c r="AC447" s="73"/>
    </row>
    <row r="448" spans="1:29" ht="12.75" customHeight="1">
      <c r="A448" s="73"/>
      <c r="B448" s="73"/>
      <c r="C448" s="81"/>
      <c r="D448" s="81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  <c r="AC448" s="73"/>
    </row>
    <row r="449" spans="1:29" ht="12.75" customHeight="1">
      <c r="A449" s="73"/>
      <c r="B449" s="73"/>
      <c r="C449" s="81"/>
      <c r="D449" s="81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  <c r="AA449" s="73"/>
      <c r="AB449" s="73"/>
      <c r="AC449" s="73"/>
    </row>
    <row r="450" spans="1:29" ht="12.75" customHeight="1">
      <c r="A450" s="73"/>
      <c r="B450" s="73"/>
      <c r="C450" s="81"/>
      <c r="D450" s="81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  <c r="AC450" s="73"/>
    </row>
    <row r="451" spans="1:29" ht="12.75" customHeight="1">
      <c r="A451" s="73"/>
      <c r="B451" s="73"/>
      <c r="C451" s="81"/>
      <c r="D451" s="81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</row>
    <row r="452" spans="1:29" ht="12.75" customHeight="1">
      <c r="A452" s="73"/>
      <c r="B452" s="73"/>
      <c r="C452" s="81"/>
      <c r="D452" s="81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</row>
    <row r="453" spans="1:29" ht="12.75" customHeight="1">
      <c r="A453" s="73"/>
      <c r="B453" s="73"/>
      <c r="C453" s="81"/>
      <c r="D453" s="81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  <c r="AA453" s="73"/>
      <c r="AB453" s="73"/>
      <c r="AC453" s="73"/>
    </row>
    <row r="454" spans="1:29" ht="12.75" customHeight="1">
      <c r="A454" s="73"/>
      <c r="B454" s="73"/>
      <c r="C454" s="81"/>
      <c r="D454" s="81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</row>
    <row r="455" spans="1:29" ht="12.75" customHeight="1">
      <c r="A455" s="73"/>
      <c r="B455" s="73"/>
      <c r="C455" s="81"/>
      <c r="D455" s="81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  <c r="AC455" s="73"/>
    </row>
    <row r="456" spans="1:29" ht="12.75" customHeight="1">
      <c r="A456" s="73"/>
      <c r="B456" s="73"/>
      <c r="C456" s="81"/>
      <c r="D456" s="81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  <c r="AC456" s="73"/>
    </row>
    <row r="457" spans="1:29" ht="12.75" customHeight="1">
      <c r="A457" s="73"/>
      <c r="B457" s="73"/>
      <c r="C457" s="81"/>
      <c r="D457" s="81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  <c r="AA457" s="73"/>
      <c r="AB457" s="73"/>
      <c r="AC457" s="73"/>
    </row>
    <row r="458" spans="1:29" ht="12.75" customHeight="1">
      <c r="A458" s="73"/>
      <c r="B458" s="73"/>
      <c r="C458" s="81"/>
      <c r="D458" s="81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  <c r="AC458" s="73"/>
    </row>
    <row r="459" spans="1:29" ht="12.75" customHeight="1">
      <c r="A459" s="73"/>
      <c r="B459" s="73"/>
      <c r="C459" s="81"/>
      <c r="D459" s="81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/>
      <c r="AC459" s="73"/>
    </row>
    <row r="460" spans="1:29" ht="12.75" customHeight="1">
      <c r="A460" s="73"/>
      <c r="B460" s="73"/>
      <c r="C460" s="81"/>
      <c r="D460" s="81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  <c r="AA460" s="73"/>
      <c r="AB460" s="73"/>
      <c r="AC460" s="73"/>
    </row>
    <row r="461" spans="1:29" ht="12.75" customHeight="1">
      <c r="A461" s="73"/>
      <c r="B461" s="73"/>
      <c r="C461" s="81"/>
      <c r="D461" s="81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  <c r="AC461" s="73"/>
    </row>
    <row r="462" spans="1:29" ht="12.75" customHeight="1">
      <c r="A462" s="73"/>
      <c r="B462" s="73"/>
      <c r="C462" s="81"/>
      <c r="D462" s="81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  <c r="AA462" s="73"/>
      <c r="AB462" s="73"/>
      <c r="AC462" s="73"/>
    </row>
    <row r="463" spans="1:29" ht="12.75" customHeight="1">
      <c r="A463" s="73"/>
      <c r="B463" s="73"/>
      <c r="C463" s="81"/>
      <c r="D463" s="81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/>
      <c r="AB463" s="73"/>
      <c r="AC463" s="73"/>
    </row>
    <row r="464" spans="1:29" ht="12.75" customHeight="1">
      <c r="A464" s="73"/>
      <c r="B464" s="73"/>
      <c r="C464" s="81"/>
      <c r="D464" s="81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  <c r="AA464" s="73"/>
      <c r="AB464" s="73"/>
      <c r="AC464" s="73"/>
    </row>
    <row r="465" spans="1:29" ht="12.75" customHeight="1">
      <c r="A465" s="73"/>
      <c r="B465" s="73"/>
      <c r="C465" s="81"/>
      <c r="D465" s="81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  <c r="AA465" s="73"/>
      <c r="AB465" s="73"/>
      <c r="AC465" s="73"/>
    </row>
    <row r="466" spans="1:29" ht="12.75" customHeight="1">
      <c r="A466" s="73"/>
      <c r="B466" s="73"/>
      <c r="C466" s="81"/>
      <c r="D466" s="81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  <c r="AC466" s="73"/>
    </row>
    <row r="467" spans="1:29" ht="12.75" customHeight="1">
      <c r="A467" s="73"/>
      <c r="B467" s="73"/>
      <c r="C467" s="81"/>
      <c r="D467" s="81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  <c r="AC467" s="73"/>
    </row>
    <row r="468" spans="1:29" ht="12.75" customHeight="1">
      <c r="A468" s="73"/>
      <c r="B468" s="73"/>
      <c r="C468" s="81"/>
      <c r="D468" s="81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  <c r="AC468" s="73"/>
    </row>
    <row r="469" spans="1:29" ht="12.75" customHeight="1">
      <c r="A469" s="73"/>
      <c r="B469" s="73"/>
      <c r="C469" s="81"/>
      <c r="D469" s="81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  <c r="AC469" s="73"/>
    </row>
    <row r="470" spans="1:29" ht="12.75" customHeight="1">
      <c r="A470" s="73"/>
      <c r="B470" s="73"/>
      <c r="C470" s="81"/>
      <c r="D470" s="81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  <c r="AC470" s="73"/>
    </row>
    <row r="471" spans="1:29" ht="12.75" customHeight="1">
      <c r="A471" s="73"/>
      <c r="B471" s="73"/>
      <c r="C471" s="81"/>
      <c r="D471" s="81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  <c r="AA471" s="73"/>
      <c r="AB471" s="73"/>
      <c r="AC471" s="73"/>
    </row>
    <row r="472" spans="1:29" ht="12.75" customHeight="1">
      <c r="A472" s="73"/>
      <c r="B472" s="73"/>
      <c r="C472" s="81"/>
      <c r="D472" s="81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  <c r="AA472" s="73"/>
      <c r="AB472" s="73"/>
      <c r="AC472" s="73"/>
    </row>
    <row r="473" spans="1:29" ht="12.75" customHeight="1">
      <c r="A473" s="73"/>
      <c r="B473" s="73"/>
      <c r="C473" s="81"/>
      <c r="D473" s="81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  <c r="AA473" s="73"/>
      <c r="AB473" s="73"/>
      <c r="AC473" s="73"/>
    </row>
    <row r="474" spans="1:29" ht="12.75" customHeight="1">
      <c r="A474" s="73"/>
      <c r="B474" s="73"/>
      <c r="C474" s="81"/>
      <c r="D474" s="81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  <c r="AA474" s="73"/>
      <c r="AB474" s="73"/>
      <c r="AC474" s="73"/>
    </row>
    <row r="475" spans="1:29" ht="12.75" customHeight="1">
      <c r="A475" s="73"/>
      <c r="B475" s="73"/>
      <c r="C475" s="81"/>
      <c r="D475" s="81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  <c r="AC475" s="73"/>
    </row>
    <row r="476" spans="1:29" ht="12.75" customHeight="1">
      <c r="A476" s="73"/>
      <c r="B476" s="73"/>
      <c r="C476" s="81"/>
      <c r="D476" s="81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  <c r="AC476" s="73"/>
    </row>
    <row r="477" spans="1:29" ht="12.75" customHeight="1">
      <c r="A477" s="73"/>
      <c r="B477" s="73"/>
      <c r="C477" s="81"/>
      <c r="D477" s="81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</row>
    <row r="478" spans="1:29" ht="12.75" customHeight="1">
      <c r="A478" s="73"/>
      <c r="B478" s="73"/>
      <c r="C478" s="81"/>
      <c r="D478" s="81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  <c r="AA478" s="73"/>
      <c r="AB478" s="73"/>
      <c r="AC478" s="73"/>
    </row>
    <row r="479" spans="1:29" ht="12.75" customHeight="1">
      <c r="A479" s="73"/>
      <c r="B479" s="73"/>
      <c r="C479" s="81"/>
      <c r="D479" s="81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  <c r="AA479" s="73"/>
      <c r="AB479" s="73"/>
      <c r="AC479" s="73"/>
    </row>
    <row r="480" spans="1:29" ht="12.75" customHeight="1">
      <c r="A480" s="73"/>
      <c r="B480" s="73"/>
      <c r="C480" s="81"/>
      <c r="D480" s="81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  <c r="AC480" s="73"/>
    </row>
    <row r="481" spans="1:29" ht="12.75" customHeight="1">
      <c r="A481" s="73"/>
      <c r="B481" s="73"/>
      <c r="C481" s="81"/>
      <c r="D481" s="81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  <c r="AA481" s="73"/>
      <c r="AB481" s="73"/>
      <c r="AC481" s="73"/>
    </row>
    <row r="482" spans="1:29" ht="12.75" customHeight="1">
      <c r="A482" s="73"/>
      <c r="B482" s="73"/>
      <c r="C482" s="81"/>
      <c r="D482" s="81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</row>
    <row r="483" spans="1:29" ht="12.75" customHeight="1">
      <c r="A483" s="73"/>
      <c r="B483" s="73"/>
      <c r="C483" s="81"/>
      <c r="D483" s="81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</row>
    <row r="484" spans="1:29" ht="12.75" customHeight="1">
      <c r="A484" s="73"/>
      <c r="B484" s="73"/>
      <c r="C484" s="81"/>
      <c r="D484" s="81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</row>
    <row r="485" spans="1:29" ht="12.75" customHeight="1">
      <c r="A485" s="73"/>
      <c r="B485" s="73"/>
      <c r="C485" s="81"/>
      <c r="D485" s="81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  <c r="AA485" s="73"/>
      <c r="AB485" s="73"/>
      <c r="AC485" s="73"/>
    </row>
    <row r="486" spans="1:29" ht="12.75" customHeight="1">
      <c r="A486" s="73"/>
      <c r="B486" s="73"/>
      <c r="C486" s="81"/>
      <c r="D486" s="81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</row>
    <row r="487" spans="1:29" ht="12.75" customHeight="1">
      <c r="A487" s="73"/>
      <c r="B487" s="73"/>
      <c r="C487" s="81"/>
      <c r="D487" s="81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  <c r="AC487" s="73"/>
    </row>
    <row r="488" spans="1:29" ht="12.75" customHeight="1">
      <c r="A488" s="73"/>
      <c r="B488" s="73"/>
      <c r="C488" s="81"/>
      <c r="D488" s="81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  <c r="AC488" s="73"/>
    </row>
    <row r="489" spans="1:29" ht="12.75" customHeight="1">
      <c r="A489" s="73"/>
      <c r="B489" s="73"/>
      <c r="C489" s="81"/>
      <c r="D489" s="81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  <c r="AA489" s="73"/>
      <c r="AB489" s="73"/>
      <c r="AC489" s="73"/>
    </row>
    <row r="490" spans="1:29" ht="12.75" customHeight="1">
      <c r="A490" s="73"/>
      <c r="B490" s="73"/>
      <c r="C490" s="81"/>
      <c r="D490" s="81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  <c r="AC490" s="73"/>
    </row>
    <row r="491" spans="1:29" ht="12.75" customHeight="1">
      <c r="A491" s="73"/>
      <c r="B491" s="73"/>
      <c r="C491" s="81"/>
      <c r="D491" s="81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/>
      <c r="AC491" s="73"/>
    </row>
    <row r="492" spans="1:29" ht="12.75" customHeight="1">
      <c r="A492" s="73"/>
      <c r="B492" s="73"/>
      <c r="C492" s="81"/>
      <c r="D492" s="81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  <c r="AA492" s="73"/>
      <c r="AB492" s="73"/>
      <c r="AC492" s="73"/>
    </row>
    <row r="493" spans="1:29" ht="12.75" customHeight="1">
      <c r="A493" s="73"/>
      <c r="B493" s="73"/>
      <c r="C493" s="81"/>
      <c r="D493" s="81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/>
      <c r="AC493" s="73"/>
    </row>
    <row r="494" spans="1:29" ht="12.75" customHeight="1">
      <c r="A494" s="73"/>
      <c r="B494" s="73"/>
      <c r="C494" s="81"/>
      <c r="D494" s="81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  <c r="AA494" s="73"/>
      <c r="AB494" s="73"/>
      <c r="AC494" s="73"/>
    </row>
    <row r="495" spans="1:29" ht="12.75" customHeight="1">
      <c r="A495" s="73"/>
      <c r="B495" s="73"/>
      <c r="C495" s="81"/>
      <c r="D495" s="81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  <c r="AA495" s="73"/>
      <c r="AB495" s="73"/>
      <c r="AC495" s="73"/>
    </row>
    <row r="496" spans="1:29" ht="12.75" customHeight="1">
      <c r="A496" s="73"/>
      <c r="B496" s="73"/>
      <c r="C496" s="81"/>
      <c r="D496" s="81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  <c r="AA496" s="73"/>
      <c r="AB496" s="73"/>
      <c r="AC496" s="73"/>
    </row>
    <row r="497" spans="1:29" ht="12.75" customHeight="1">
      <c r="A497" s="73"/>
      <c r="B497" s="73"/>
      <c r="C497" s="81"/>
      <c r="D497" s="81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  <c r="AC497" s="73"/>
    </row>
    <row r="498" spans="1:29" ht="12.75" customHeight="1">
      <c r="A498" s="73"/>
      <c r="B498" s="73"/>
      <c r="C498" s="81"/>
      <c r="D498" s="81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  <c r="AA498" s="73"/>
      <c r="AB498" s="73"/>
      <c r="AC498" s="73"/>
    </row>
    <row r="499" spans="1:29" ht="12.75" customHeight="1">
      <c r="A499" s="73"/>
      <c r="B499" s="73"/>
      <c r="C499" s="81"/>
      <c r="D499" s="81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  <c r="AA499" s="73"/>
      <c r="AB499" s="73"/>
      <c r="AC499" s="73"/>
    </row>
    <row r="500" spans="1:29" ht="12.75" customHeight="1">
      <c r="A500" s="73"/>
      <c r="B500" s="73"/>
      <c r="C500" s="81"/>
      <c r="D500" s="81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  <c r="AA500" s="73"/>
      <c r="AB500" s="73"/>
      <c r="AC500" s="73"/>
    </row>
    <row r="501" spans="1:29" ht="12.75" customHeight="1">
      <c r="A501" s="73"/>
      <c r="B501" s="73"/>
      <c r="C501" s="81"/>
      <c r="D501" s="81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  <c r="AA501" s="73"/>
      <c r="AB501" s="73"/>
      <c r="AC501" s="73"/>
    </row>
    <row r="502" spans="1:29" ht="12.75" customHeight="1">
      <c r="A502" s="73"/>
      <c r="B502" s="73"/>
      <c r="C502" s="81"/>
      <c r="D502" s="81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  <c r="AA502" s="73"/>
      <c r="AB502" s="73"/>
      <c r="AC502" s="73"/>
    </row>
    <row r="503" spans="1:29" ht="12.75" customHeight="1">
      <c r="A503" s="73"/>
      <c r="B503" s="73"/>
      <c r="C503" s="81"/>
      <c r="D503" s="81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  <c r="AA503" s="73"/>
      <c r="AB503" s="73"/>
      <c r="AC503" s="73"/>
    </row>
    <row r="504" spans="1:29" ht="12.75" customHeight="1">
      <c r="A504" s="73"/>
      <c r="B504" s="73"/>
      <c r="C504" s="81"/>
      <c r="D504" s="81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  <c r="Z504" s="73"/>
      <c r="AA504" s="73"/>
      <c r="AB504" s="73"/>
      <c r="AC504" s="73"/>
    </row>
    <row r="505" spans="1:29" ht="12.75" customHeight="1">
      <c r="A505" s="73"/>
      <c r="B505" s="73"/>
      <c r="C505" s="81"/>
      <c r="D505" s="81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  <c r="AA505" s="73"/>
      <c r="AB505" s="73"/>
      <c r="AC505" s="73"/>
    </row>
    <row r="506" spans="1:29" ht="12.75" customHeight="1">
      <c r="A506" s="73"/>
      <c r="B506" s="73"/>
      <c r="C506" s="81"/>
      <c r="D506" s="81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  <c r="AA506" s="73"/>
      <c r="AB506" s="73"/>
      <c r="AC506" s="73"/>
    </row>
    <row r="507" spans="1:29" ht="12.75" customHeight="1">
      <c r="A507" s="73"/>
      <c r="B507" s="73"/>
      <c r="C507" s="81"/>
      <c r="D507" s="81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  <c r="AA507" s="73"/>
      <c r="AB507" s="73"/>
      <c r="AC507" s="73"/>
    </row>
    <row r="508" spans="1:29" ht="12.75" customHeight="1">
      <c r="A508" s="73"/>
      <c r="B508" s="73"/>
      <c r="C508" s="81"/>
      <c r="D508" s="81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  <c r="AA508" s="73"/>
      <c r="AB508" s="73"/>
      <c r="AC508" s="73"/>
    </row>
    <row r="509" spans="1:29" ht="12.75" customHeight="1">
      <c r="A509" s="73"/>
      <c r="B509" s="73"/>
      <c r="C509" s="81"/>
      <c r="D509" s="81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  <c r="AA509" s="73"/>
      <c r="AB509" s="73"/>
      <c r="AC509" s="73"/>
    </row>
    <row r="510" spans="1:29" ht="12.75" customHeight="1">
      <c r="A510" s="73"/>
      <c r="B510" s="73"/>
      <c r="C510" s="81"/>
      <c r="D510" s="81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  <c r="AA510" s="73"/>
      <c r="AB510" s="73"/>
      <c r="AC510" s="73"/>
    </row>
    <row r="511" spans="1:29" ht="12.75" customHeight="1">
      <c r="A511" s="73"/>
      <c r="B511" s="73"/>
      <c r="C511" s="81"/>
      <c r="D511" s="81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  <c r="AA511" s="73"/>
      <c r="AB511" s="73"/>
      <c r="AC511" s="73"/>
    </row>
    <row r="512" spans="1:29" ht="12.75" customHeight="1">
      <c r="A512" s="73"/>
      <c r="B512" s="73"/>
      <c r="C512" s="81"/>
      <c r="D512" s="81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  <c r="AA512" s="73"/>
      <c r="AB512" s="73"/>
      <c r="AC512" s="73"/>
    </row>
    <row r="513" spans="1:29" ht="12.75" customHeight="1">
      <c r="A513" s="73"/>
      <c r="B513" s="73"/>
      <c r="C513" s="81"/>
      <c r="D513" s="81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  <c r="AA513" s="73"/>
      <c r="AB513" s="73"/>
      <c r="AC513" s="73"/>
    </row>
    <row r="514" spans="1:29" ht="12.75" customHeight="1">
      <c r="A514" s="73"/>
      <c r="B514" s="73"/>
      <c r="C514" s="81"/>
      <c r="D514" s="81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  <c r="AC514" s="73"/>
    </row>
    <row r="515" spans="1:29" ht="12.75" customHeight="1">
      <c r="A515" s="73"/>
      <c r="B515" s="73"/>
      <c r="C515" s="81"/>
      <c r="D515" s="81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  <c r="AA515" s="73"/>
      <c r="AB515" s="73"/>
      <c r="AC515" s="73"/>
    </row>
    <row r="516" spans="1:29" ht="12.75" customHeight="1">
      <c r="A516" s="73"/>
      <c r="B516" s="73"/>
      <c r="C516" s="81"/>
      <c r="D516" s="81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  <c r="AC516" s="73"/>
    </row>
    <row r="517" spans="1:29" ht="12.75" customHeight="1">
      <c r="A517" s="73"/>
      <c r="B517" s="73"/>
      <c r="C517" s="81"/>
      <c r="D517" s="81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  <c r="AA517" s="73"/>
      <c r="AB517" s="73"/>
      <c r="AC517" s="73"/>
    </row>
    <row r="518" spans="1:29" ht="12.75" customHeight="1">
      <c r="A518" s="73"/>
      <c r="B518" s="73"/>
      <c r="C518" s="81"/>
      <c r="D518" s="81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  <c r="AA518" s="73"/>
      <c r="AB518" s="73"/>
      <c r="AC518" s="73"/>
    </row>
    <row r="519" spans="1:29" ht="12.75" customHeight="1">
      <c r="A519" s="73"/>
      <c r="B519" s="73"/>
      <c r="C519" s="81"/>
      <c r="D519" s="81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  <c r="AC519" s="73"/>
    </row>
    <row r="520" spans="1:29" ht="12.75" customHeight="1">
      <c r="A520" s="73"/>
      <c r="B520" s="73"/>
      <c r="C520" s="81"/>
      <c r="D520" s="81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  <c r="Z520" s="73"/>
      <c r="AA520" s="73"/>
      <c r="AB520" s="73"/>
      <c r="AC520" s="73"/>
    </row>
    <row r="521" spans="1:29" ht="12.75" customHeight="1">
      <c r="A521" s="73"/>
      <c r="B521" s="73"/>
      <c r="C521" s="81"/>
      <c r="D521" s="81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  <c r="AA521" s="73"/>
      <c r="AB521" s="73"/>
      <c r="AC521" s="73"/>
    </row>
    <row r="522" spans="1:29" ht="12.75" customHeight="1">
      <c r="A522" s="73"/>
      <c r="B522" s="73"/>
      <c r="C522" s="81"/>
      <c r="D522" s="81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  <c r="AA522" s="73"/>
      <c r="AB522" s="73"/>
      <c r="AC522" s="73"/>
    </row>
    <row r="523" spans="1:29" ht="12.75" customHeight="1">
      <c r="A523" s="73"/>
      <c r="B523" s="73"/>
      <c r="C523" s="81"/>
      <c r="D523" s="81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  <c r="Z523" s="73"/>
      <c r="AA523" s="73"/>
      <c r="AB523" s="73"/>
      <c r="AC523" s="73"/>
    </row>
    <row r="524" spans="1:29" ht="12.75" customHeight="1">
      <c r="A524" s="73"/>
      <c r="B524" s="73"/>
      <c r="C524" s="81"/>
      <c r="D524" s="81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  <c r="AA524" s="73"/>
      <c r="AB524" s="73"/>
      <c r="AC524" s="73"/>
    </row>
    <row r="525" spans="1:29" ht="12.75" customHeight="1">
      <c r="A525" s="73"/>
      <c r="B525" s="73"/>
      <c r="C525" s="81"/>
      <c r="D525" s="81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  <c r="AA525" s="73"/>
      <c r="AB525" s="73"/>
      <c r="AC525" s="73"/>
    </row>
    <row r="526" spans="1:29" ht="12.75" customHeight="1">
      <c r="A526" s="73"/>
      <c r="B526" s="73"/>
      <c r="C526" s="81"/>
      <c r="D526" s="81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  <c r="AA526" s="73"/>
      <c r="AB526" s="73"/>
      <c r="AC526" s="73"/>
    </row>
    <row r="527" spans="1:29" ht="12.75" customHeight="1">
      <c r="A527" s="73"/>
      <c r="B527" s="73"/>
      <c r="C527" s="81"/>
      <c r="D527" s="81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  <c r="Z527" s="73"/>
      <c r="AA527" s="73"/>
      <c r="AB527" s="73"/>
      <c r="AC527" s="73"/>
    </row>
    <row r="528" spans="1:29" ht="12.75" customHeight="1">
      <c r="A528" s="73"/>
      <c r="B528" s="73"/>
      <c r="C528" s="81"/>
      <c r="D528" s="81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  <c r="AA528" s="73"/>
      <c r="AB528" s="73"/>
      <c r="AC528" s="73"/>
    </row>
    <row r="529" spans="1:29" ht="12.75" customHeight="1">
      <c r="A529" s="73"/>
      <c r="B529" s="73"/>
      <c r="C529" s="81"/>
      <c r="D529" s="81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  <c r="AA529" s="73"/>
      <c r="AB529" s="73"/>
      <c r="AC529" s="73"/>
    </row>
    <row r="530" spans="1:29" ht="12.75" customHeight="1">
      <c r="A530" s="73"/>
      <c r="B530" s="73"/>
      <c r="C530" s="81"/>
      <c r="D530" s="81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  <c r="AA530" s="73"/>
      <c r="AB530" s="73"/>
      <c r="AC530" s="73"/>
    </row>
    <row r="531" spans="1:29" ht="12.75" customHeight="1">
      <c r="A531" s="73"/>
      <c r="B531" s="73"/>
      <c r="C531" s="81"/>
      <c r="D531" s="81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  <c r="AA531" s="73"/>
      <c r="AB531" s="73"/>
      <c r="AC531" s="73"/>
    </row>
    <row r="532" spans="1:29" ht="12.75" customHeight="1">
      <c r="A532" s="73"/>
      <c r="B532" s="73"/>
      <c r="C532" s="81"/>
      <c r="D532" s="81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  <c r="AA532" s="73"/>
      <c r="AB532" s="73"/>
      <c r="AC532" s="73"/>
    </row>
    <row r="533" spans="1:29" ht="12.75" customHeight="1">
      <c r="A533" s="73"/>
      <c r="B533" s="73"/>
      <c r="C533" s="81"/>
      <c r="D533" s="81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  <c r="Z533" s="73"/>
      <c r="AA533" s="73"/>
      <c r="AB533" s="73"/>
      <c r="AC533" s="73"/>
    </row>
    <row r="534" spans="1:29" ht="12.75" customHeight="1">
      <c r="A534" s="73"/>
      <c r="B534" s="73"/>
      <c r="C534" s="81"/>
      <c r="D534" s="81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  <c r="Z534" s="73"/>
      <c r="AA534" s="73"/>
      <c r="AB534" s="73"/>
      <c r="AC534" s="73"/>
    </row>
    <row r="535" spans="1:29" ht="12.75" customHeight="1">
      <c r="A535" s="73"/>
      <c r="B535" s="73"/>
      <c r="C535" s="81"/>
      <c r="D535" s="81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  <c r="Z535" s="73"/>
      <c r="AA535" s="73"/>
      <c r="AB535" s="73"/>
      <c r="AC535" s="73"/>
    </row>
    <row r="536" spans="1:29" ht="12.75" customHeight="1">
      <c r="A536" s="73"/>
      <c r="B536" s="73"/>
      <c r="C536" s="81"/>
      <c r="D536" s="81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  <c r="AA536" s="73"/>
      <c r="AB536" s="73"/>
      <c r="AC536" s="73"/>
    </row>
    <row r="537" spans="1:29" ht="12.75" customHeight="1">
      <c r="A537" s="73"/>
      <c r="B537" s="73"/>
      <c r="C537" s="81"/>
      <c r="D537" s="81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  <c r="AA537" s="73"/>
      <c r="AB537" s="73"/>
      <c r="AC537" s="73"/>
    </row>
    <row r="538" spans="1:29" ht="12.75" customHeight="1">
      <c r="A538" s="73"/>
      <c r="B538" s="73"/>
      <c r="C538" s="81"/>
      <c r="D538" s="81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  <c r="Z538" s="73"/>
      <c r="AA538" s="73"/>
      <c r="AB538" s="73"/>
      <c r="AC538" s="73"/>
    </row>
    <row r="539" spans="1:29" ht="12.75" customHeight="1">
      <c r="A539" s="73"/>
      <c r="B539" s="73"/>
      <c r="C539" s="81"/>
      <c r="D539" s="81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  <c r="AA539" s="73"/>
      <c r="AB539" s="73"/>
      <c r="AC539" s="73"/>
    </row>
    <row r="540" spans="1:29" ht="12.75" customHeight="1">
      <c r="A540" s="73"/>
      <c r="B540" s="73"/>
      <c r="C540" s="81"/>
      <c r="D540" s="81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  <c r="Z540" s="73"/>
      <c r="AA540" s="73"/>
      <c r="AB540" s="73"/>
      <c r="AC540" s="73"/>
    </row>
    <row r="541" spans="1:29" ht="12.75" customHeight="1">
      <c r="A541" s="73"/>
      <c r="B541" s="73"/>
      <c r="C541" s="81"/>
      <c r="D541" s="81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  <c r="AA541" s="73"/>
      <c r="AB541" s="73"/>
      <c r="AC541" s="73"/>
    </row>
    <row r="542" spans="1:29" ht="12.75" customHeight="1">
      <c r="A542" s="73"/>
      <c r="B542" s="73"/>
      <c r="C542" s="81"/>
      <c r="D542" s="81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  <c r="AA542" s="73"/>
      <c r="AB542" s="73"/>
      <c r="AC542" s="73"/>
    </row>
    <row r="543" spans="1:29" ht="12.75" customHeight="1">
      <c r="A543" s="73"/>
      <c r="B543" s="73"/>
      <c r="C543" s="81"/>
      <c r="D543" s="81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  <c r="AA543" s="73"/>
      <c r="AB543" s="73"/>
      <c r="AC543" s="73"/>
    </row>
    <row r="544" spans="1:29" ht="12.75" customHeight="1">
      <c r="A544" s="73"/>
      <c r="B544" s="73"/>
      <c r="C544" s="81"/>
      <c r="D544" s="81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/>
      <c r="AB544" s="73"/>
      <c r="AC544" s="73"/>
    </row>
    <row r="545" spans="1:29" ht="12.75" customHeight="1">
      <c r="A545" s="73"/>
      <c r="B545" s="73"/>
      <c r="C545" s="81"/>
      <c r="D545" s="81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  <c r="AC545" s="73"/>
    </row>
    <row r="546" spans="1:29" ht="12.75" customHeight="1">
      <c r="A546" s="73"/>
      <c r="B546" s="73"/>
      <c r="C546" s="81"/>
      <c r="D546" s="81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  <c r="AC546" s="73"/>
    </row>
    <row r="547" spans="1:29" ht="12.75" customHeight="1">
      <c r="A547" s="73"/>
      <c r="B547" s="73"/>
      <c r="C547" s="81"/>
      <c r="D547" s="81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  <c r="AC547" s="73"/>
    </row>
    <row r="548" spans="1:29" ht="12.75" customHeight="1">
      <c r="A548" s="73"/>
      <c r="B548" s="73"/>
      <c r="C548" s="81"/>
      <c r="D548" s="81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  <c r="AC548" s="73"/>
    </row>
    <row r="549" spans="1:29" ht="12.75" customHeight="1">
      <c r="A549" s="73"/>
      <c r="B549" s="73"/>
      <c r="C549" s="81"/>
      <c r="D549" s="81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  <c r="AC549" s="73"/>
    </row>
    <row r="550" spans="1:29" ht="12.75" customHeight="1">
      <c r="A550" s="73"/>
      <c r="B550" s="73"/>
      <c r="C550" s="81"/>
      <c r="D550" s="81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  <c r="AA550" s="73"/>
      <c r="AB550" s="73"/>
      <c r="AC550" s="73"/>
    </row>
    <row r="551" spans="1:29" ht="12.75" customHeight="1">
      <c r="A551" s="73"/>
      <c r="B551" s="73"/>
      <c r="C551" s="81"/>
      <c r="D551" s="81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  <c r="AA551" s="73"/>
      <c r="AB551" s="73"/>
      <c r="AC551" s="73"/>
    </row>
    <row r="552" spans="1:29" ht="12.75" customHeight="1">
      <c r="A552" s="73"/>
      <c r="B552" s="73"/>
      <c r="C552" s="81"/>
      <c r="D552" s="81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  <c r="AA552" s="73"/>
      <c r="AB552" s="73"/>
      <c r="AC552" s="73"/>
    </row>
    <row r="553" spans="1:29" ht="12.75" customHeight="1">
      <c r="A553" s="73"/>
      <c r="B553" s="73"/>
      <c r="C553" s="81"/>
      <c r="D553" s="81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  <c r="Z553" s="73"/>
      <c r="AA553" s="73"/>
      <c r="AB553" s="73"/>
      <c r="AC553" s="73"/>
    </row>
    <row r="554" spans="1:29" ht="12.75" customHeight="1">
      <c r="A554" s="73"/>
      <c r="B554" s="73"/>
      <c r="C554" s="81"/>
      <c r="D554" s="81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  <c r="AA554" s="73"/>
      <c r="AB554" s="73"/>
      <c r="AC554" s="73"/>
    </row>
    <row r="555" spans="1:29" ht="12.75" customHeight="1">
      <c r="A555" s="73"/>
      <c r="B555" s="73"/>
      <c r="C555" s="81"/>
      <c r="D555" s="81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  <c r="AA555" s="73"/>
      <c r="AB555" s="73"/>
      <c r="AC555" s="73"/>
    </row>
    <row r="556" spans="1:29" ht="12.75" customHeight="1">
      <c r="A556" s="73"/>
      <c r="B556" s="73"/>
      <c r="C556" s="81"/>
      <c r="D556" s="81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  <c r="AA556" s="73"/>
      <c r="AB556" s="73"/>
      <c r="AC556" s="73"/>
    </row>
    <row r="557" spans="1:29" ht="12.75" customHeight="1">
      <c r="A557" s="73"/>
      <c r="B557" s="73"/>
      <c r="C557" s="81"/>
      <c r="D557" s="81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  <c r="AA557" s="73"/>
      <c r="AB557" s="73"/>
      <c r="AC557" s="73"/>
    </row>
    <row r="558" spans="1:29" ht="12.75" customHeight="1">
      <c r="A558" s="73"/>
      <c r="B558" s="73"/>
      <c r="C558" s="81"/>
      <c r="D558" s="81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  <c r="AA558" s="73"/>
      <c r="AB558" s="73"/>
      <c r="AC558" s="73"/>
    </row>
    <row r="559" spans="1:29" ht="12.75" customHeight="1">
      <c r="A559" s="73"/>
      <c r="B559" s="73"/>
      <c r="C559" s="81"/>
      <c r="D559" s="81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  <c r="AA559" s="73"/>
      <c r="AB559" s="73"/>
      <c r="AC559" s="73"/>
    </row>
    <row r="560" spans="1:29" ht="12.75" customHeight="1">
      <c r="A560" s="73"/>
      <c r="B560" s="73"/>
      <c r="C560" s="81"/>
      <c r="D560" s="81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  <c r="AA560" s="73"/>
      <c r="AB560" s="73"/>
      <c r="AC560" s="73"/>
    </row>
    <row r="561" spans="1:29" ht="12.75" customHeight="1">
      <c r="A561" s="73"/>
      <c r="B561" s="73"/>
      <c r="C561" s="81"/>
      <c r="D561" s="81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  <c r="AA561" s="73"/>
      <c r="AB561" s="73"/>
      <c r="AC561" s="73"/>
    </row>
    <row r="562" spans="1:29" ht="12.75" customHeight="1">
      <c r="A562" s="73"/>
      <c r="B562" s="73"/>
      <c r="C562" s="81"/>
      <c r="D562" s="81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  <c r="AA562" s="73"/>
      <c r="AB562" s="73"/>
      <c r="AC562" s="73"/>
    </row>
    <row r="563" spans="1:29" ht="12.75" customHeight="1">
      <c r="A563" s="73"/>
      <c r="B563" s="73"/>
      <c r="C563" s="81"/>
      <c r="D563" s="81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  <c r="AA563" s="73"/>
      <c r="AB563" s="73"/>
      <c r="AC563" s="73"/>
    </row>
    <row r="564" spans="1:29" ht="12.75" customHeight="1">
      <c r="A564" s="73"/>
      <c r="B564" s="73"/>
      <c r="C564" s="81"/>
      <c r="D564" s="81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  <c r="AA564" s="73"/>
      <c r="AB564" s="73"/>
      <c r="AC564" s="73"/>
    </row>
    <row r="565" spans="1:29" ht="12.75" customHeight="1">
      <c r="A565" s="73"/>
      <c r="B565" s="73"/>
      <c r="C565" s="81"/>
      <c r="D565" s="81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  <c r="AA565" s="73"/>
      <c r="AB565" s="73"/>
      <c r="AC565" s="73"/>
    </row>
    <row r="566" spans="1:29" ht="12.75" customHeight="1">
      <c r="A566" s="73"/>
      <c r="B566" s="73"/>
      <c r="C566" s="81"/>
      <c r="D566" s="81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  <c r="AA566" s="73"/>
      <c r="AB566" s="73"/>
      <c r="AC566" s="73"/>
    </row>
    <row r="567" spans="1:29" ht="12.75" customHeight="1">
      <c r="A567" s="73"/>
      <c r="B567" s="73"/>
      <c r="C567" s="81"/>
      <c r="D567" s="81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  <c r="AA567" s="73"/>
      <c r="AB567" s="73"/>
      <c r="AC567" s="73"/>
    </row>
    <row r="568" spans="1:29" ht="12.75" customHeight="1">
      <c r="A568" s="73"/>
      <c r="B568" s="73"/>
      <c r="C568" s="81"/>
      <c r="D568" s="81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  <c r="AA568" s="73"/>
      <c r="AB568" s="73"/>
      <c r="AC568" s="73"/>
    </row>
    <row r="569" spans="1:29" ht="12.75" customHeight="1">
      <c r="A569" s="73"/>
      <c r="B569" s="73"/>
      <c r="C569" s="81"/>
      <c r="D569" s="81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  <c r="AA569" s="73"/>
      <c r="AB569" s="73"/>
      <c r="AC569" s="73"/>
    </row>
    <row r="570" spans="1:29" ht="12.75" customHeight="1">
      <c r="A570" s="73"/>
      <c r="B570" s="73"/>
      <c r="C570" s="81"/>
      <c r="D570" s="81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  <c r="AA570" s="73"/>
      <c r="AB570" s="73"/>
      <c r="AC570" s="73"/>
    </row>
    <row r="571" spans="1:29" ht="12.75" customHeight="1">
      <c r="A571" s="73"/>
      <c r="B571" s="73"/>
      <c r="C571" s="81"/>
      <c r="D571" s="81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  <c r="AA571" s="73"/>
      <c r="AB571" s="73"/>
      <c r="AC571" s="73"/>
    </row>
    <row r="572" spans="1:29" ht="12.75" customHeight="1">
      <c r="A572" s="73"/>
      <c r="B572" s="73"/>
      <c r="C572" s="81"/>
      <c r="D572" s="81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</row>
    <row r="573" spans="1:29" ht="12.75" customHeight="1">
      <c r="A573" s="73"/>
      <c r="B573" s="73"/>
      <c r="C573" s="81"/>
      <c r="D573" s="81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  <c r="AA573" s="73"/>
      <c r="AB573" s="73"/>
      <c r="AC573" s="73"/>
    </row>
    <row r="574" spans="1:29" ht="12.75" customHeight="1">
      <c r="A574" s="73"/>
      <c r="B574" s="73"/>
      <c r="C574" s="81"/>
      <c r="D574" s="81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  <c r="AC574" s="73"/>
    </row>
    <row r="575" spans="1:29" ht="12.75" customHeight="1">
      <c r="A575" s="73"/>
      <c r="B575" s="73"/>
      <c r="C575" s="81"/>
      <c r="D575" s="81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  <c r="AC575" s="73"/>
    </row>
    <row r="576" spans="1:29" ht="12.75" customHeight="1">
      <c r="A576" s="73"/>
      <c r="B576" s="73"/>
      <c r="C576" s="81"/>
      <c r="D576" s="81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</row>
    <row r="577" spans="1:29" ht="12.75" customHeight="1">
      <c r="A577" s="73"/>
      <c r="B577" s="73"/>
      <c r="C577" s="81"/>
      <c r="D577" s="81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</row>
    <row r="578" spans="1:29" ht="12.75" customHeight="1">
      <c r="A578" s="73"/>
      <c r="B578" s="73"/>
      <c r="C578" s="81"/>
      <c r="D578" s="81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</row>
    <row r="579" spans="1:29" ht="12.75" customHeight="1">
      <c r="A579" s="73"/>
      <c r="B579" s="73"/>
      <c r="C579" s="81"/>
      <c r="D579" s="81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  <c r="AC579" s="73"/>
    </row>
    <row r="580" spans="1:29" ht="12.75" customHeight="1">
      <c r="A580" s="73"/>
      <c r="B580" s="73"/>
      <c r="C580" s="81"/>
      <c r="D580" s="81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  <c r="AA580" s="73"/>
      <c r="AB580" s="73"/>
      <c r="AC580" s="73"/>
    </row>
    <row r="581" spans="1:29" ht="12.75" customHeight="1">
      <c r="A581" s="73"/>
      <c r="B581" s="73"/>
      <c r="C581" s="81"/>
      <c r="D581" s="81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  <c r="AA581" s="73"/>
      <c r="AB581" s="73"/>
      <c r="AC581" s="73"/>
    </row>
    <row r="582" spans="1:29" ht="12.75" customHeight="1">
      <c r="A582" s="73"/>
      <c r="B582" s="73"/>
      <c r="C582" s="81"/>
      <c r="D582" s="81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  <c r="AA582" s="73"/>
      <c r="AB582" s="73"/>
      <c r="AC582" s="73"/>
    </row>
    <row r="583" spans="1:29" ht="12.75" customHeight="1">
      <c r="A583" s="73"/>
      <c r="B583" s="73"/>
      <c r="C583" s="81"/>
      <c r="D583" s="81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  <c r="Z583" s="73"/>
      <c r="AA583" s="73"/>
      <c r="AB583" s="73"/>
      <c r="AC583" s="73"/>
    </row>
    <row r="584" spans="1:29" ht="12.75" customHeight="1">
      <c r="A584" s="73"/>
      <c r="B584" s="73"/>
      <c r="C584" s="81"/>
      <c r="D584" s="81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  <c r="Z584" s="73"/>
      <c r="AA584" s="73"/>
      <c r="AB584" s="73"/>
      <c r="AC584" s="73"/>
    </row>
    <row r="585" spans="1:29" ht="12.75" customHeight="1">
      <c r="A585" s="73"/>
      <c r="B585" s="73"/>
      <c r="C585" s="81"/>
      <c r="D585" s="81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  <c r="AA585" s="73"/>
      <c r="AB585" s="73"/>
      <c r="AC585" s="73"/>
    </row>
    <row r="586" spans="1:29" ht="12.75" customHeight="1">
      <c r="A586" s="73"/>
      <c r="B586" s="73"/>
      <c r="C586" s="81"/>
      <c r="D586" s="81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  <c r="AA586" s="73"/>
      <c r="AB586" s="73"/>
      <c r="AC586" s="73"/>
    </row>
    <row r="587" spans="1:29" ht="12.75" customHeight="1">
      <c r="A587" s="73"/>
      <c r="B587" s="73"/>
      <c r="C587" s="81"/>
      <c r="D587" s="81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  <c r="AA587" s="73"/>
      <c r="AB587" s="73"/>
      <c r="AC587" s="73"/>
    </row>
    <row r="588" spans="1:29" ht="12.75" customHeight="1">
      <c r="A588" s="73"/>
      <c r="B588" s="73"/>
      <c r="C588" s="81"/>
      <c r="D588" s="81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  <c r="AA588" s="73"/>
      <c r="AB588" s="73"/>
      <c r="AC588" s="73"/>
    </row>
    <row r="589" spans="1:29" ht="12.75" customHeight="1">
      <c r="A589" s="73"/>
      <c r="B589" s="73"/>
      <c r="C589" s="81"/>
      <c r="D589" s="81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  <c r="AA589" s="73"/>
      <c r="AB589" s="73"/>
      <c r="AC589" s="73"/>
    </row>
    <row r="590" spans="1:29" ht="12.75" customHeight="1">
      <c r="A590" s="73"/>
      <c r="B590" s="73"/>
      <c r="C590" s="81"/>
      <c r="D590" s="81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  <c r="AA590" s="73"/>
      <c r="AB590" s="73"/>
      <c r="AC590" s="73"/>
    </row>
    <row r="591" spans="1:29" ht="12.75" customHeight="1">
      <c r="A591" s="73"/>
      <c r="B591" s="73"/>
      <c r="C591" s="81"/>
      <c r="D591" s="81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  <c r="AA591" s="73"/>
      <c r="AB591" s="73"/>
      <c r="AC591" s="73"/>
    </row>
    <row r="592" spans="1:29" ht="12.75" customHeight="1">
      <c r="A592" s="73"/>
      <c r="B592" s="73"/>
      <c r="C592" s="81"/>
      <c r="D592" s="81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  <c r="AA592" s="73"/>
      <c r="AB592" s="73"/>
      <c r="AC592" s="73"/>
    </row>
    <row r="593" spans="1:29" ht="12.75" customHeight="1">
      <c r="A593" s="73"/>
      <c r="B593" s="73"/>
      <c r="C593" s="81"/>
      <c r="D593" s="81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  <c r="AA593" s="73"/>
      <c r="AB593" s="73"/>
      <c r="AC593" s="73"/>
    </row>
    <row r="594" spans="1:29" ht="12.75" customHeight="1">
      <c r="A594" s="73"/>
      <c r="B594" s="73"/>
      <c r="C594" s="81"/>
      <c r="D594" s="81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  <c r="AA594" s="73"/>
      <c r="AB594" s="73"/>
      <c r="AC594" s="73"/>
    </row>
    <row r="595" spans="1:29" ht="12.75" customHeight="1">
      <c r="A595" s="73"/>
      <c r="B595" s="73"/>
      <c r="C595" s="81"/>
      <c r="D595" s="81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  <c r="AA595" s="73"/>
      <c r="AB595" s="73"/>
      <c r="AC595" s="73"/>
    </row>
    <row r="596" spans="1:29" ht="12.75" customHeight="1">
      <c r="A596" s="73"/>
      <c r="B596" s="73"/>
      <c r="C596" s="81"/>
      <c r="D596" s="81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  <c r="Z596" s="73"/>
      <c r="AA596" s="73"/>
      <c r="AB596" s="73"/>
      <c r="AC596" s="73"/>
    </row>
    <row r="597" spans="1:29" ht="12.75" customHeight="1">
      <c r="A597" s="73"/>
      <c r="B597" s="73"/>
      <c r="C597" s="81"/>
      <c r="D597" s="81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  <c r="Z597" s="73"/>
      <c r="AA597" s="73"/>
      <c r="AB597" s="73"/>
      <c r="AC597" s="73"/>
    </row>
    <row r="598" spans="1:29" ht="12.75" customHeight="1">
      <c r="A598" s="73"/>
      <c r="B598" s="73"/>
      <c r="C598" s="81"/>
      <c r="D598" s="81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  <c r="Z598" s="73"/>
      <c r="AA598" s="73"/>
      <c r="AB598" s="73"/>
      <c r="AC598" s="73"/>
    </row>
    <row r="599" spans="1:29" ht="12.75" customHeight="1">
      <c r="A599" s="73"/>
      <c r="B599" s="73"/>
      <c r="C599" s="81"/>
      <c r="D599" s="81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  <c r="Z599" s="73"/>
      <c r="AA599" s="73"/>
      <c r="AB599" s="73"/>
      <c r="AC599" s="73"/>
    </row>
    <row r="600" spans="1:29" ht="12.75" customHeight="1">
      <c r="A600" s="73"/>
      <c r="B600" s="73"/>
      <c r="C600" s="81"/>
      <c r="D600" s="81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  <c r="AA600" s="73"/>
      <c r="AB600" s="73"/>
      <c r="AC600" s="73"/>
    </row>
    <row r="601" spans="1:29" ht="12.75" customHeight="1">
      <c r="A601" s="73"/>
      <c r="B601" s="73"/>
      <c r="C601" s="81"/>
      <c r="D601" s="81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  <c r="AA601" s="73"/>
      <c r="AB601" s="73"/>
      <c r="AC601" s="73"/>
    </row>
    <row r="602" spans="1:29" ht="12.75" customHeight="1">
      <c r="A602" s="73"/>
      <c r="B602" s="73"/>
      <c r="C602" s="81"/>
      <c r="D602" s="81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  <c r="AA602" s="73"/>
      <c r="AB602" s="73"/>
      <c r="AC602" s="73"/>
    </row>
    <row r="603" spans="1:29" ht="12.75" customHeight="1">
      <c r="A603" s="73"/>
      <c r="B603" s="73"/>
      <c r="C603" s="81"/>
      <c r="D603" s="81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  <c r="AA603" s="73"/>
      <c r="AB603" s="73"/>
      <c r="AC603" s="73"/>
    </row>
    <row r="604" spans="1:29" ht="12.75" customHeight="1">
      <c r="A604" s="73"/>
      <c r="B604" s="73"/>
      <c r="C604" s="81"/>
      <c r="D604" s="81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  <c r="AA604" s="73"/>
      <c r="AB604" s="73"/>
      <c r="AC604" s="73"/>
    </row>
    <row r="605" spans="1:29" ht="12.75" customHeight="1">
      <c r="A605" s="73"/>
      <c r="B605" s="73"/>
      <c r="C605" s="81"/>
      <c r="D605" s="81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  <c r="AA605" s="73"/>
      <c r="AB605" s="73"/>
      <c r="AC605" s="73"/>
    </row>
    <row r="606" spans="1:29" ht="12.75" customHeight="1">
      <c r="A606" s="73"/>
      <c r="B606" s="73"/>
      <c r="C606" s="81"/>
      <c r="D606" s="81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  <c r="AA606" s="73"/>
      <c r="AB606" s="73"/>
      <c r="AC606" s="73"/>
    </row>
    <row r="607" spans="1:29" ht="12.75" customHeight="1">
      <c r="A607" s="73"/>
      <c r="B607" s="73"/>
      <c r="C607" s="81"/>
      <c r="D607" s="81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  <c r="AA607" s="73"/>
      <c r="AB607" s="73"/>
      <c r="AC607" s="73"/>
    </row>
    <row r="608" spans="1:29" ht="12.75" customHeight="1">
      <c r="A608" s="73"/>
      <c r="B608" s="73"/>
      <c r="C608" s="81"/>
      <c r="D608" s="81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  <c r="AA608" s="73"/>
      <c r="AB608" s="73"/>
      <c r="AC608" s="73"/>
    </row>
    <row r="609" spans="1:29" ht="12.75" customHeight="1">
      <c r="A609" s="73"/>
      <c r="B609" s="73"/>
      <c r="C609" s="81"/>
      <c r="D609" s="81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  <c r="AA609" s="73"/>
      <c r="AB609" s="73"/>
      <c r="AC609" s="73"/>
    </row>
    <row r="610" spans="1:29" ht="12.75" customHeight="1">
      <c r="A610" s="73"/>
      <c r="B610" s="73"/>
      <c r="C610" s="81"/>
      <c r="D610" s="81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  <c r="AA610" s="73"/>
      <c r="AB610" s="73"/>
      <c r="AC610" s="73"/>
    </row>
    <row r="611" spans="1:29" ht="12.75" customHeight="1">
      <c r="A611" s="73"/>
      <c r="B611" s="73"/>
      <c r="C611" s="81"/>
      <c r="D611" s="81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  <c r="Z611" s="73"/>
      <c r="AA611" s="73"/>
      <c r="AB611" s="73"/>
      <c r="AC611" s="73"/>
    </row>
    <row r="612" spans="1:29" ht="12.75" customHeight="1">
      <c r="A612" s="73"/>
      <c r="B612" s="73"/>
      <c r="C612" s="81"/>
      <c r="D612" s="81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  <c r="AA612" s="73"/>
      <c r="AB612" s="73"/>
      <c r="AC612" s="73"/>
    </row>
    <row r="613" spans="1:29" ht="12.75" customHeight="1">
      <c r="A613" s="73"/>
      <c r="B613" s="73"/>
      <c r="C613" s="81"/>
      <c r="D613" s="81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  <c r="Z613" s="73"/>
      <c r="AA613" s="73"/>
      <c r="AB613" s="73"/>
      <c r="AC613" s="73"/>
    </row>
    <row r="614" spans="1:29" ht="12.75" customHeight="1">
      <c r="A614" s="73"/>
      <c r="B614" s="73"/>
      <c r="C614" s="81"/>
      <c r="D614" s="81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  <c r="Z614" s="73"/>
      <c r="AA614" s="73"/>
      <c r="AB614" s="73"/>
      <c r="AC614" s="73"/>
    </row>
    <row r="615" spans="1:29" ht="12.75" customHeight="1">
      <c r="A615" s="73"/>
      <c r="B615" s="73"/>
      <c r="C615" s="81"/>
      <c r="D615" s="81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  <c r="Z615" s="73"/>
      <c r="AA615" s="73"/>
      <c r="AB615" s="73"/>
      <c r="AC615" s="73"/>
    </row>
    <row r="616" spans="1:29" ht="12.75" customHeight="1">
      <c r="A616" s="73"/>
      <c r="B616" s="73"/>
      <c r="C616" s="81"/>
      <c r="D616" s="81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  <c r="Z616" s="73"/>
      <c r="AA616" s="73"/>
      <c r="AB616" s="73"/>
      <c r="AC616" s="73"/>
    </row>
    <row r="617" spans="1:29" ht="12.75" customHeight="1">
      <c r="A617" s="73"/>
      <c r="B617" s="73"/>
      <c r="C617" s="81"/>
      <c r="D617" s="81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  <c r="Z617" s="73"/>
      <c r="AA617" s="73"/>
      <c r="AB617" s="73"/>
      <c r="AC617" s="73"/>
    </row>
    <row r="618" spans="1:29" ht="12.75" customHeight="1">
      <c r="A618" s="73"/>
      <c r="B618" s="73"/>
      <c r="C618" s="81"/>
      <c r="D618" s="81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  <c r="AA618" s="73"/>
      <c r="AB618" s="73"/>
      <c r="AC618" s="73"/>
    </row>
    <row r="619" spans="1:29" ht="12.75" customHeight="1">
      <c r="A619" s="73"/>
      <c r="B619" s="73"/>
      <c r="C619" s="81"/>
      <c r="D619" s="81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  <c r="Z619" s="73"/>
      <c r="AA619" s="73"/>
      <c r="AB619" s="73"/>
      <c r="AC619" s="73"/>
    </row>
    <row r="620" spans="1:29" ht="12.75" customHeight="1">
      <c r="A620" s="73"/>
      <c r="B620" s="73"/>
      <c r="C620" s="81"/>
      <c r="D620" s="81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  <c r="Z620" s="73"/>
      <c r="AA620" s="73"/>
      <c r="AB620" s="73"/>
      <c r="AC620" s="73"/>
    </row>
    <row r="621" spans="1:29" ht="12.75" customHeight="1">
      <c r="A621" s="73"/>
      <c r="B621" s="73"/>
      <c r="C621" s="81"/>
      <c r="D621" s="81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  <c r="Z621" s="73"/>
      <c r="AA621" s="73"/>
      <c r="AB621" s="73"/>
      <c r="AC621" s="73"/>
    </row>
    <row r="622" spans="1:29" ht="12.75" customHeight="1">
      <c r="A622" s="73"/>
      <c r="B622" s="73"/>
      <c r="C622" s="81"/>
      <c r="D622" s="81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  <c r="Z622" s="73"/>
      <c r="AA622" s="73"/>
      <c r="AB622" s="73"/>
      <c r="AC622" s="73"/>
    </row>
    <row r="623" spans="1:29" ht="12.75" customHeight="1">
      <c r="A623" s="73"/>
      <c r="B623" s="73"/>
      <c r="C623" s="81"/>
      <c r="D623" s="81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  <c r="Z623" s="73"/>
      <c r="AA623" s="73"/>
      <c r="AB623" s="73"/>
      <c r="AC623" s="73"/>
    </row>
    <row r="624" spans="1:29" ht="12.75" customHeight="1">
      <c r="A624" s="73"/>
      <c r="B624" s="73"/>
      <c r="C624" s="81"/>
      <c r="D624" s="81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  <c r="AA624" s="73"/>
      <c r="AB624" s="73"/>
      <c r="AC624" s="73"/>
    </row>
    <row r="625" spans="1:29" ht="12.75" customHeight="1">
      <c r="A625" s="73"/>
      <c r="B625" s="73"/>
      <c r="C625" s="81"/>
      <c r="D625" s="81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  <c r="AA625" s="73"/>
      <c r="AB625" s="73"/>
      <c r="AC625" s="73"/>
    </row>
    <row r="626" spans="1:29" ht="12.75" customHeight="1">
      <c r="A626" s="73"/>
      <c r="B626" s="73"/>
      <c r="C626" s="81"/>
      <c r="D626" s="81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  <c r="Z626" s="73"/>
      <c r="AA626" s="73"/>
      <c r="AB626" s="73"/>
      <c r="AC626" s="73"/>
    </row>
    <row r="627" spans="1:29" ht="12.75" customHeight="1">
      <c r="A627" s="73"/>
      <c r="B627" s="73"/>
      <c r="C627" s="81"/>
      <c r="D627" s="81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  <c r="Z627" s="73"/>
      <c r="AA627" s="73"/>
      <c r="AB627" s="73"/>
      <c r="AC627" s="73"/>
    </row>
    <row r="628" spans="1:29" ht="12.75" customHeight="1">
      <c r="A628" s="73"/>
      <c r="B628" s="73"/>
      <c r="C628" s="81"/>
      <c r="D628" s="81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  <c r="Z628" s="73"/>
      <c r="AA628" s="73"/>
      <c r="AB628" s="73"/>
      <c r="AC628" s="73"/>
    </row>
    <row r="629" spans="1:29" ht="12.75" customHeight="1">
      <c r="A629" s="73"/>
      <c r="B629" s="73"/>
      <c r="C629" s="81"/>
      <c r="D629" s="81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  <c r="Z629" s="73"/>
      <c r="AA629" s="73"/>
      <c r="AB629" s="73"/>
      <c r="AC629" s="73"/>
    </row>
    <row r="630" spans="1:29" ht="12.75" customHeight="1">
      <c r="A630" s="73"/>
      <c r="B630" s="73"/>
      <c r="C630" s="81"/>
      <c r="D630" s="81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  <c r="Z630" s="73"/>
      <c r="AA630" s="73"/>
      <c r="AB630" s="73"/>
      <c r="AC630" s="73"/>
    </row>
    <row r="631" spans="1:29" ht="12.75" customHeight="1">
      <c r="A631" s="73"/>
      <c r="B631" s="73"/>
      <c r="C631" s="81"/>
      <c r="D631" s="81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  <c r="Z631" s="73"/>
      <c r="AA631" s="73"/>
      <c r="AB631" s="73"/>
      <c r="AC631" s="73"/>
    </row>
    <row r="632" spans="1:29" ht="12.75" customHeight="1">
      <c r="A632" s="73"/>
      <c r="B632" s="73"/>
      <c r="C632" s="81"/>
      <c r="D632" s="81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  <c r="AA632" s="73"/>
      <c r="AB632" s="73"/>
      <c r="AC632" s="73"/>
    </row>
    <row r="633" spans="1:29" ht="12.75" customHeight="1">
      <c r="A633" s="73"/>
      <c r="B633" s="73"/>
      <c r="C633" s="81"/>
      <c r="D633" s="81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  <c r="AA633" s="73"/>
      <c r="AB633" s="73"/>
      <c r="AC633" s="73"/>
    </row>
    <row r="634" spans="1:29" ht="12.75" customHeight="1">
      <c r="A634" s="73"/>
      <c r="B634" s="73"/>
      <c r="C634" s="81"/>
      <c r="D634" s="81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  <c r="AA634" s="73"/>
      <c r="AB634" s="73"/>
      <c r="AC634" s="73"/>
    </row>
    <row r="635" spans="1:29" ht="12.75" customHeight="1">
      <c r="A635" s="73"/>
      <c r="B635" s="73"/>
      <c r="C635" s="81"/>
      <c r="D635" s="81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  <c r="AA635" s="73"/>
      <c r="AB635" s="73"/>
      <c r="AC635" s="73"/>
    </row>
    <row r="636" spans="1:29" ht="12.75" customHeight="1">
      <c r="A636" s="73"/>
      <c r="B636" s="73"/>
      <c r="C636" s="81"/>
      <c r="D636" s="81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  <c r="AA636" s="73"/>
      <c r="AB636" s="73"/>
      <c r="AC636" s="73"/>
    </row>
    <row r="637" spans="1:29" ht="12.75" customHeight="1">
      <c r="A637" s="73"/>
      <c r="B637" s="73"/>
      <c r="C637" s="81"/>
      <c r="D637" s="81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  <c r="Z637" s="73"/>
      <c r="AA637" s="73"/>
      <c r="AB637" s="73"/>
      <c r="AC637" s="73"/>
    </row>
    <row r="638" spans="1:29" ht="12.75" customHeight="1">
      <c r="A638" s="73"/>
      <c r="B638" s="73"/>
      <c r="C638" s="81"/>
      <c r="D638" s="81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  <c r="AA638" s="73"/>
      <c r="AB638" s="73"/>
      <c r="AC638" s="73"/>
    </row>
    <row r="639" spans="1:29" ht="12.75" customHeight="1">
      <c r="A639" s="73"/>
      <c r="B639" s="73"/>
      <c r="C639" s="81"/>
      <c r="D639" s="81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  <c r="AA639" s="73"/>
      <c r="AB639" s="73"/>
      <c r="AC639" s="73"/>
    </row>
    <row r="640" spans="1:29" ht="12.75" customHeight="1">
      <c r="A640" s="73"/>
      <c r="B640" s="73"/>
      <c r="C640" s="81"/>
      <c r="D640" s="81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  <c r="Z640" s="73"/>
      <c r="AA640" s="73"/>
      <c r="AB640" s="73"/>
      <c r="AC640" s="73"/>
    </row>
    <row r="641" spans="1:29" ht="12.75" customHeight="1">
      <c r="A641" s="73"/>
      <c r="B641" s="73"/>
      <c r="C641" s="81"/>
      <c r="D641" s="81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  <c r="Z641" s="73"/>
      <c r="AA641" s="73"/>
      <c r="AB641" s="73"/>
      <c r="AC641" s="73"/>
    </row>
    <row r="642" spans="1:29" ht="12.75" customHeight="1">
      <c r="A642" s="73"/>
      <c r="B642" s="73"/>
      <c r="C642" s="81"/>
      <c r="D642" s="81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  <c r="AA642" s="73"/>
      <c r="AB642" s="73"/>
      <c r="AC642" s="73"/>
    </row>
    <row r="643" spans="1:29" ht="12.75" customHeight="1">
      <c r="A643" s="73"/>
      <c r="B643" s="73"/>
      <c r="C643" s="81"/>
      <c r="D643" s="81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  <c r="Z643" s="73"/>
      <c r="AA643" s="73"/>
      <c r="AB643" s="73"/>
      <c r="AC643" s="73"/>
    </row>
    <row r="644" spans="1:29" ht="12.75" customHeight="1">
      <c r="A644" s="73"/>
      <c r="B644" s="73"/>
      <c r="C644" s="81"/>
      <c r="D644" s="81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  <c r="Z644" s="73"/>
      <c r="AA644" s="73"/>
      <c r="AB644" s="73"/>
      <c r="AC644" s="73"/>
    </row>
    <row r="645" spans="1:29" ht="12.75" customHeight="1">
      <c r="A645" s="73"/>
      <c r="B645" s="73"/>
      <c r="C645" s="81"/>
      <c r="D645" s="81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  <c r="AA645" s="73"/>
      <c r="AB645" s="73"/>
      <c r="AC645" s="73"/>
    </row>
    <row r="646" spans="1:29" ht="12.75" customHeight="1">
      <c r="A646" s="73"/>
      <c r="B646" s="73"/>
      <c r="C646" s="81"/>
      <c r="D646" s="81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  <c r="AA646" s="73"/>
      <c r="AB646" s="73"/>
      <c r="AC646" s="73"/>
    </row>
    <row r="647" spans="1:29" ht="12.75" customHeight="1">
      <c r="A647" s="73"/>
      <c r="B647" s="73"/>
      <c r="C647" s="81"/>
      <c r="D647" s="81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  <c r="Z647" s="73"/>
      <c r="AA647" s="73"/>
      <c r="AB647" s="73"/>
      <c r="AC647" s="73"/>
    </row>
    <row r="648" spans="1:29" ht="12.75" customHeight="1">
      <c r="A648" s="73"/>
      <c r="B648" s="73"/>
      <c r="C648" s="81"/>
      <c r="D648" s="81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  <c r="Z648" s="73"/>
      <c r="AA648" s="73"/>
      <c r="AB648" s="73"/>
      <c r="AC648" s="73"/>
    </row>
    <row r="649" spans="1:29" ht="12.75" customHeight="1">
      <c r="A649" s="73"/>
      <c r="B649" s="73"/>
      <c r="C649" s="81"/>
      <c r="D649" s="81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  <c r="Z649" s="73"/>
      <c r="AA649" s="73"/>
      <c r="AB649" s="73"/>
      <c r="AC649" s="73"/>
    </row>
    <row r="650" spans="1:29" ht="12.75" customHeight="1">
      <c r="A650" s="73"/>
      <c r="B650" s="73"/>
      <c r="C650" s="81"/>
      <c r="D650" s="81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  <c r="Z650" s="73"/>
      <c r="AA650" s="73"/>
      <c r="AB650" s="73"/>
      <c r="AC650" s="73"/>
    </row>
    <row r="651" spans="1:29" ht="12.75" customHeight="1">
      <c r="A651" s="73"/>
      <c r="B651" s="73"/>
      <c r="C651" s="81"/>
      <c r="D651" s="81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  <c r="Z651" s="73"/>
      <c r="AA651" s="73"/>
      <c r="AB651" s="73"/>
      <c r="AC651" s="73"/>
    </row>
    <row r="652" spans="1:29" ht="12.75" customHeight="1">
      <c r="A652" s="73"/>
      <c r="B652" s="73"/>
      <c r="C652" s="81"/>
      <c r="D652" s="81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  <c r="Z652" s="73"/>
      <c r="AA652" s="73"/>
      <c r="AB652" s="73"/>
      <c r="AC652" s="73"/>
    </row>
    <row r="653" spans="1:29" ht="12.75" customHeight="1">
      <c r="A653" s="73"/>
      <c r="B653" s="73"/>
      <c r="C653" s="81"/>
      <c r="D653" s="81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  <c r="Z653" s="73"/>
      <c r="AA653" s="73"/>
      <c r="AB653" s="73"/>
      <c r="AC653" s="73"/>
    </row>
    <row r="654" spans="1:29" ht="12.75" customHeight="1">
      <c r="A654" s="73"/>
      <c r="B654" s="73"/>
      <c r="C654" s="81"/>
      <c r="D654" s="81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  <c r="Z654" s="73"/>
      <c r="AA654" s="73"/>
      <c r="AB654" s="73"/>
      <c r="AC654" s="73"/>
    </row>
    <row r="655" spans="1:29" ht="12.75" customHeight="1">
      <c r="A655" s="73"/>
      <c r="B655" s="73"/>
      <c r="C655" s="81"/>
      <c r="D655" s="81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  <c r="AA655" s="73"/>
      <c r="AB655" s="73"/>
      <c r="AC655" s="73"/>
    </row>
    <row r="656" spans="1:29" ht="12.75" customHeight="1">
      <c r="A656" s="73"/>
      <c r="B656" s="73"/>
      <c r="C656" s="81"/>
      <c r="D656" s="81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  <c r="Z656" s="73"/>
      <c r="AA656" s="73"/>
      <c r="AB656" s="73"/>
      <c r="AC656" s="73"/>
    </row>
    <row r="657" spans="1:29" ht="12.75" customHeight="1">
      <c r="A657" s="73"/>
      <c r="B657" s="73"/>
      <c r="C657" s="81"/>
      <c r="D657" s="81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  <c r="AA657" s="73"/>
      <c r="AB657" s="73"/>
      <c r="AC657" s="73"/>
    </row>
    <row r="658" spans="1:29" ht="12.75" customHeight="1">
      <c r="A658" s="73"/>
      <c r="B658" s="73"/>
      <c r="C658" s="81"/>
      <c r="D658" s="81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  <c r="Z658" s="73"/>
      <c r="AA658" s="73"/>
      <c r="AB658" s="73"/>
      <c r="AC658" s="73"/>
    </row>
    <row r="659" spans="1:29" ht="12.75" customHeight="1">
      <c r="A659" s="73"/>
      <c r="B659" s="73"/>
      <c r="C659" s="81"/>
      <c r="D659" s="81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  <c r="Z659" s="73"/>
      <c r="AA659" s="73"/>
      <c r="AB659" s="73"/>
      <c r="AC659" s="73"/>
    </row>
    <row r="660" spans="1:29" ht="12.75" customHeight="1">
      <c r="A660" s="73"/>
      <c r="B660" s="73"/>
      <c r="C660" s="81"/>
      <c r="D660" s="81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  <c r="Z660" s="73"/>
      <c r="AA660" s="73"/>
      <c r="AB660" s="73"/>
      <c r="AC660" s="73"/>
    </row>
    <row r="661" spans="1:29" ht="12.75" customHeight="1">
      <c r="A661" s="73"/>
      <c r="B661" s="73"/>
      <c r="C661" s="81"/>
      <c r="D661" s="81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  <c r="AA661" s="73"/>
      <c r="AB661" s="73"/>
      <c r="AC661" s="73"/>
    </row>
    <row r="662" spans="1:29" ht="12.75" customHeight="1">
      <c r="A662" s="73"/>
      <c r="B662" s="73"/>
      <c r="C662" s="81"/>
      <c r="D662" s="81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  <c r="Z662" s="73"/>
      <c r="AA662" s="73"/>
      <c r="AB662" s="73"/>
      <c r="AC662" s="73"/>
    </row>
    <row r="663" spans="1:29" ht="12.75" customHeight="1">
      <c r="A663" s="73"/>
      <c r="B663" s="73"/>
      <c r="C663" s="81"/>
      <c r="D663" s="81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  <c r="AA663" s="73"/>
      <c r="AB663" s="73"/>
      <c r="AC663" s="73"/>
    </row>
    <row r="664" spans="1:29" ht="12.75" customHeight="1">
      <c r="A664" s="73"/>
      <c r="B664" s="73"/>
      <c r="C664" s="81"/>
      <c r="D664" s="81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  <c r="Z664" s="73"/>
      <c r="AA664" s="73"/>
      <c r="AB664" s="73"/>
      <c r="AC664" s="73"/>
    </row>
    <row r="665" spans="1:29" ht="12.75" customHeight="1">
      <c r="A665" s="73"/>
      <c r="B665" s="73"/>
      <c r="C665" s="81"/>
      <c r="D665" s="81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  <c r="AA665" s="73"/>
      <c r="AB665" s="73"/>
      <c r="AC665" s="73"/>
    </row>
    <row r="666" spans="1:29" ht="12.75" customHeight="1">
      <c r="A666" s="73"/>
      <c r="B666" s="73"/>
      <c r="C666" s="81"/>
      <c r="D666" s="81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  <c r="AA666" s="73"/>
      <c r="AB666" s="73"/>
      <c r="AC666" s="73"/>
    </row>
    <row r="667" spans="1:29" ht="12.75" customHeight="1">
      <c r="A667" s="73"/>
      <c r="B667" s="73"/>
      <c r="C667" s="81"/>
      <c r="D667" s="81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  <c r="AA667" s="73"/>
      <c r="AB667" s="73"/>
      <c r="AC667" s="73"/>
    </row>
    <row r="668" spans="1:29" ht="12.75" customHeight="1">
      <c r="A668" s="73"/>
      <c r="B668" s="73"/>
      <c r="C668" s="81"/>
      <c r="D668" s="81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  <c r="AA668" s="73"/>
      <c r="AB668" s="73"/>
      <c r="AC668" s="73"/>
    </row>
    <row r="669" spans="1:29" ht="12.75" customHeight="1">
      <c r="A669" s="73"/>
      <c r="B669" s="73"/>
      <c r="C669" s="81"/>
      <c r="D669" s="81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  <c r="AA669" s="73"/>
      <c r="AB669" s="73"/>
      <c r="AC669" s="73"/>
    </row>
    <row r="670" spans="1:29" ht="12.75" customHeight="1">
      <c r="A670" s="73"/>
      <c r="B670" s="73"/>
      <c r="C670" s="81"/>
      <c r="D670" s="81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  <c r="Z670" s="73"/>
      <c r="AA670" s="73"/>
      <c r="AB670" s="73"/>
      <c r="AC670" s="73"/>
    </row>
    <row r="671" spans="1:29" ht="12.75" customHeight="1">
      <c r="A671" s="73"/>
      <c r="B671" s="73"/>
      <c r="C671" s="81"/>
      <c r="D671" s="81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  <c r="Z671" s="73"/>
      <c r="AA671" s="73"/>
      <c r="AB671" s="73"/>
      <c r="AC671" s="73"/>
    </row>
    <row r="672" spans="1:29" ht="12.75" customHeight="1">
      <c r="A672" s="73"/>
      <c r="B672" s="73"/>
      <c r="C672" s="81"/>
      <c r="D672" s="81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  <c r="AA672" s="73"/>
      <c r="AB672" s="73"/>
      <c r="AC672" s="73"/>
    </row>
    <row r="673" spans="1:29" ht="12.75" customHeight="1">
      <c r="A673" s="73"/>
      <c r="B673" s="73"/>
      <c r="C673" s="81"/>
      <c r="D673" s="81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  <c r="Z673" s="73"/>
      <c r="AA673" s="73"/>
      <c r="AB673" s="73"/>
      <c r="AC673" s="73"/>
    </row>
    <row r="674" spans="1:29" ht="12.75" customHeight="1">
      <c r="A674" s="73"/>
      <c r="B674" s="73"/>
      <c r="C674" s="81"/>
      <c r="D674" s="81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  <c r="Z674" s="73"/>
      <c r="AA674" s="73"/>
      <c r="AB674" s="73"/>
      <c r="AC674" s="73"/>
    </row>
    <row r="675" spans="1:29" ht="12.75" customHeight="1">
      <c r="A675" s="73"/>
      <c r="B675" s="73"/>
      <c r="C675" s="81"/>
      <c r="D675" s="81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  <c r="Z675" s="73"/>
      <c r="AA675" s="73"/>
      <c r="AB675" s="73"/>
      <c r="AC675" s="73"/>
    </row>
    <row r="676" spans="1:29" ht="12.75" customHeight="1">
      <c r="A676" s="73"/>
      <c r="B676" s="73"/>
      <c r="C676" s="81"/>
      <c r="D676" s="81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  <c r="AA676" s="73"/>
      <c r="AB676" s="73"/>
      <c r="AC676" s="73"/>
    </row>
    <row r="677" spans="1:29" ht="12.75" customHeight="1">
      <c r="A677" s="73"/>
      <c r="B677" s="73"/>
      <c r="C677" s="81"/>
      <c r="D677" s="81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  <c r="AA677" s="73"/>
      <c r="AB677" s="73"/>
      <c r="AC677" s="73"/>
    </row>
    <row r="678" spans="1:29" ht="12.75" customHeight="1">
      <c r="A678" s="73"/>
      <c r="B678" s="73"/>
      <c r="C678" s="81"/>
      <c r="D678" s="81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  <c r="AA678" s="73"/>
      <c r="AB678" s="73"/>
      <c r="AC678" s="73"/>
    </row>
    <row r="679" spans="1:29" ht="12.75" customHeight="1">
      <c r="A679" s="73"/>
      <c r="B679" s="73"/>
      <c r="C679" s="81"/>
      <c r="D679" s="81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  <c r="AA679" s="73"/>
      <c r="AB679" s="73"/>
      <c r="AC679" s="73"/>
    </row>
    <row r="680" spans="1:29" ht="12.75" customHeight="1">
      <c r="A680" s="73"/>
      <c r="B680" s="73"/>
      <c r="C680" s="81"/>
      <c r="D680" s="81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  <c r="Z680" s="73"/>
      <c r="AA680" s="73"/>
      <c r="AB680" s="73"/>
      <c r="AC680" s="73"/>
    </row>
    <row r="681" spans="1:29" ht="12.75" customHeight="1">
      <c r="A681" s="73"/>
      <c r="B681" s="73"/>
      <c r="C681" s="81"/>
      <c r="D681" s="81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  <c r="Z681" s="73"/>
      <c r="AA681" s="73"/>
      <c r="AB681" s="73"/>
      <c r="AC681" s="73"/>
    </row>
    <row r="682" spans="1:29" ht="12.75" customHeight="1">
      <c r="A682" s="73"/>
      <c r="B682" s="73"/>
      <c r="C682" s="81"/>
      <c r="D682" s="81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  <c r="Z682" s="73"/>
      <c r="AA682" s="73"/>
      <c r="AB682" s="73"/>
      <c r="AC682" s="73"/>
    </row>
    <row r="683" spans="1:29" ht="12.75" customHeight="1">
      <c r="A683" s="73"/>
      <c r="B683" s="73"/>
      <c r="C683" s="81"/>
      <c r="D683" s="81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  <c r="Z683" s="73"/>
      <c r="AA683" s="73"/>
      <c r="AB683" s="73"/>
      <c r="AC683" s="73"/>
    </row>
    <row r="684" spans="1:29" ht="12.75" customHeight="1">
      <c r="A684" s="73"/>
      <c r="B684" s="73"/>
      <c r="C684" s="81"/>
      <c r="D684" s="81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  <c r="AA684" s="73"/>
      <c r="AB684" s="73"/>
      <c r="AC684" s="73"/>
    </row>
    <row r="685" spans="1:29" ht="12.75" customHeight="1">
      <c r="A685" s="73"/>
      <c r="B685" s="73"/>
      <c r="C685" s="81"/>
      <c r="D685" s="81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  <c r="AA685" s="73"/>
      <c r="AB685" s="73"/>
      <c r="AC685" s="73"/>
    </row>
    <row r="686" spans="1:29" ht="12.75" customHeight="1">
      <c r="A686" s="73"/>
      <c r="B686" s="73"/>
      <c r="C686" s="81"/>
      <c r="D686" s="81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  <c r="Z686" s="73"/>
      <c r="AA686" s="73"/>
      <c r="AB686" s="73"/>
      <c r="AC686" s="73"/>
    </row>
    <row r="687" spans="1:29" ht="12.75" customHeight="1">
      <c r="A687" s="73"/>
      <c r="B687" s="73"/>
      <c r="C687" s="81"/>
      <c r="D687" s="81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  <c r="Z687" s="73"/>
      <c r="AA687" s="73"/>
      <c r="AB687" s="73"/>
      <c r="AC687" s="73"/>
    </row>
    <row r="688" spans="1:29" ht="12.75" customHeight="1">
      <c r="A688" s="73"/>
      <c r="B688" s="73"/>
      <c r="C688" s="81"/>
      <c r="D688" s="81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  <c r="Z688" s="73"/>
      <c r="AA688" s="73"/>
      <c r="AB688" s="73"/>
      <c r="AC688" s="73"/>
    </row>
    <row r="689" spans="1:29" ht="12.75" customHeight="1">
      <c r="A689" s="73"/>
      <c r="B689" s="73"/>
      <c r="C689" s="81"/>
      <c r="D689" s="81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  <c r="Z689" s="73"/>
      <c r="AA689" s="73"/>
      <c r="AB689" s="73"/>
      <c r="AC689" s="73"/>
    </row>
    <row r="690" spans="1:29" ht="12.75" customHeight="1">
      <c r="A690" s="73"/>
      <c r="B690" s="73"/>
      <c r="C690" s="81"/>
      <c r="D690" s="81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  <c r="AA690" s="73"/>
      <c r="AB690" s="73"/>
      <c r="AC690" s="73"/>
    </row>
    <row r="691" spans="1:29" ht="12.75" customHeight="1">
      <c r="A691" s="73"/>
      <c r="B691" s="73"/>
      <c r="C691" s="81"/>
      <c r="D691" s="81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  <c r="AA691" s="73"/>
      <c r="AB691" s="73"/>
      <c r="AC691" s="73"/>
    </row>
    <row r="692" spans="1:29" ht="12.75" customHeight="1">
      <c r="A692" s="73"/>
      <c r="B692" s="73"/>
      <c r="C692" s="81"/>
      <c r="D692" s="81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  <c r="AA692" s="73"/>
      <c r="AB692" s="73"/>
      <c r="AC692" s="73"/>
    </row>
    <row r="693" spans="1:29" ht="12.75" customHeight="1">
      <c r="A693" s="73"/>
      <c r="B693" s="73"/>
      <c r="C693" s="81"/>
      <c r="D693" s="81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  <c r="AA693" s="73"/>
      <c r="AB693" s="73"/>
      <c r="AC693" s="73"/>
    </row>
    <row r="694" spans="1:29" ht="12.75" customHeight="1">
      <c r="A694" s="73"/>
      <c r="B694" s="73"/>
      <c r="C694" s="81"/>
      <c r="D694" s="81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  <c r="AA694" s="73"/>
      <c r="AB694" s="73"/>
      <c r="AC694" s="73"/>
    </row>
    <row r="695" spans="1:29" ht="12.75" customHeight="1">
      <c r="A695" s="73"/>
      <c r="B695" s="73"/>
      <c r="C695" s="81"/>
      <c r="D695" s="81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  <c r="Z695" s="73"/>
      <c r="AA695" s="73"/>
      <c r="AB695" s="73"/>
      <c r="AC695" s="73"/>
    </row>
    <row r="696" spans="1:29" ht="12.75" customHeight="1">
      <c r="A696" s="73"/>
      <c r="B696" s="73"/>
      <c r="C696" s="81"/>
      <c r="D696" s="81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  <c r="AA696" s="73"/>
      <c r="AB696" s="73"/>
      <c r="AC696" s="73"/>
    </row>
    <row r="697" spans="1:29" ht="12.75" customHeight="1">
      <c r="A697" s="73"/>
      <c r="B697" s="73"/>
      <c r="C697" s="81"/>
      <c r="D697" s="81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  <c r="Z697" s="73"/>
      <c r="AA697" s="73"/>
      <c r="AB697" s="73"/>
      <c r="AC697" s="73"/>
    </row>
    <row r="698" spans="1:29" ht="12.75" customHeight="1">
      <c r="A698" s="73"/>
      <c r="B698" s="73"/>
      <c r="C698" s="81"/>
      <c r="D698" s="81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  <c r="AA698" s="73"/>
      <c r="AB698" s="73"/>
      <c r="AC698" s="73"/>
    </row>
    <row r="699" spans="1:29" ht="12.75" customHeight="1">
      <c r="A699" s="73"/>
      <c r="B699" s="73"/>
      <c r="C699" s="81"/>
      <c r="D699" s="81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  <c r="Z699" s="73"/>
      <c r="AA699" s="73"/>
      <c r="AB699" s="73"/>
      <c r="AC699" s="73"/>
    </row>
    <row r="700" spans="1:29" ht="12.75" customHeight="1">
      <c r="A700" s="73"/>
      <c r="B700" s="73"/>
      <c r="C700" s="81"/>
      <c r="D700" s="81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  <c r="AA700" s="73"/>
      <c r="AB700" s="73"/>
      <c r="AC700" s="73"/>
    </row>
    <row r="701" spans="1:29" ht="12.75" customHeight="1">
      <c r="A701" s="73"/>
      <c r="B701" s="73"/>
      <c r="C701" s="81"/>
      <c r="D701" s="81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  <c r="AA701" s="73"/>
      <c r="AB701" s="73"/>
      <c r="AC701" s="73"/>
    </row>
    <row r="702" spans="1:29" ht="12.75" customHeight="1">
      <c r="A702" s="73"/>
      <c r="B702" s="73"/>
      <c r="C702" s="81"/>
      <c r="D702" s="81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  <c r="AA702" s="73"/>
      <c r="AB702" s="73"/>
      <c r="AC702" s="73"/>
    </row>
    <row r="703" spans="1:29" ht="12.75" customHeight="1">
      <c r="A703" s="73"/>
      <c r="B703" s="73"/>
      <c r="C703" s="81"/>
      <c r="D703" s="81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  <c r="Z703" s="73"/>
      <c r="AA703" s="73"/>
      <c r="AB703" s="73"/>
      <c r="AC703" s="73"/>
    </row>
    <row r="704" spans="1:29" ht="12.75" customHeight="1">
      <c r="A704" s="73"/>
      <c r="B704" s="73"/>
      <c r="C704" s="81"/>
      <c r="D704" s="81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  <c r="Z704" s="73"/>
      <c r="AA704" s="73"/>
      <c r="AB704" s="73"/>
      <c r="AC704" s="73"/>
    </row>
    <row r="705" spans="1:29" ht="12.75" customHeight="1">
      <c r="A705" s="73"/>
      <c r="B705" s="73"/>
      <c r="C705" s="81"/>
      <c r="D705" s="81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  <c r="Z705" s="73"/>
      <c r="AA705" s="73"/>
      <c r="AB705" s="73"/>
      <c r="AC705" s="73"/>
    </row>
    <row r="706" spans="1:29" ht="12.75" customHeight="1">
      <c r="A706" s="73"/>
      <c r="B706" s="73"/>
      <c r="C706" s="81"/>
      <c r="D706" s="81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  <c r="Z706" s="73"/>
      <c r="AA706" s="73"/>
      <c r="AB706" s="73"/>
      <c r="AC706" s="73"/>
    </row>
    <row r="707" spans="1:29" ht="12.75" customHeight="1">
      <c r="A707" s="73"/>
      <c r="B707" s="73"/>
      <c r="C707" s="81"/>
      <c r="D707" s="81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  <c r="Z707" s="73"/>
      <c r="AA707" s="73"/>
      <c r="AB707" s="73"/>
      <c r="AC707" s="73"/>
    </row>
    <row r="708" spans="1:29" ht="12.75" customHeight="1">
      <c r="A708" s="73"/>
      <c r="B708" s="73"/>
      <c r="C708" s="81"/>
      <c r="D708" s="81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  <c r="Z708" s="73"/>
      <c r="AA708" s="73"/>
      <c r="AB708" s="73"/>
      <c r="AC708" s="73"/>
    </row>
    <row r="709" spans="1:29" ht="12.75" customHeight="1">
      <c r="A709" s="73"/>
      <c r="B709" s="73"/>
      <c r="C709" s="81"/>
      <c r="D709" s="81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  <c r="Z709" s="73"/>
      <c r="AA709" s="73"/>
      <c r="AB709" s="73"/>
      <c r="AC709" s="73"/>
    </row>
    <row r="710" spans="1:29" ht="12.75" customHeight="1">
      <c r="A710" s="73"/>
      <c r="B710" s="73"/>
      <c r="C710" s="81"/>
      <c r="D710" s="81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  <c r="Z710" s="73"/>
      <c r="AA710" s="73"/>
      <c r="AB710" s="73"/>
      <c r="AC710" s="73"/>
    </row>
    <row r="711" spans="1:29" ht="12.75" customHeight="1">
      <c r="A711" s="73"/>
      <c r="B711" s="73"/>
      <c r="C711" s="81"/>
      <c r="D711" s="81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  <c r="Z711" s="73"/>
      <c r="AA711" s="73"/>
      <c r="AB711" s="73"/>
      <c r="AC711" s="73"/>
    </row>
    <row r="712" spans="1:29" ht="12.75" customHeight="1">
      <c r="A712" s="73"/>
      <c r="B712" s="73"/>
      <c r="C712" s="81"/>
      <c r="D712" s="81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  <c r="Z712" s="73"/>
      <c r="AA712" s="73"/>
      <c r="AB712" s="73"/>
      <c r="AC712" s="73"/>
    </row>
    <row r="713" spans="1:29" ht="12.75" customHeight="1">
      <c r="A713" s="73"/>
      <c r="B713" s="73"/>
      <c r="C713" s="81"/>
      <c r="D713" s="81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  <c r="AA713" s="73"/>
      <c r="AB713" s="73"/>
      <c r="AC713" s="73"/>
    </row>
    <row r="714" spans="1:29" ht="12.75" customHeight="1">
      <c r="A714" s="73"/>
      <c r="B714" s="73"/>
      <c r="C714" s="81"/>
      <c r="D714" s="81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  <c r="Z714" s="73"/>
      <c r="AA714" s="73"/>
      <c r="AB714" s="73"/>
      <c r="AC714" s="73"/>
    </row>
    <row r="715" spans="1:29" ht="12.75" customHeight="1">
      <c r="A715" s="73"/>
      <c r="B715" s="73"/>
      <c r="C715" s="81"/>
      <c r="D715" s="81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  <c r="Z715" s="73"/>
      <c r="AA715" s="73"/>
      <c r="AB715" s="73"/>
      <c r="AC715" s="73"/>
    </row>
    <row r="716" spans="1:29" ht="12.75" customHeight="1">
      <c r="A716" s="73"/>
      <c r="B716" s="73"/>
      <c r="C716" s="81"/>
      <c r="D716" s="81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  <c r="Z716" s="73"/>
      <c r="AA716" s="73"/>
      <c r="AB716" s="73"/>
      <c r="AC716" s="73"/>
    </row>
    <row r="717" spans="1:29" ht="12.75" customHeight="1">
      <c r="A717" s="73"/>
      <c r="B717" s="73"/>
      <c r="C717" s="81"/>
      <c r="D717" s="81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  <c r="Z717" s="73"/>
      <c r="AA717" s="73"/>
      <c r="AB717" s="73"/>
      <c r="AC717" s="73"/>
    </row>
    <row r="718" spans="1:29" ht="12.75" customHeight="1">
      <c r="A718" s="73"/>
      <c r="B718" s="73"/>
      <c r="C718" s="81"/>
      <c r="D718" s="81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  <c r="Z718" s="73"/>
      <c r="AA718" s="73"/>
      <c r="AB718" s="73"/>
      <c r="AC718" s="73"/>
    </row>
    <row r="719" spans="1:29" ht="12.75" customHeight="1">
      <c r="A719" s="73"/>
      <c r="B719" s="73"/>
      <c r="C719" s="81"/>
      <c r="D719" s="81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  <c r="Z719" s="73"/>
      <c r="AA719" s="73"/>
      <c r="AB719" s="73"/>
      <c r="AC719" s="73"/>
    </row>
    <row r="720" spans="1:29" ht="12.75" customHeight="1">
      <c r="A720" s="73"/>
      <c r="B720" s="73"/>
      <c r="C720" s="81"/>
      <c r="D720" s="81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  <c r="Z720" s="73"/>
      <c r="AA720" s="73"/>
      <c r="AB720" s="73"/>
      <c r="AC720" s="73"/>
    </row>
    <row r="721" spans="1:29" ht="12.75" customHeight="1">
      <c r="A721" s="73"/>
      <c r="B721" s="73"/>
      <c r="C721" s="81"/>
      <c r="D721" s="81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  <c r="AA721" s="73"/>
      <c r="AB721" s="73"/>
      <c r="AC721" s="73"/>
    </row>
    <row r="722" spans="1:29" ht="12.75" customHeight="1">
      <c r="A722" s="73"/>
      <c r="B722" s="73"/>
      <c r="C722" s="81"/>
      <c r="D722" s="81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  <c r="Z722" s="73"/>
      <c r="AA722" s="73"/>
      <c r="AB722" s="73"/>
      <c r="AC722" s="73"/>
    </row>
    <row r="723" spans="1:29" ht="12.75" customHeight="1">
      <c r="A723" s="73"/>
      <c r="B723" s="73"/>
      <c r="C723" s="81"/>
      <c r="D723" s="81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  <c r="AA723" s="73"/>
      <c r="AB723" s="73"/>
      <c r="AC723" s="73"/>
    </row>
    <row r="724" spans="1:29" ht="12.75" customHeight="1">
      <c r="A724" s="73"/>
      <c r="B724" s="73"/>
      <c r="C724" s="81"/>
      <c r="D724" s="81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  <c r="Z724" s="73"/>
      <c r="AA724" s="73"/>
      <c r="AB724" s="73"/>
      <c r="AC724" s="73"/>
    </row>
    <row r="725" spans="1:29" ht="12.75" customHeight="1">
      <c r="A725" s="73"/>
      <c r="B725" s="73"/>
      <c r="C725" s="81"/>
      <c r="D725" s="81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  <c r="AA725" s="73"/>
      <c r="AB725" s="73"/>
      <c r="AC725" s="73"/>
    </row>
    <row r="726" spans="1:29" ht="12.75" customHeight="1">
      <c r="A726" s="73"/>
      <c r="B726" s="73"/>
      <c r="C726" s="81"/>
      <c r="D726" s="81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  <c r="Z726" s="73"/>
      <c r="AA726" s="73"/>
      <c r="AB726" s="73"/>
      <c r="AC726" s="73"/>
    </row>
    <row r="727" spans="1:29" ht="12.75" customHeight="1">
      <c r="A727" s="73"/>
      <c r="B727" s="73"/>
      <c r="C727" s="81"/>
      <c r="D727" s="81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  <c r="AA727" s="73"/>
      <c r="AB727" s="73"/>
      <c r="AC727" s="73"/>
    </row>
    <row r="728" spans="1:29" ht="12.75" customHeight="1">
      <c r="A728" s="73"/>
      <c r="B728" s="73"/>
      <c r="C728" s="81"/>
      <c r="D728" s="81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  <c r="Z728" s="73"/>
      <c r="AA728" s="73"/>
      <c r="AB728" s="73"/>
      <c r="AC728" s="73"/>
    </row>
    <row r="729" spans="1:29" ht="12.75" customHeight="1">
      <c r="A729" s="73"/>
      <c r="B729" s="73"/>
      <c r="C729" s="81"/>
      <c r="D729" s="81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  <c r="Z729" s="73"/>
      <c r="AA729" s="73"/>
      <c r="AB729" s="73"/>
      <c r="AC729" s="73"/>
    </row>
    <row r="730" spans="1:29" ht="12.75" customHeight="1">
      <c r="A730" s="73"/>
      <c r="B730" s="73"/>
      <c r="C730" s="81"/>
      <c r="D730" s="81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  <c r="Z730" s="73"/>
      <c r="AA730" s="73"/>
      <c r="AB730" s="73"/>
      <c r="AC730" s="73"/>
    </row>
    <row r="731" spans="1:29" ht="12.75" customHeight="1">
      <c r="A731" s="73"/>
      <c r="B731" s="73"/>
      <c r="C731" s="81"/>
      <c r="D731" s="81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  <c r="AA731" s="73"/>
      <c r="AB731" s="73"/>
      <c r="AC731" s="73"/>
    </row>
    <row r="732" spans="1:29" ht="12.75" customHeight="1">
      <c r="A732" s="73"/>
      <c r="B732" s="73"/>
      <c r="C732" s="81"/>
      <c r="D732" s="81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  <c r="Z732" s="73"/>
      <c r="AA732" s="73"/>
      <c r="AB732" s="73"/>
      <c r="AC732" s="73"/>
    </row>
    <row r="733" spans="1:29" ht="12.75" customHeight="1">
      <c r="A733" s="73"/>
      <c r="B733" s="73"/>
      <c r="C733" s="81"/>
      <c r="D733" s="81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  <c r="Z733" s="73"/>
      <c r="AA733" s="73"/>
      <c r="AB733" s="73"/>
      <c r="AC733" s="73"/>
    </row>
    <row r="734" spans="1:29" ht="12.75" customHeight="1">
      <c r="A734" s="73"/>
      <c r="B734" s="73"/>
      <c r="C734" s="81"/>
      <c r="D734" s="81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  <c r="Z734" s="73"/>
      <c r="AA734" s="73"/>
      <c r="AB734" s="73"/>
      <c r="AC734" s="73"/>
    </row>
    <row r="735" spans="1:29" ht="12.75" customHeight="1">
      <c r="A735" s="73"/>
      <c r="B735" s="73"/>
      <c r="C735" s="81"/>
      <c r="D735" s="81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  <c r="Z735" s="73"/>
      <c r="AA735" s="73"/>
      <c r="AB735" s="73"/>
      <c r="AC735" s="73"/>
    </row>
    <row r="736" spans="1:29" ht="12.75" customHeight="1">
      <c r="A736" s="73"/>
      <c r="B736" s="73"/>
      <c r="C736" s="81"/>
      <c r="D736" s="81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  <c r="AA736" s="73"/>
      <c r="AB736" s="73"/>
      <c r="AC736" s="73"/>
    </row>
    <row r="737" spans="1:29" ht="12.75" customHeight="1">
      <c r="A737" s="73"/>
      <c r="B737" s="73"/>
      <c r="C737" s="81"/>
      <c r="D737" s="81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  <c r="AA737" s="73"/>
      <c r="AB737" s="73"/>
      <c r="AC737" s="73"/>
    </row>
    <row r="738" spans="1:29" ht="12.75" customHeight="1">
      <c r="A738" s="73"/>
      <c r="B738" s="73"/>
      <c r="C738" s="81"/>
      <c r="D738" s="81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  <c r="AA738" s="73"/>
      <c r="AB738" s="73"/>
      <c r="AC738" s="73"/>
    </row>
    <row r="739" spans="1:29" ht="12.75" customHeight="1">
      <c r="A739" s="73"/>
      <c r="B739" s="73"/>
      <c r="C739" s="81"/>
      <c r="D739" s="81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  <c r="Z739" s="73"/>
      <c r="AA739" s="73"/>
      <c r="AB739" s="73"/>
      <c r="AC739" s="73"/>
    </row>
    <row r="740" spans="1:29" ht="12.75" customHeight="1">
      <c r="A740" s="73"/>
      <c r="B740" s="73"/>
      <c r="C740" s="81"/>
      <c r="D740" s="81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  <c r="AA740" s="73"/>
      <c r="AB740" s="73"/>
      <c r="AC740" s="73"/>
    </row>
    <row r="741" spans="1:29" ht="12.75" customHeight="1">
      <c r="A741" s="73"/>
      <c r="B741" s="73"/>
      <c r="C741" s="81"/>
      <c r="D741" s="81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  <c r="Z741" s="73"/>
      <c r="AA741" s="73"/>
      <c r="AB741" s="73"/>
      <c r="AC741" s="73"/>
    </row>
    <row r="742" spans="1:29" ht="12.75" customHeight="1">
      <c r="A742" s="73"/>
      <c r="B742" s="73"/>
      <c r="C742" s="81"/>
      <c r="D742" s="81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  <c r="AA742" s="73"/>
      <c r="AB742" s="73"/>
      <c r="AC742" s="73"/>
    </row>
    <row r="743" spans="1:29" ht="12.75" customHeight="1">
      <c r="A743" s="73"/>
      <c r="B743" s="73"/>
      <c r="C743" s="81"/>
      <c r="D743" s="81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  <c r="Z743" s="73"/>
      <c r="AA743" s="73"/>
      <c r="AB743" s="73"/>
      <c r="AC743" s="73"/>
    </row>
    <row r="744" spans="1:29" ht="12.75" customHeight="1">
      <c r="A744" s="73"/>
      <c r="B744" s="73"/>
      <c r="C744" s="81"/>
      <c r="D744" s="81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  <c r="AA744" s="73"/>
      <c r="AB744" s="73"/>
      <c r="AC744" s="73"/>
    </row>
    <row r="745" spans="1:29" ht="12.75" customHeight="1">
      <c r="A745" s="73"/>
      <c r="B745" s="73"/>
      <c r="C745" s="81"/>
      <c r="D745" s="81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  <c r="Z745" s="73"/>
      <c r="AA745" s="73"/>
      <c r="AB745" s="73"/>
      <c r="AC745" s="73"/>
    </row>
    <row r="746" spans="1:29" ht="12.75" customHeight="1">
      <c r="A746" s="73"/>
      <c r="B746" s="73"/>
      <c r="C746" s="81"/>
      <c r="D746" s="81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  <c r="AA746" s="73"/>
      <c r="AB746" s="73"/>
      <c r="AC746" s="73"/>
    </row>
    <row r="747" spans="1:29" ht="12.75" customHeight="1">
      <c r="A747" s="73"/>
      <c r="B747" s="73"/>
      <c r="C747" s="81"/>
      <c r="D747" s="81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  <c r="Z747" s="73"/>
      <c r="AA747" s="73"/>
      <c r="AB747" s="73"/>
      <c r="AC747" s="73"/>
    </row>
    <row r="748" spans="1:29" ht="12.75" customHeight="1">
      <c r="A748" s="73"/>
      <c r="B748" s="73"/>
      <c r="C748" s="81"/>
      <c r="D748" s="81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  <c r="Z748" s="73"/>
      <c r="AA748" s="73"/>
      <c r="AB748" s="73"/>
      <c r="AC748" s="73"/>
    </row>
    <row r="749" spans="1:29" ht="12.75" customHeight="1">
      <c r="A749" s="73"/>
      <c r="B749" s="73"/>
      <c r="C749" s="81"/>
      <c r="D749" s="81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  <c r="Z749" s="73"/>
      <c r="AA749" s="73"/>
      <c r="AB749" s="73"/>
      <c r="AC749" s="73"/>
    </row>
    <row r="750" spans="1:29" ht="12.75" customHeight="1">
      <c r="A750" s="73"/>
      <c r="B750" s="73"/>
      <c r="C750" s="81"/>
      <c r="D750" s="81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  <c r="AA750" s="73"/>
      <c r="AB750" s="73"/>
      <c r="AC750" s="73"/>
    </row>
    <row r="751" spans="1:29" ht="12.75" customHeight="1">
      <c r="A751" s="73"/>
      <c r="B751" s="73"/>
      <c r="C751" s="81"/>
      <c r="D751" s="81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  <c r="Z751" s="73"/>
      <c r="AA751" s="73"/>
      <c r="AB751" s="73"/>
      <c r="AC751" s="73"/>
    </row>
    <row r="752" spans="1:29" ht="12.75" customHeight="1">
      <c r="A752" s="73"/>
      <c r="B752" s="73"/>
      <c r="C752" s="81"/>
      <c r="D752" s="81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  <c r="AA752" s="73"/>
      <c r="AB752" s="73"/>
      <c r="AC752" s="73"/>
    </row>
    <row r="753" spans="1:29" ht="12.75" customHeight="1">
      <c r="A753" s="73"/>
      <c r="B753" s="73"/>
      <c r="C753" s="81"/>
      <c r="D753" s="81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  <c r="Z753" s="73"/>
      <c r="AA753" s="73"/>
      <c r="AB753" s="73"/>
      <c r="AC753" s="73"/>
    </row>
    <row r="754" spans="1:29" ht="12.75" customHeight="1">
      <c r="A754" s="73"/>
      <c r="B754" s="73"/>
      <c r="C754" s="81"/>
      <c r="D754" s="81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  <c r="AA754" s="73"/>
      <c r="AB754" s="73"/>
      <c r="AC754" s="73"/>
    </row>
    <row r="755" spans="1:29" ht="12.75" customHeight="1">
      <c r="A755" s="73"/>
      <c r="B755" s="73"/>
      <c r="C755" s="81"/>
      <c r="D755" s="81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  <c r="AA755" s="73"/>
      <c r="AB755" s="73"/>
      <c r="AC755" s="73"/>
    </row>
    <row r="756" spans="1:29" ht="12.75" customHeight="1">
      <c r="A756" s="73"/>
      <c r="B756" s="73"/>
      <c r="C756" s="81"/>
      <c r="D756" s="81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  <c r="AA756" s="73"/>
      <c r="AB756" s="73"/>
      <c r="AC756" s="73"/>
    </row>
    <row r="757" spans="1:29" ht="12.75" customHeight="1">
      <c r="A757" s="73"/>
      <c r="B757" s="73"/>
      <c r="C757" s="81"/>
      <c r="D757" s="81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  <c r="AA757" s="73"/>
      <c r="AB757" s="73"/>
      <c r="AC757" s="73"/>
    </row>
    <row r="758" spans="1:29" ht="12.75" customHeight="1">
      <c r="A758" s="73"/>
      <c r="B758" s="73"/>
      <c r="C758" s="81"/>
      <c r="D758" s="81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  <c r="AA758" s="73"/>
      <c r="AB758" s="73"/>
      <c r="AC758" s="73"/>
    </row>
    <row r="759" spans="1:29" ht="12.75" customHeight="1">
      <c r="A759" s="73"/>
      <c r="B759" s="73"/>
      <c r="C759" s="81"/>
      <c r="D759" s="81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  <c r="AA759" s="73"/>
      <c r="AB759" s="73"/>
      <c r="AC759" s="73"/>
    </row>
    <row r="760" spans="1:29" ht="12.75" customHeight="1">
      <c r="A760" s="73"/>
      <c r="B760" s="73"/>
      <c r="C760" s="81"/>
      <c r="D760" s="81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  <c r="Z760" s="73"/>
      <c r="AA760" s="73"/>
      <c r="AB760" s="73"/>
      <c r="AC760" s="73"/>
    </row>
    <row r="761" spans="1:29" ht="12.75" customHeight="1">
      <c r="A761" s="73"/>
      <c r="B761" s="73"/>
      <c r="C761" s="81"/>
      <c r="D761" s="81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  <c r="Z761" s="73"/>
      <c r="AA761" s="73"/>
      <c r="AB761" s="73"/>
      <c r="AC761" s="73"/>
    </row>
    <row r="762" spans="1:29" ht="12.75" customHeight="1">
      <c r="A762" s="73"/>
      <c r="B762" s="73"/>
      <c r="C762" s="81"/>
      <c r="D762" s="81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  <c r="Z762" s="73"/>
      <c r="AA762" s="73"/>
      <c r="AB762" s="73"/>
      <c r="AC762" s="73"/>
    </row>
    <row r="763" spans="1:29" ht="12.75" customHeight="1">
      <c r="A763" s="73"/>
      <c r="B763" s="73"/>
      <c r="C763" s="81"/>
      <c r="D763" s="81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  <c r="Z763" s="73"/>
      <c r="AA763" s="73"/>
      <c r="AB763" s="73"/>
      <c r="AC763" s="73"/>
    </row>
    <row r="764" spans="1:29" ht="12.75" customHeight="1">
      <c r="A764" s="73"/>
      <c r="B764" s="73"/>
      <c r="C764" s="81"/>
      <c r="D764" s="81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  <c r="Z764" s="73"/>
      <c r="AA764" s="73"/>
      <c r="AB764" s="73"/>
      <c r="AC764" s="73"/>
    </row>
    <row r="765" spans="1:29" ht="12.75" customHeight="1">
      <c r="A765" s="73"/>
      <c r="B765" s="73"/>
      <c r="C765" s="81"/>
      <c r="D765" s="81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  <c r="Z765" s="73"/>
      <c r="AA765" s="73"/>
      <c r="AB765" s="73"/>
      <c r="AC765" s="73"/>
    </row>
    <row r="766" spans="1:29" ht="12.75" customHeight="1">
      <c r="A766" s="73"/>
      <c r="B766" s="73"/>
      <c r="C766" s="81"/>
      <c r="D766" s="81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  <c r="Z766" s="73"/>
      <c r="AA766" s="73"/>
      <c r="AB766" s="73"/>
      <c r="AC766" s="73"/>
    </row>
    <row r="767" spans="1:29" ht="12.75" customHeight="1">
      <c r="A767" s="73"/>
      <c r="B767" s="73"/>
      <c r="C767" s="81"/>
      <c r="D767" s="81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  <c r="Z767" s="73"/>
      <c r="AA767" s="73"/>
      <c r="AB767" s="73"/>
      <c r="AC767" s="73"/>
    </row>
    <row r="768" spans="1:29" ht="12.75" customHeight="1">
      <c r="A768" s="73"/>
      <c r="B768" s="73"/>
      <c r="C768" s="81"/>
      <c r="D768" s="81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  <c r="Z768" s="73"/>
      <c r="AA768" s="73"/>
      <c r="AB768" s="73"/>
      <c r="AC768" s="73"/>
    </row>
    <row r="769" spans="1:29" ht="12.75" customHeight="1">
      <c r="A769" s="73"/>
      <c r="B769" s="73"/>
      <c r="C769" s="81"/>
      <c r="D769" s="81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  <c r="Z769" s="73"/>
      <c r="AA769" s="73"/>
      <c r="AB769" s="73"/>
      <c r="AC769" s="73"/>
    </row>
    <row r="770" spans="1:29" ht="12.75" customHeight="1">
      <c r="A770" s="73"/>
      <c r="B770" s="73"/>
      <c r="C770" s="81"/>
      <c r="D770" s="81"/>
      <c r="E770" s="73"/>
      <c r="F770" s="73"/>
      <c r="G770" s="73"/>
      <c r="H770" s="73"/>
      <c r="I770" s="73"/>
      <c r="J770" s="73"/>
      <c r="K770" s="73"/>
      <c r="L770" s="73"/>
      <c r="M770" s="73"/>
      <c r="N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  <c r="Z770" s="73"/>
      <c r="AA770" s="73"/>
      <c r="AB770" s="73"/>
      <c r="AC770" s="73"/>
    </row>
    <row r="771" spans="1:29" ht="12.75" customHeight="1">
      <c r="A771" s="73"/>
      <c r="B771" s="73"/>
      <c r="C771" s="81"/>
      <c r="D771" s="81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  <c r="Z771" s="73"/>
      <c r="AA771" s="73"/>
      <c r="AB771" s="73"/>
      <c r="AC771" s="73"/>
    </row>
    <row r="772" spans="1:29" ht="12.75" customHeight="1">
      <c r="A772" s="73"/>
      <c r="B772" s="73"/>
      <c r="C772" s="81"/>
      <c r="D772" s="81"/>
      <c r="E772" s="73"/>
      <c r="F772" s="73"/>
      <c r="G772" s="73"/>
      <c r="H772" s="73"/>
      <c r="I772" s="73"/>
      <c r="J772" s="73"/>
      <c r="K772" s="73"/>
      <c r="L772" s="73"/>
      <c r="M772" s="73"/>
      <c r="N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  <c r="Z772" s="73"/>
      <c r="AA772" s="73"/>
      <c r="AB772" s="73"/>
      <c r="AC772" s="73"/>
    </row>
    <row r="773" spans="1:29" ht="12.75" customHeight="1">
      <c r="A773" s="73"/>
      <c r="B773" s="73"/>
      <c r="C773" s="81"/>
      <c r="D773" s="81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  <c r="Z773" s="73"/>
      <c r="AA773" s="73"/>
      <c r="AB773" s="73"/>
      <c r="AC773" s="73"/>
    </row>
    <row r="774" spans="1:29" ht="12.75" customHeight="1">
      <c r="A774" s="73"/>
      <c r="B774" s="73"/>
      <c r="C774" s="81"/>
      <c r="D774" s="81"/>
      <c r="E774" s="73"/>
      <c r="F774" s="73"/>
      <c r="G774" s="73"/>
      <c r="H774" s="73"/>
      <c r="I774" s="73"/>
      <c r="J774" s="73"/>
      <c r="K774" s="73"/>
      <c r="L774" s="73"/>
      <c r="M774" s="73"/>
      <c r="N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  <c r="Z774" s="73"/>
      <c r="AA774" s="73"/>
      <c r="AB774" s="73"/>
      <c r="AC774" s="73"/>
    </row>
    <row r="775" spans="1:29" ht="12.75" customHeight="1">
      <c r="A775" s="73"/>
      <c r="B775" s="73"/>
      <c r="C775" s="81"/>
      <c r="D775" s="81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  <c r="Z775" s="73"/>
      <c r="AA775" s="73"/>
      <c r="AB775" s="73"/>
      <c r="AC775" s="73"/>
    </row>
    <row r="776" spans="1:29" ht="12.75" customHeight="1">
      <c r="A776" s="73"/>
      <c r="B776" s="73"/>
      <c r="C776" s="81"/>
      <c r="D776" s="81"/>
      <c r="E776" s="73"/>
      <c r="F776" s="73"/>
      <c r="G776" s="73"/>
      <c r="H776" s="73"/>
      <c r="I776" s="73"/>
      <c r="J776" s="73"/>
      <c r="K776" s="73"/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  <c r="Z776" s="73"/>
      <c r="AA776" s="73"/>
      <c r="AB776" s="73"/>
      <c r="AC776" s="73"/>
    </row>
    <row r="777" spans="1:29" ht="12.75" customHeight="1">
      <c r="A777" s="73"/>
      <c r="B777" s="73"/>
      <c r="C777" s="81"/>
      <c r="D777" s="81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  <c r="Z777" s="73"/>
      <c r="AA777" s="73"/>
      <c r="AB777" s="73"/>
      <c r="AC777" s="73"/>
    </row>
    <row r="778" spans="1:29" ht="12.75" customHeight="1">
      <c r="A778" s="73"/>
      <c r="B778" s="73"/>
      <c r="C778" s="81"/>
      <c r="D778" s="81"/>
      <c r="E778" s="73"/>
      <c r="F778" s="73"/>
      <c r="G778" s="73"/>
      <c r="H778" s="73"/>
      <c r="I778" s="73"/>
      <c r="J778" s="73"/>
      <c r="K778" s="73"/>
      <c r="L778" s="73"/>
      <c r="M778" s="73"/>
      <c r="N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  <c r="Z778" s="73"/>
      <c r="AA778" s="73"/>
      <c r="AB778" s="73"/>
      <c r="AC778" s="73"/>
    </row>
    <row r="779" spans="1:29" ht="12.75" customHeight="1">
      <c r="A779" s="73"/>
      <c r="B779" s="73"/>
      <c r="C779" s="81"/>
      <c r="D779" s="81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  <c r="Z779" s="73"/>
      <c r="AA779" s="73"/>
      <c r="AB779" s="73"/>
      <c r="AC779" s="73"/>
    </row>
    <row r="780" spans="1:29" ht="12.75" customHeight="1">
      <c r="A780" s="73"/>
      <c r="B780" s="73"/>
      <c r="C780" s="81"/>
      <c r="D780" s="81"/>
      <c r="E780" s="73"/>
      <c r="F780" s="73"/>
      <c r="G780" s="73"/>
      <c r="H780" s="73"/>
      <c r="I780" s="73"/>
      <c r="J780" s="73"/>
      <c r="K780" s="73"/>
      <c r="L780" s="73"/>
      <c r="M780" s="73"/>
      <c r="N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  <c r="Z780" s="73"/>
      <c r="AA780" s="73"/>
      <c r="AB780" s="73"/>
      <c r="AC780" s="73"/>
    </row>
    <row r="781" spans="1:29" ht="12.75" customHeight="1">
      <c r="A781" s="73"/>
      <c r="B781" s="73"/>
      <c r="C781" s="81"/>
      <c r="D781" s="81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  <c r="Z781" s="73"/>
      <c r="AA781" s="73"/>
      <c r="AB781" s="73"/>
      <c r="AC781" s="73"/>
    </row>
    <row r="782" spans="1:29" ht="12.75" customHeight="1">
      <c r="A782" s="73"/>
      <c r="B782" s="73"/>
      <c r="C782" s="81"/>
      <c r="D782" s="81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  <c r="Z782" s="73"/>
      <c r="AA782" s="73"/>
      <c r="AB782" s="73"/>
      <c r="AC782" s="73"/>
    </row>
    <row r="783" spans="1:29" ht="12.75" customHeight="1">
      <c r="A783" s="73"/>
      <c r="B783" s="73"/>
      <c r="C783" s="81"/>
      <c r="D783" s="81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  <c r="Z783" s="73"/>
      <c r="AA783" s="73"/>
      <c r="AB783" s="73"/>
      <c r="AC783" s="73"/>
    </row>
    <row r="784" spans="1:29" ht="12.75" customHeight="1">
      <c r="A784" s="73"/>
      <c r="B784" s="73"/>
      <c r="C784" s="81"/>
      <c r="D784" s="81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  <c r="Z784" s="73"/>
      <c r="AA784" s="73"/>
      <c r="AB784" s="73"/>
      <c r="AC784" s="73"/>
    </row>
    <row r="785" spans="1:29" ht="12.75" customHeight="1">
      <c r="A785" s="73"/>
      <c r="B785" s="73"/>
      <c r="C785" s="81"/>
      <c r="D785" s="81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  <c r="Z785" s="73"/>
      <c r="AA785" s="73"/>
      <c r="AB785" s="73"/>
      <c r="AC785" s="73"/>
    </row>
    <row r="786" spans="1:29" ht="12.75" customHeight="1">
      <c r="A786" s="73"/>
      <c r="B786" s="73"/>
      <c r="C786" s="81"/>
      <c r="D786" s="81"/>
      <c r="E786" s="73"/>
      <c r="F786" s="73"/>
      <c r="G786" s="73"/>
      <c r="H786" s="73"/>
      <c r="I786" s="73"/>
      <c r="J786" s="73"/>
      <c r="K786" s="73"/>
      <c r="L786" s="73"/>
      <c r="M786" s="73"/>
      <c r="N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  <c r="Z786" s="73"/>
      <c r="AA786" s="73"/>
      <c r="AB786" s="73"/>
      <c r="AC786" s="73"/>
    </row>
    <row r="787" spans="1:29" ht="12.75" customHeight="1">
      <c r="A787" s="73"/>
      <c r="B787" s="73"/>
      <c r="C787" s="81"/>
      <c r="D787" s="81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  <c r="Z787" s="73"/>
      <c r="AA787" s="73"/>
      <c r="AB787" s="73"/>
      <c r="AC787" s="73"/>
    </row>
    <row r="788" spans="1:29" ht="12.75" customHeight="1">
      <c r="A788" s="73"/>
      <c r="B788" s="73"/>
      <c r="C788" s="81"/>
      <c r="D788" s="81"/>
      <c r="E788" s="73"/>
      <c r="F788" s="73"/>
      <c r="G788" s="73"/>
      <c r="H788" s="73"/>
      <c r="I788" s="73"/>
      <c r="J788" s="73"/>
      <c r="K788" s="73"/>
      <c r="L788" s="73"/>
      <c r="M788" s="73"/>
      <c r="N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  <c r="Z788" s="73"/>
      <c r="AA788" s="73"/>
      <c r="AB788" s="73"/>
      <c r="AC788" s="73"/>
    </row>
    <row r="789" spans="1:29" ht="12.75" customHeight="1">
      <c r="A789" s="73"/>
      <c r="B789" s="73"/>
      <c r="C789" s="81"/>
      <c r="D789" s="81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  <c r="Z789" s="73"/>
      <c r="AA789" s="73"/>
      <c r="AB789" s="73"/>
      <c r="AC789" s="73"/>
    </row>
    <row r="790" spans="1:29" ht="12.75" customHeight="1">
      <c r="A790" s="73"/>
      <c r="B790" s="73"/>
      <c r="C790" s="81"/>
      <c r="D790" s="81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  <c r="Z790" s="73"/>
      <c r="AA790" s="73"/>
      <c r="AB790" s="73"/>
      <c r="AC790" s="73"/>
    </row>
    <row r="791" spans="1:29" ht="12.75" customHeight="1">
      <c r="A791" s="73"/>
      <c r="B791" s="73"/>
      <c r="C791" s="81"/>
      <c r="D791" s="81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  <c r="AA791" s="73"/>
      <c r="AB791" s="73"/>
      <c r="AC791" s="73"/>
    </row>
    <row r="792" spans="1:29" ht="12.75" customHeight="1">
      <c r="A792" s="73"/>
      <c r="B792" s="73"/>
      <c r="C792" s="81"/>
      <c r="D792" s="81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  <c r="Z792" s="73"/>
      <c r="AA792" s="73"/>
      <c r="AB792" s="73"/>
      <c r="AC792" s="73"/>
    </row>
    <row r="793" spans="1:29" ht="12.75" customHeight="1">
      <c r="A793" s="73"/>
      <c r="B793" s="73"/>
      <c r="C793" s="81"/>
      <c r="D793" s="81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  <c r="Z793" s="73"/>
      <c r="AA793" s="73"/>
      <c r="AB793" s="73"/>
      <c r="AC793" s="73"/>
    </row>
    <row r="794" spans="1:29" ht="12.75" customHeight="1">
      <c r="A794" s="73"/>
      <c r="B794" s="73"/>
      <c r="C794" s="81"/>
      <c r="D794" s="81"/>
      <c r="E794" s="73"/>
      <c r="F794" s="73"/>
      <c r="G794" s="73"/>
      <c r="H794" s="73"/>
      <c r="I794" s="73"/>
      <c r="J794" s="73"/>
      <c r="K794" s="73"/>
      <c r="L794" s="73"/>
      <c r="M794" s="73"/>
      <c r="N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  <c r="Z794" s="73"/>
      <c r="AA794" s="73"/>
      <c r="AB794" s="73"/>
      <c r="AC794" s="73"/>
    </row>
    <row r="795" spans="1:29" ht="12.75" customHeight="1">
      <c r="A795" s="73"/>
      <c r="B795" s="73"/>
      <c r="C795" s="81"/>
      <c r="D795" s="81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  <c r="Z795" s="73"/>
      <c r="AA795" s="73"/>
      <c r="AB795" s="73"/>
      <c r="AC795" s="73"/>
    </row>
    <row r="796" spans="1:29" ht="12.75" customHeight="1">
      <c r="A796" s="73"/>
      <c r="B796" s="73"/>
      <c r="C796" s="81"/>
      <c r="D796" s="81"/>
      <c r="E796" s="73"/>
      <c r="F796" s="73"/>
      <c r="G796" s="73"/>
      <c r="H796" s="73"/>
      <c r="I796" s="73"/>
      <c r="J796" s="73"/>
      <c r="K796" s="73"/>
      <c r="L796" s="73"/>
      <c r="M796" s="73"/>
      <c r="N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  <c r="Z796" s="73"/>
      <c r="AA796" s="73"/>
      <c r="AB796" s="73"/>
      <c r="AC796" s="73"/>
    </row>
    <row r="797" spans="1:29" ht="12.75" customHeight="1">
      <c r="A797" s="73"/>
      <c r="B797" s="73"/>
      <c r="C797" s="81"/>
      <c r="D797" s="81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  <c r="Z797" s="73"/>
      <c r="AA797" s="73"/>
      <c r="AB797" s="73"/>
      <c r="AC797" s="73"/>
    </row>
    <row r="798" spans="1:29" ht="12.75" customHeight="1">
      <c r="A798" s="73"/>
      <c r="B798" s="73"/>
      <c r="C798" s="81"/>
      <c r="D798" s="81"/>
      <c r="E798" s="73"/>
      <c r="F798" s="73"/>
      <c r="G798" s="73"/>
      <c r="H798" s="73"/>
      <c r="I798" s="73"/>
      <c r="J798" s="73"/>
      <c r="K798" s="73"/>
      <c r="L798" s="73"/>
      <c r="M798" s="73"/>
      <c r="N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  <c r="Z798" s="73"/>
      <c r="AA798" s="73"/>
      <c r="AB798" s="73"/>
      <c r="AC798" s="73"/>
    </row>
    <row r="799" spans="1:29" ht="12.75" customHeight="1">
      <c r="A799" s="73"/>
      <c r="B799" s="73"/>
      <c r="C799" s="81"/>
      <c r="D799" s="81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  <c r="Z799" s="73"/>
      <c r="AA799" s="73"/>
      <c r="AB799" s="73"/>
      <c r="AC799" s="73"/>
    </row>
    <row r="800" spans="1:29" ht="12.75" customHeight="1">
      <c r="A800" s="73"/>
      <c r="B800" s="73"/>
      <c r="C800" s="81"/>
      <c r="D800" s="81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  <c r="Z800" s="73"/>
      <c r="AA800" s="73"/>
      <c r="AB800" s="73"/>
      <c r="AC800" s="73"/>
    </row>
    <row r="801" spans="1:29" ht="12.75" customHeight="1">
      <c r="A801" s="73"/>
      <c r="B801" s="73"/>
      <c r="C801" s="81"/>
      <c r="D801" s="81"/>
      <c r="E801" s="73"/>
      <c r="F801" s="73"/>
      <c r="G801" s="73"/>
      <c r="H801" s="73"/>
      <c r="I801" s="73"/>
      <c r="J801" s="73"/>
      <c r="K801" s="73"/>
      <c r="L801" s="73"/>
      <c r="M801" s="73"/>
      <c r="N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  <c r="Z801" s="73"/>
      <c r="AA801" s="73"/>
      <c r="AB801" s="73"/>
      <c r="AC801" s="73"/>
    </row>
    <row r="802" spans="1:29" ht="12.75" customHeight="1">
      <c r="A802" s="73"/>
      <c r="B802" s="73"/>
      <c r="C802" s="81"/>
      <c r="D802" s="81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  <c r="Z802" s="73"/>
      <c r="AA802" s="73"/>
      <c r="AB802" s="73"/>
      <c r="AC802" s="73"/>
    </row>
    <row r="803" spans="1:29" ht="12.75" customHeight="1">
      <c r="A803" s="73"/>
      <c r="B803" s="73"/>
      <c r="C803" s="81"/>
      <c r="D803" s="81"/>
      <c r="E803" s="73"/>
      <c r="F803" s="73"/>
      <c r="G803" s="73"/>
      <c r="H803" s="73"/>
      <c r="I803" s="73"/>
      <c r="J803" s="73"/>
      <c r="K803" s="73"/>
      <c r="L803" s="73"/>
      <c r="M803" s="73"/>
      <c r="N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  <c r="Z803" s="73"/>
      <c r="AA803" s="73"/>
      <c r="AB803" s="73"/>
      <c r="AC803" s="73"/>
    </row>
    <row r="804" spans="1:29" ht="12.75" customHeight="1">
      <c r="A804" s="73"/>
      <c r="B804" s="73"/>
      <c r="C804" s="81"/>
      <c r="D804" s="81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  <c r="Z804" s="73"/>
      <c r="AA804" s="73"/>
      <c r="AB804" s="73"/>
      <c r="AC804" s="73"/>
    </row>
    <row r="805" spans="1:29" ht="12.75" customHeight="1">
      <c r="A805" s="73"/>
      <c r="B805" s="73"/>
      <c r="C805" s="81"/>
      <c r="D805" s="81"/>
      <c r="E805" s="73"/>
      <c r="F805" s="73"/>
      <c r="G805" s="73"/>
      <c r="H805" s="73"/>
      <c r="I805" s="73"/>
      <c r="J805" s="73"/>
      <c r="K805" s="73"/>
      <c r="L805" s="73"/>
      <c r="M805" s="73"/>
      <c r="N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  <c r="Z805" s="73"/>
      <c r="AA805" s="73"/>
      <c r="AB805" s="73"/>
      <c r="AC805" s="73"/>
    </row>
    <row r="806" spans="1:29" ht="12.75" customHeight="1">
      <c r="A806" s="73"/>
      <c r="B806" s="73"/>
      <c r="C806" s="81"/>
      <c r="D806" s="81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  <c r="Z806" s="73"/>
      <c r="AA806" s="73"/>
      <c r="AB806" s="73"/>
      <c r="AC806" s="73"/>
    </row>
    <row r="807" spans="1:29" ht="12.75" customHeight="1">
      <c r="A807" s="73"/>
      <c r="B807" s="73"/>
      <c r="C807" s="81"/>
      <c r="D807" s="81"/>
      <c r="E807" s="73"/>
      <c r="F807" s="73"/>
      <c r="G807" s="73"/>
      <c r="H807" s="73"/>
      <c r="I807" s="73"/>
      <c r="J807" s="73"/>
      <c r="K807" s="73"/>
      <c r="L807" s="73"/>
      <c r="M807" s="73"/>
      <c r="N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  <c r="Z807" s="73"/>
      <c r="AA807" s="73"/>
      <c r="AB807" s="73"/>
      <c r="AC807" s="73"/>
    </row>
    <row r="808" spans="1:29" ht="12.75" customHeight="1">
      <c r="A808" s="73"/>
      <c r="B808" s="73"/>
      <c r="C808" s="81"/>
      <c r="D808" s="81"/>
      <c r="E808" s="73"/>
      <c r="F808" s="73"/>
      <c r="G808" s="73"/>
      <c r="H808" s="73"/>
      <c r="I808" s="73"/>
      <c r="J808" s="73"/>
      <c r="K808" s="73"/>
      <c r="L808" s="73"/>
      <c r="M808" s="73"/>
      <c r="N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  <c r="Z808" s="73"/>
      <c r="AA808" s="73"/>
      <c r="AB808" s="73"/>
      <c r="AC808" s="73"/>
    </row>
    <row r="809" spans="1:29" ht="12.75" customHeight="1">
      <c r="A809" s="73"/>
      <c r="B809" s="73"/>
      <c r="C809" s="81"/>
      <c r="D809" s="81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  <c r="Z809" s="73"/>
      <c r="AA809" s="73"/>
      <c r="AB809" s="73"/>
      <c r="AC809" s="73"/>
    </row>
    <row r="810" spans="1:29" ht="12.75" customHeight="1">
      <c r="A810" s="73"/>
      <c r="B810" s="73"/>
      <c r="C810" s="81"/>
      <c r="D810" s="81"/>
      <c r="E810" s="73"/>
      <c r="F810" s="73"/>
      <c r="G810" s="73"/>
      <c r="H810" s="73"/>
      <c r="I810" s="73"/>
      <c r="J810" s="73"/>
      <c r="K810" s="73"/>
      <c r="L810" s="73"/>
      <c r="M810" s="73"/>
      <c r="N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  <c r="Z810" s="73"/>
      <c r="AA810" s="73"/>
      <c r="AB810" s="73"/>
      <c r="AC810" s="73"/>
    </row>
    <row r="811" spans="1:29" ht="12.75" customHeight="1">
      <c r="A811" s="73"/>
      <c r="B811" s="73"/>
      <c r="C811" s="81"/>
      <c r="D811" s="81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  <c r="Z811" s="73"/>
      <c r="AA811" s="73"/>
      <c r="AB811" s="73"/>
      <c r="AC811" s="73"/>
    </row>
    <row r="812" spans="1:29" ht="12.75" customHeight="1">
      <c r="A812" s="73"/>
      <c r="B812" s="73"/>
      <c r="C812" s="81"/>
      <c r="D812" s="81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  <c r="AA812" s="73"/>
      <c r="AB812" s="73"/>
      <c r="AC812" s="73"/>
    </row>
    <row r="813" spans="1:29" ht="12.75" customHeight="1">
      <c r="A813" s="73"/>
      <c r="B813" s="73"/>
      <c r="C813" s="81"/>
      <c r="D813" s="81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  <c r="Z813" s="73"/>
      <c r="AA813" s="73"/>
      <c r="AB813" s="73"/>
      <c r="AC813" s="73"/>
    </row>
    <row r="814" spans="1:29" ht="12.75" customHeight="1">
      <c r="A814" s="73"/>
      <c r="B814" s="73"/>
      <c r="C814" s="81"/>
      <c r="D814" s="81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  <c r="Z814" s="73"/>
      <c r="AA814" s="73"/>
      <c r="AB814" s="73"/>
      <c r="AC814" s="73"/>
    </row>
    <row r="815" spans="1:29" ht="12.75" customHeight="1">
      <c r="A815" s="73"/>
      <c r="B815" s="73"/>
      <c r="C815" s="81"/>
      <c r="D815" s="81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  <c r="Z815" s="73"/>
      <c r="AA815" s="73"/>
      <c r="AB815" s="73"/>
      <c r="AC815" s="73"/>
    </row>
    <row r="816" spans="1:29" ht="12.75" customHeight="1">
      <c r="A816" s="73"/>
      <c r="B816" s="73"/>
      <c r="C816" s="81"/>
      <c r="D816" s="81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  <c r="Z816" s="73"/>
      <c r="AA816" s="73"/>
      <c r="AB816" s="73"/>
      <c r="AC816" s="73"/>
    </row>
    <row r="817" spans="1:29" ht="12.75" customHeight="1">
      <c r="A817" s="73"/>
      <c r="B817" s="73"/>
      <c r="C817" s="81"/>
      <c r="D817" s="81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  <c r="Z817" s="73"/>
      <c r="AA817" s="73"/>
      <c r="AB817" s="73"/>
      <c r="AC817" s="73"/>
    </row>
    <row r="818" spans="1:29" ht="12.75" customHeight="1">
      <c r="A818" s="73"/>
      <c r="B818" s="73"/>
      <c r="C818" s="81"/>
      <c r="D818" s="81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  <c r="Z818" s="73"/>
      <c r="AA818" s="73"/>
      <c r="AB818" s="73"/>
      <c r="AC818" s="73"/>
    </row>
    <row r="819" spans="1:29" ht="12.75" customHeight="1">
      <c r="A819" s="73"/>
      <c r="B819" s="73"/>
      <c r="C819" s="81"/>
      <c r="D819" s="81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  <c r="AA819" s="73"/>
      <c r="AB819" s="73"/>
      <c r="AC819" s="73"/>
    </row>
    <row r="820" spans="1:29" ht="12.75" customHeight="1">
      <c r="A820" s="73"/>
      <c r="B820" s="73"/>
      <c r="C820" s="81"/>
      <c r="D820" s="81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  <c r="Z820" s="73"/>
      <c r="AA820" s="73"/>
      <c r="AB820" s="73"/>
      <c r="AC820" s="73"/>
    </row>
    <row r="821" spans="1:29" ht="12.75" customHeight="1">
      <c r="A821" s="73"/>
      <c r="B821" s="73"/>
      <c r="C821" s="81"/>
      <c r="D821" s="81"/>
      <c r="E821" s="73"/>
      <c r="F821" s="73"/>
      <c r="G821" s="73"/>
      <c r="H821" s="73"/>
      <c r="I821" s="73"/>
      <c r="J821" s="73"/>
      <c r="K821" s="73"/>
      <c r="L821" s="73"/>
      <c r="M821" s="73"/>
      <c r="N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  <c r="Z821" s="73"/>
      <c r="AA821" s="73"/>
      <c r="AB821" s="73"/>
      <c r="AC821" s="73"/>
    </row>
    <row r="822" spans="1:29" ht="12.75" customHeight="1">
      <c r="A822" s="73"/>
      <c r="B822" s="73"/>
      <c r="C822" s="81"/>
      <c r="D822" s="81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  <c r="Z822" s="73"/>
      <c r="AA822" s="73"/>
      <c r="AB822" s="73"/>
      <c r="AC822" s="73"/>
    </row>
    <row r="823" spans="1:29" ht="12.75" customHeight="1">
      <c r="A823" s="73"/>
      <c r="B823" s="73"/>
      <c r="C823" s="81"/>
      <c r="D823" s="81"/>
      <c r="E823" s="73"/>
      <c r="F823" s="73"/>
      <c r="G823" s="73"/>
      <c r="H823" s="73"/>
      <c r="I823" s="73"/>
      <c r="J823" s="73"/>
      <c r="K823" s="73"/>
      <c r="L823" s="73"/>
      <c r="M823" s="73"/>
      <c r="N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  <c r="Z823" s="73"/>
      <c r="AA823" s="73"/>
      <c r="AB823" s="73"/>
      <c r="AC823" s="73"/>
    </row>
    <row r="824" spans="1:29" ht="12.75" customHeight="1">
      <c r="A824" s="73"/>
      <c r="B824" s="73"/>
      <c r="C824" s="81"/>
      <c r="D824" s="81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  <c r="Z824" s="73"/>
      <c r="AA824" s="73"/>
      <c r="AB824" s="73"/>
      <c r="AC824" s="73"/>
    </row>
    <row r="825" spans="1:29" ht="12.75" customHeight="1">
      <c r="A825" s="73"/>
      <c r="B825" s="73"/>
      <c r="C825" s="81"/>
      <c r="D825" s="81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  <c r="Z825" s="73"/>
      <c r="AA825" s="73"/>
      <c r="AB825" s="73"/>
      <c r="AC825" s="73"/>
    </row>
    <row r="826" spans="1:29" ht="12.75" customHeight="1">
      <c r="A826" s="73"/>
      <c r="B826" s="73"/>
      <c r="C826" s="81"/>
      <c r="D826" s="81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  <c r="Z826" s="73"/>
      <c r="AA826" s="73"/>
      <c r="AB826" s="73"/>
      <c r="AC826" s="73"/>
    </row>
    <row r="827" spans="1:29" ht="12.75" customHeight="1">
      <c r="A827" s="73"/>
      <c r="B827" s="73"/>
      <c r="C827" s="81"/>
      <c r="D827" s="81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  <c r="Z827" s="73"/>
      <c r="AA827" s="73"/>
      <c r="AB827" s="73"/>
      <c r="AC827" s="73"/>
    </row>
    <row r="828" spans="1:29" ht="12.75" customHeight="1">
      <c r="A828" s="73"/>
      <c r="B828" s="73"/>
      <c r="C828" s="81"/>
      <c r="D828" s="81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  <c r="Z828" s="73"/>
      <c r="AA828" s="73"/>
      <c r="AB828" s="73"/>
      <c r="AC828" s="73"/>
    </row>
    <row r="829" spans="1:29" ht="12.75" customHeight="1">
      <c r="A829" s="73"/>
      <c r="B829" s="73"/>
      <c r="C829" s="81"/>
      <c r="D829" s="81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  <c r="Z829" s="73"/>
      <c r="AA829" s="73"/>
      <c r="AB829" s="73"/>
      <c r="AC829" s="73"/>
    </row>
    <row r="830" spans="1:29" ht="12.75" customHeight="1">
      <c r="A830" s="73"/>
      <c r="B830" s="73"/>
      <c r="C830" s="81"/>
      <c r="D830" s="81"/>
      <c r="E830" s="73"/>
      <c r="F830" s="73"/>
      <c r="G830" s="73"/>
      <c r="H830" s="73"/>
      <c r="I830" s="73"/>
      <c r="J830" s="73"/>
      <c r="K830" s="73"/>
      <c r="L830" s="73"/>
      <c r="M830" s="73"/>
      <c r="N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  <c r="Z830" s="73"/>
      <c r="AA830" s="73"/>
      <c r="AB830" s="73"/>
      <c r="AC830" s="73"/>
    </row>
    <row r="831" spans="1:29" ht="12.75" customHeight="1">
      <c r="A831" s="73"/>
      <c r="B831" s="73"/>
      <c r="C831" s="81"/>
      <c r="D831" s="81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  <c r="AA831" s="73"/>
      <c r="AB831" s="73"/>
      <c r="AC831" s="73"/>
    </row>
    <row r="832" spans="1:29" ht="12.75" customHeight="1">
      <c r="A832" s="73"/>
      <c r="B832" s="73"/>
      <c r="C832" s="81"/>
      <c r="D832" s="81"/>
      <c r="E832" s="73"/>
      <c r="F832" s="73"/>
      <c r="G832" s="73"/>
      <c r="H832" s="73"/>
      <c r="I832" s="73"/>
      <c r="J832" s="73"/>
      <c r="K832" s="73"/>
      <c r="L832" s="73"/>
      <c r="M832" s="73"/>
      <c r="N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  <c r="Z832" s="73"/>
      <c r="AA832" s="73"/>
      <c r="AB832" s="73"/>
      <c r="AC832" s="73"/>
    </row>
    <row r="833" spans="1:29" ht="12.75" customHeight="1">
      <c r="A833" s="73"/>
      <c r="B833" s="73"/>
      <c r="C833" s="81"/>
      <c r="D833" s="81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  <c r="Z833" s="73"/>
      <c r="AA833" s="73"/>
      <c r="AB833" s="73"/>
      <c r="AC833" s="73"/>
    </row>
    <row r="834" spans="1:29" ht="12.75" customHeight="1">
      <c r="A834" s="73"/>
      <c r="B834" s="73"/>
      <c r="C834" s="81"/>
      <c r="D834" s="81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  <c r="Z834" s="73"/>
      <c r="AA834" s="73"/>
      <c r="AB834" s="73"/>
      <c r="AC834" s="73"/>
    </row>
    <row r="835" spans="1:29" ht="12.75" customHeight="1">
      <c r="A835" s="73"/>
      <c r="B835" s="73"/>
      <c r="C835" s="81"/>
      <c r="D835" s="81"/>
      <c r="E835" s="73"/>
      <c r="F835" s="73"/>
      <c r="G835" s="73"/>
      <c r="H835" s="73"/>
      <c r="I835" s="73"/>
      <c r="J835" s="73"/>
      <c r="K835" s="73"/>
      <c r="L835" s="73"/>
      <c r="M835" s="73"/>
      <c r="N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  <c r="Z835" s="73"/>
      <c r="AA835" s="73"/>
      <c r="AB835" s="73"/>
      <c r="AC835" s="73"/>
    </row>
    <row r="836" spans="1:29" ht="12.75" customHeight="1">
      <c r="A836" s="73"/>
      <c r="B836" s="73"/>
      <c r="C836" s="81"/>
      <c r="D836" s="81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  <c r="Z836" s="73"/>
      <c r="AA836" s="73"/>
      <c r="AB836" s="73"/>
      <c r="AC836" s="73"/>
    </row>
    <row r="837" spans="1:29" ht="12.75" customHeight="1">
      <c r="A837" s="73"/>
      <c r="B837" s="73"/>
      <c r="C837" s="81"/>
      <c r="D837" s="81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  <c r="Z837" s="73"/>
      <c r="AA837" s="73"/>
      <c r="AB837" s="73"/>
      <c r="AC837" s="73"/>
    </row>
    <row r="838" spans="1:29" ht="12.75" customHeight="1">
      <c r="A838" s="73"/>
      <c r="B838" s="73"/>
      <c r="C838" s="81"/>
      <c r="D838" s="81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  <c r="Z838" s="73"/>
      <c r="AA838" s="73"/>
      <c r="AB838" s="73"/>
      <c r="AC838" s="73"/>
    </row>
    <row r="839" spans="1:29" ht="12.75" customHeight="1">
      <c r="A839" s="73"/>
      <c r="B839" s="73"/>
      <c r="C839" s="81"/>
      <c r="D839" s="81"/>
      <c r="E839" s="73"/>
      <c r="F839" s="73"/>
      <c r="G839" s="73"/>
      <c r="H839" s="73"/>
      <c r="I839" s="73"/>
      <c r="J839" s="73"/>
      <c r="K839" s="73"/>
      <c r="L839" s="73"/>
      <c r="M839" s="73"/>
      <c r="N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  <c r="Z839" s="73"/>
      <c r="AA839" s="73"/>
      <c r="AB839" s="73"/>
      <c r="AC839" s="73"/>
    </row>
    <row r="840" spans="1:29" ht="12.75" customHeight="1">
      <c r="A840" s="73"/>
      <c r="B840" s="73"/>
      <c r="C840" s="81"/>
      <c r="D840" s="81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  <c r="Z840" s="73"/>
      <c r="AA840" s="73"/>
      <c r="AB840" s="73"/>
      <c r="AC840" s="73"/>
    </row>
    <row r="841" spans="1:29" ht="12.75" customHeight="1">
      <c r="A841" s="73"/>
      <c r="B841" s="73"/>
      <c r="C841" s="81"/>
      <c r="D841" s="81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  <c r="Z841" s="73"/>
      <c r="AA841" s="73"/>
      <c r="AB841" s="73"/>
      <c r="AC841" s="73"/>
    </row>
    <row r="842" spans="1:29" ht="12.75" customHeight="1">
      <c r="A842" s="73"/>
      <c r="B842" s="73"/>
      <c r="C842" s="81"/>
      <c r="D842" s="81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  <c r="Z842" s="73"/>
      <c r="AA842" s="73"/>
      <c r="AB842" s="73"/>
      <c r="AC842" s="73"/>
    </row>
    <row r="843" spans="1:29" ht="12.75" customHeight="1">
      <c r="A843" s="73"/>
      <c r="B843" s="73"/>
      <c r="C843" s="81"/>
      <c r="D843" s="81"/>
      <c r="E843" s="73"/>
      <c r="F843" s="73"/>
      <c r="G843" s="73"/>
      <c r="H843" s="73"/>
      <c r="I843" s="73"/>
      <c r="J843" s="73"/>
      <c r="K843" s="73"/>
      <c r="L843" s="73"/>
      <c r="M843" s="73"/>
      <c r="N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  <c r="Z843" s="73"/>
      <c r="AA843" s="73"/>
      <c r="AB843" s="73"/>
      <c r="AC843" s="73"/>
    </row>
    <row r="844" spans="1:29" ht="12.75" customHeight="1">
      <c r="A844" s="73"/>
      <c r="B844" s="73"/>
      <c r="C844" s="81"/>
      <c r="D844" s="81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  <c r="Z844" s="73"/>
      <c r="AA844" s="73"/>
      <c r="AB844" s="73"/>
      <c r="AC844" s="73"/>
    </row>
    <row r="845" spans="1:29" ht="12.75" customHeight="1">
      <c r="A845" s="73"/>
      <c r="B845" s="73"/>
      <c r="C845" s="81"/>
      <c r="D845" s="81"/>
      <c r="E845" s="73"/>
      <c r="F845" s="73"/>
      <c r="G845" s="73"/>
      <c r="H845" s="73"/>
      <c r="I845" s="73"/>
      <c r="J845" s="73"/>
      <c r="K845" s="73"/>
      <c r="L845" s="73"/>
      <c r="M845" s="73"/>
      <c r="N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  <c r="Z845" s="73"/>
      <c r="AA845" s="73"/>
      <c r="AB845" s="73"/>
      <c r="AC845" s="73"/>
    </row>
    <row r="846" spans="1:29" ht="12.75" customHeight="1">
      <c r="A846" s="73"/>
      <c r="B846" s="73"/>
      <c r="C846" s="81"/>
      <c r="D846" s="81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  <c r="Z846" s="73"/>
      <c r="AA846" s="73"/>
      <c r="AB846" s="73"/>
      <c r="AC846" s="73"/>
    </row>
    <row r="847" spans="1:29" ht="12.75" customHeight="1">
      <c r="A847" s="73"/>
      <c r="B847" s="73"/>
      <c r="C847" s="81"/>
      <c r="D847" s="81"/>
      <c r="E847" s="73"/>
      <c r="F847" s="73"/>
      <c r="G847" s="73"/>
      <c r="H847" s="73"/>
      <c r="I847" s="73"/>
      <c r="J847" s="73"/>
      <c r="K847" s="73"/>
      <c r="L847" s="73"/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  <c r="Z847" s="73"/>
      <c r="AA847" s="73"/>
      <c r="AB847" s="73"/>
      <c r="AC847" s="73"/>
    </row>
    <row r="848" spans="1:29" ht="12.75" customHeight="1">
      <c r="A848" s="73"/>
      <c r="B848" s="73"/>
      <c r="C848" s="81"/>
      <c r="D848" s="81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  <c r="Z848" s="73"/>
      <c r="AA848" s="73"/>
      <c r="AB848" s="73"/>
      <c r="AC848" s="73"/>
    </row>
    <row r="849" spans="1:29" ht="12.75" customHeight="1">
      <c r="A849" s="73"/>
      <c r="B849" s="73"/>
      <c r="C849" s="81"/>
      <c r="D849" s="81"/>
      <c r="E849" s="73"/>
      <c r="F849" s="73"/>
      <c r="G849" s="73"/>
      <c r="H849" s="73"/>
      <c r="I849" s="73"/>
      <c r="J849" s="73"/>
      <c r="K849" s="73"/>
      <c r="L849" s="73"/>
      <c r="M849" s="73"/>
      <c r="N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  <c r="Z849" s="73"/>
      <c r="AA849" s="73"/>
      <c r="AB849" s="73"/>
      <c r="AC849" s="73"/>
    </row>
    <row r="850" spans="1:29" ht="12.75" customHeight="1">
      <c r="A850" s="73"/>
      <c r="B850" s="73"/>
      <c r="C850" s="81"/>
      <c r="D850" s="81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  <c r="Z850" s="73"/>
      <c r="AA850" s="73"/>
      <c r="AB850" s="73"/>
      <c r="AC850" s="73"/>
    </row>
    <row r="851" spans="1:29" ht="12.75" customHeight="1">
      <c r="A851" s="73"/>
      <c r="B851" s="73"/>
      <c r="C851" s="81"/>
      <c r="D851" s="81"/>
      <c r="E851" s="73"/>
      <c r="F851" s="73"/>
      <c r="G851" s="73"/>
      <c r="H851" s="73"/>
      <c r="I851" s="73"/>
      <c r="J851" s="73"/>
      <c r="K851" s="73"/>
      <c r="L851" s="73"/>
      <c r="M851" s="73"/>
      <c r="N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  <c r="Z851" s="73"/>
      <c r="AA851" s="73"/>
      <c r="AB851" s="73"/>
      <c r="AC851" s="73"/>
    </row>
    <row r="852" spans="1:29" ht="12.75" customHeight="1">
      <c r="A852" s="73"/>
      <c r="B852" s="73"/>
      <c r="C852" s="81"/>
      <c r="D852" s="81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  <c r="Z852" s="73"/>
      <c r="AA852" s="73"/>
      <c r="AB852" s="73"/>
      <c r="AC852" s="73"/>
    </row>
    <row r="853" spans="1:29" ht="12.75" customHeight="1">
      <c r="A853" s="73"/>
      <c r="B853" s="73"/>
      <c r="C853" s="81"/>
      <c r="D853" s="81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  <c r="Z853" s="73"/>
      <c r="AA853" s="73"/>
      <c r="AB853" s="73"/>
      <c r="AC853" s="73"/>
    </row>
    <row r="854" spans="1:29" ht="12.75" customHeight="1">
      <c r="A854" s="73"/>
      <c r="B854" s="73"/>
      <c r="C854" s="81"/>
      <c r="D854" s="81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  <c r="Z854" s="73"/>
      <c r="AA854" s="73"/>
      <c r="AB854" s="73"/>
      <c r="AC854" s="73"/>
    </row>
    <row r="855" spans="1:29" ht="12.75" customHeight="1">
      <c r="A855" s="73"/>
      <c r="B855" s="73"/>
      <c r="C855" s="81"/>
      <c r="D855" s="81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  <c r="Z855" s="73"/>
      <c r="AA855" s="73"/>
      <c r="AB855" s="73"/>
      <c r="AC855" s="73"/>
    </row>
    <row r="856" spans="1:29" ht="12.75" customHeight="1">
      <c r="A856" s="73"/>
      <c r="B856" s="73"/>
      <c r="C856" s="81"/>
      <c r="D856" s="81"/>
      <c r="E856" s="73"/>
      <c r="F856" s="73"/>
      <c r="G856" s="73"/>
      <c r="H856" s="73"/>
      <c r="I856" s="73"/>
      <c r="J856" s="73"/>
      <c r="K856" s="73"/>
      <c r="L856" s="73"/>
      <c r="M856" s="73"/>
      <c r="N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  <c r="Z856" s="73"/>
      <c r="AA856" s="73"/>
      <c r="AB856" s="73"/>
      <c r="AC856" s="73"/>
    </row>
    <row r="857" spans="1:29" ht="12.75" customHeight="1">
      <c r="A857" s="73"/>
      <c r="B857" s="73"/>
      <c r="C857" s="81"/>
      <c r="D857" s="81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  <c r="Z857" s="73"/>
      <c r="AA857" s="73"/>
      <c r="AB857" s="73"/>
      <c r="AC857" s="73"/>
    </row>
    <row r="858" spans="1:29" ht="12.75" customHeight="1">
      <c r="A858" s="73"/>
      <c r="B858" s="73"/>
      <c r="C858" s="81"/>
      <c r="D858" s="81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  <c r="Z858" s="73"/>
      <c r="AA858" s="73"/>
      <c r="AB858" s="73"/>
      <c r="AC858" s="73"/>
    </row>
    <row r="859" spans="1:29" ht="12.75" customHeight="1">
      <c r="A859" s="73"/>
      <c r="B859" s="73"/>
      <c r="C859" s="81"/>
      <c r="D859" s="81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  <c r="Z859" s="73"/>
      <c r="AA859" s="73"/>
      <c r="AB859" s="73"/>
      <c r="AC859" s="73"/>
    </row>
    <row r="860" spans="1:29" ht="12.75" customHeight="1">
      <c r="A860" s="73"/>
      <c r="B860" s="73"/>
      <c r="C860" s="81"/>
      <c r="D860" s="81"/>
      <c r="E860" s="73"/>
      <c r="F860" s="73"/>
      <c r="G860" s="73"/>
      <c r="H860" s="73"/>
      <c r="I860" s="73"/>
      <c r="J860" s="73"/>
      <c r="K860" s="73"/>
      <c r="L860" s="73"/>
      <c r="M860" s="73"/>
      <c r="N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  <c r="Z860" s="73"/>
      <c r="AA860" s="73"/>
      <c r="AB860" s="73"/>
      <c r="AC860" s="73"/>
    </row>
    <row r="861" spans="1:29" ht="12.75" customHeight="1">
      <c r="A861" s="73"/>
      <c r="B861" s="73"/>
      <c r="C861" s="81"/>
      <c r="D861" s="81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  <c r="Z861" s="73"/>
      <c r="AA861" s="73"/>
      <c r="AB861" s="73"/>
      <c r="AC861" s="73"/>
    </row>
    <row r="862" spans="1:29" ht="12.75" customHeight="1">
      <c r="A862" s="73"/>
      <c r="B862" s="73"/>
      <c r="C862" s="81"/>
      <c r="D862" s="81"/>
      <c r="E862" s="73"/>
      <c r="F862" s="73"/>
      <c r="G862" s="73"/>
      <c r="H862" s="73"/>
      <c r="I862" s="73"/>
      <c r="J862" s="73"/>
      <c r="K862" s="73"/>
      <c r="L862" s="73"/>
      <c r="M862" s="73"/>
      <c r="N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  <c r="Z862" s="73"/>
      <c r="AA862" s="73"/>
      <c r="AB862" s="73"/>
      <c r="AC862" s="73"/>
    </row>
    <row r="863" spans="1:29" ht="12.75" customHeight="1">
      <c r="A863" s="73"/>
      <c r="B863" s="73"/>
      <c r="C863" s="81"/>
      <c r="D863" s="81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  <c r="Z863" s="73"/>
      <c r="AA863" s="73"/>
      <c r="AB863" s="73"/>
      <c r="AC863" s="73"/>
    </row>
    <row r="864" spans="1:29" ht="12.75" customHeight="1">
      <c r="A864" s="73"/>
      <c r="B864" s="73"/>
      <c r="C864" s="81"/>
      <c r="D864" s="81"/>
      <c r="E864" s="73"/>
      <c r="F864" s="73"/>
      <c r="G864" s="73"/>
      <c r="H864" s="73"/>
      <c r="I864" s="73"/>
      <c r="J864" s="73"/>
      <c r="K864" s="73"/>
      <c r="L864" s="73"/>
      <c r="M864" s="73"/>
      <c r="N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  <c r="Z864" s="73"/>
      <c r="AA864" s="73"/>
      <c r="AB864" s="73"/>
      <c r="AC864" s="73"/>
    </row>
    <row r="865" spans="1:29" ht="12.75" customHeight="1">
      <c r="A865" s="73"/>
      <c r="B865" s="73"/>
      <c r="C865" s="81"/>
      <c r="D865" s="81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  <c r="Z865" s="73"/>
      <c r="AA865" s="73"/>
      <c r="AB865" s="73"/>
      <c r="AC865" s="73"/>
    </row>
    <row r="866" spans="1:29" ht="12.75" customHeight="1">
      <c r="A866" s="73"/>
      <c r="B866" s="73"/>
      <c r="C866" s="81"/>
      <c r="D866" s="81"/>
      <c r="E866" s="73"/>
      <c r="F866" s="73"/>
      <c r="G866" s="73"/>
      <c r="H866" s="73"/>
      <c r="I866" s="73"/>
      <c r="J866" s="73"/>
      <c r="K866" s="73"/>
      <c r="L866" s="73"/>
      <c r="M866" s="73"/>
      <c r="N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  <c r="Z866" s="73"/>
      <c r="AA866" s="73"/>
      <c r="AB866" s="73"/>
      <c r="AC866" s="73"/>
    </row>
    <row r="867" spans="1:29" ht="12.75" customHeight="1">
      <c r="A867" s="73"/>
      <c r="B867" s="73"/>
      <c r="C867" s="81"/>
      <c r="D867" s="81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  <c r="Z867" s="73"/>
      <c r="AA867" s="73"/>
      <c r="AB867" s="73"/>
      <c r="AC867" s="73"/>
    </row>
    <row r="868" spans="1:29" ht="12.75" customHeight="1">
      <c r="A868" s="73"/>
      <c r="B868" s="73"/>
      <c r="C868" s="81"/>
      <c r="D868" s="81"/>
      <c r="E868" s="73"/>
      <c r="F868" s="73"/>
      <c r="G868" s="73"/>
      <c r="H868" s="73"/>
      <c r="I868" s="73"/>
      <c r="J868" s="73"/>
      <c r="K868" s="73"/>
      <c r="L868" s="73"/>
      <c r="M868" s="73"/>
      <c r="N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  <c r="Z868" s="73"/>
      <c r="AA868" s="73"/>
      <c r="AB868" s="73"/>
      <c r="AC868" s="73"/>
    </row>
    <row r="869" spans="1:29" ht="12.75" customHeight="1">
      <c r="A869" s="73"/>
      <c r="B869" s="73"/>
      <c r="C869" s="81"/>
      <c r="D869" s="81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  <c r="Z869" s="73"/>
      <c r="AA869" s="73"/>
      <c r="AB869" s="73"/>
      <c r="AC869" s="73"/>
    </row>
    <row r="870" spans="1:29" ht="12.75" customHeight="1">
      <c r="A870" s="73"/>
      <c r="B870" s="73"/>
      <c r="C870" s="81"/>
      <c r="D870" s="81"/>
      <c r="E870" s="73"/>
      <c r="F870" s="73"/>
      <c r="G870" s="73"/>
      <c r="H870" s="73"/>
      <c r="I870" s="73"/>
      <c r="J870" s="73"/>
      <c r="K870" s="73"/>
      <c r="L870" s="73"/>
      <c r="M870" s="73"/>
      <c r="N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  <c r="Z870" s="73"/>
      <c r="AA870" s="73"/>
      <c r="AB870" s="73"/>
      <c r="AC870" s="73"/>
    </row>
    <row r="871" spans="1:29" ht="12.75" customHeight="1">
      <c r="A871" s="73"/>
      <c r="B871" s="73"/>
      <c r="C871" s="81"/>
      <c r="D871" s="81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  <c r="Z871" s="73"/>
      <c r="AA871" s="73"/>
      <c r="AB871" s="73"/>
      <c r="AC871" s="73"/>
    </row>
    <row r="872" spans="1:29" ht="12.75" customHeight="1">
      <c r="A872" s="73"/>
      <c r="B872" s="73"/>
      <c r="C872" s="81"/>
      <c r="D872" s="81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  <c r="Z872" s="73"/>
      <c r="AA872" s="73"/>
      <c r="AB872" s="73"/>
      <c r="AC872" s="73"/>
    </row>
    <row r="873" spans="1:29" ht="12.75" customHeight="1">
      <c r="A873" s="73"/>
      <c r="B873" s="73"/>
      <c r="C873" s="81"/>
      <c r="D873" s="81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  <c r="Z873" s="73"/>
      <c r="AA873" s="73"/>
      <c r="AB873" s="73"/>
      <c r="AC873" s="73"/>
    </row>
    <row r="874" spans="1:29" ht="12.75" customHeight="1">
      <c r="A874" s="73"/>
      <c r="B874" s="73"/>
      <c r="C874" s="81"/>
      <c r="D874" s="81"/>
      <c r="E874" s="73"/>
      <c r="F874" s="73"/>
      <c r="G874" s="73"/>
      <c r="H874" s="73"/>
      <c r="I874" s="73"/>
      <c r="J874" s="73"/>
      <c r="K874" s="73"/>
      <c r="L874" s="73"/>
      <c r="M874" s="73"/>
      <c r="N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  <c r="Z874" s="73"/>
      <c r="AA874" s="73"/>
      <c r="AB874" s="73"/>
      <c r="AC874" s="73"/>
    </row>
    <row r="875" spans="1:29" ht="12.75" customHeight="1">
      <c r="A875" s="73"/>
      <c r="B875" s="73"/>
      <c r="C875" s="81"/>
      <c r="D875" s="81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  <c r="Z875" s="73"/>
      <c r="AA875" s="73"/>
      <c r="AB875" s="73"/>
      <c r="AC875" s="73"/>
    </row>
    <row r="876" spans="1:29" ht="12.75" customHeight="1">
      <c r="A876" s="73"/>
      <c r="B876" s="73"/>
      <c r="C876" s="81"/>
      <c r="D876" s="81"/>
      <c r="E876" s="73"/>
      <c r="F876" s="73"/>
      <c r="G876" s="73"/>
      <c r="H876" s="73"/>
      <c r="I876" s="73"/>
      <c r="J876" s="73"/>
      <c r="K876" s="73"/>
      <c r="L876" s="73"/>
      <c r="M876" s="73"/>
      <c r="N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  <c r="Z876" s="73"/>
      <c r="AA876" s="73"/>
      <c r="AB876" s="73"/>
      <c r="AC876" s="73"/>
    </row>
    <row r="877" spans="1:29" ht="12.75" customHeight="1">
      <c r="A877" s="73"/>
      <c r="B877" s="73"/>
      <c r="C877" s="81"/>
      <c r="D877" s="81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  <c r="Z877" s="73"/>
      <c r="AA877" s="73"/>
      <c r="AB877" s="73"/>
      <c r="AC877" s="73"/>
    </row>
    <row r="878" spans="1:29" ht="12.75" customHeight="1">
      <c r="A878" s="73"/>
      <c r="B878" s="73"/>
      <c r="C878" s="81"/>
      <c r="D878" s="81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  <c r="Z878" s="73"/>
      <c r="AA878" s="73"/>
      <c r="AB878" s="73"/>
      <c r="AC878" s="73"/>
    </row>
    <row r="879" spans="1:29" ht="12.75" customHeight="1">
      <c r="A879" s="73"/>
      <c r="B879" s="73"/>
      <c r="C879" s="81"/>
      <c r="D879" s="81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  <c r="Z879" s="73"/>
      <c r="AA879" s="73"/>
      <c r="AB879" s="73"/>
      <c r="AC879" s="73"/>
    </row>
    <row r="880" spans="1:29" ht="12.75" customHeight="1">
      <c r="A880" s="73"/>
      <c r="B880" s="73"/>
      <c r="C880" s="81"/>
      <c r="D880" s="81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  <c r="Z880" s="73"/>
      <c r="AA880" s="73"/>
      <c r="AB880" s="73"/>
      <c r="AC880" s="73"/>
    </row>
    <row r="881" spans="1:29" ht="12.75" customHeight="1">
      <c r="A881" s="73"/>
      <c r="B881" s="73"/>
      <c r="C881" s="81"/>
      <c r="D881" s="81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  <c r="Z881" s="73"/>
      <c r="AA881" s="73"/>
      <c r="AB881" s="73"/>
      <c r="AC881" s="73"/>
    </row>
    <row r="882" spans="1:29" ht="12.75" customHeight="1">
      <c r="A882" s="73"/>
      <c r="B882" s="73"/>
      <c r="C882" s="81"/>
      <c r="D882" s="81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  <c r="Z882" s="73"/>
      <c r="AA882" s="73"/>
      <c r="AB882" s="73"/>
      <c r="AC882" s="73"/>
    </row>
    <row r="883" spans="1:29" ht="12.75" customHeight="1">
      <c r="A883" s="73"/>
      <c r="B883" s="73"/>
      <c r="C883" s="81"/>
      <c r="D883" s="81"/>
      <c r="E883" s="73"/>
      <c r="F883" s="73"/>
      <c r="G883" s="73"/>
      <c r="H883" s="73"/>
      <c r="I883" s="73"/>
      <c r="J883" s="73"/>
      <c r="K883" s="73"/>
      <c r="L883" s="73"/>
      <c r="M883" s="73"/>
      <c r="N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  <c r="Z883" s="73"/>
      <c r="AA883" s="73"/>
      <c r="AB883" s="73"/>
      <c r="AC883" s="73"/>
    </row>
    <row r="884" spans="1:29" ht="12.75" customHeight="1">
      <c r="A884" s="73"/>
      <c r="B884" s="73"/>
      <c r="C884" s="81"/>
      <c r="D884" s="81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  <c r="Z884" s="73"/>
      <c r="AA884" s="73"/>
      <c r="AB884" s="73"/>
      <c r="AC884" s="73"/>
    </row>
    <row r="885" spans="1:29" ht="12.75" customHeight="1">
      <c r="A885" s="73"/>
      <c r="B885" s="73"/>
      <c r="C885" s="81"/>
      <c r="D885" s="81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  <c r="Z885" s="73"/>
      <c r="AA885" s="73"/>
      <c r="AB885" s="73"/>
      <c r="AC885" s="73"/>
    </row>
    <row r="886" spans="1:29" ht="12.75" customHeight="1">
      <c r="A886" s="73"/>
      <c r="B886" s="73"/>
      <c r="C886" s="81"/>
      <c r="D886" s="81"/>
      <c r="E886" s="73"/>
      <c r="F886" s="73"/>
      <c r="G886" s="73"/>
      <c r="H886" s="73"/>
      <c r="I886" s="73"/>
      <c r="J886" s="73"/>
      <c r="K886" s="73"/>
      <c r="L886" s="73"/>
      <c r="M886" s="73"/>
      <c r="N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  <c r="Z886" s="73"/>
      <c r="AA886" s="73"/>
      <c r="AB886" s="73"/>
      <c r="AC886" s="73"/>
    </row>
    <row r="887" spans="1:29" ht="12.75" customHeight="1">
      <c r="A887" s="73"/>
      <c r="B887" s="73"/>
      <c r="C887" s="81"/>
      <c r="D887" s="81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  <c r="Z887" s="73"/>
      <c r="AA887" s="73"/>
      <c r="AB887" s="73"/>
      <c r="AC887" s="73"/>
    </row>
    <row r="888" spans="1:29" ht="12.75" customHeight="1">
      <c r="A888" s="73"/>
      <c r="B888" s="73"/>
      <c r="C888" s="81"/>
      <c r="D888" s="81"/>
      <c r="E888" s="73"/>
      <c r="F888" s="73"/>
      <c r="G888" s="73"/>
      <c r="H888" s="73"/>
      <c r="I888" s="73"/>
      <c r="J888" s="73"/>
      <c r="K888" s="73"/>
      <c r="L888" s="73"/>
      <c r="M888" s="73"/>
      <c r="N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  <c r="Z888" s="73"/>
      <c r="AA888" s="73"/>
      <c r="AB888" s="73"/>
      <c r="AC888" s="73"/>
    </row>
    <row r="889" spans="1:29" ht="12.75" customHeight="1">
      <c r="A889" s="73"/>
      <c r="B889" s="73"/>
      <c r="C889" s="81"/>
      <c r="D889" s="81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  <c r="Z889" s="73"/>
      <c r="AA889" s="73"/>
      <c r="AB889" s="73"/>
      <c r="AC889" s="73"/>
    </row>
    <row r="890" spans="1:29" ht="12.75" customHeight="1">
      <c r="A890" s="73"/>
      <c r="B890" s="73"/>
      <c r="C890" s="81"/>
      <c r="D890" s="81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  <c r="Z890" s="73"/>
      <c r="AA890" s="73"/>
      <c r="AB890" s="73"/>
      <c r="AC890" s="73"/>
    </row>
    <row r="891" spans="1:29" ht="12.75" customHeight="1">
      <c r="A891" s="73"/>
      <c r="B891" s="73"/>
      <c r="C891" s="81"/>
      <c r="D891" s="81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  <c r="Z891" s="73"/>
      <c r="AA891" s="73"/>
      <c r="AB891" s="73"/>
      <c r="AC891" s="73"/>
    </row>
    <row r="892" spans="1:29" ht="12.75" customHeight="1">
      <c r="A892" s="73"/>
      <c r="B892" s="73"/>
      <c r="C892" s="81"/>
      <c r="D892" s="81"/>
      <c r="E892" s="73"/>
      <c r="F892" s="73"/>
      <c r="G892" s="73"/>
      <c r="H892" s="73"/>
      <c r="I892" s="73"/>
      <c r="J892" s="73"/>
      <c r="K892" s="73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  <c r="Z892" s="73"/>
      <c r="AA892" s="73"/>
      <c r="AB892" s="73"/>
      <c r="AC892" s="73"/>
    </row>
    <row r="893" spans="1:29" ht="12.75" customHeight="1">
      <c r="A893" s="73"/>
      <c r="B893" s="73"/>
      <c r="C893" s="81"/>
      <c r="D893" s="81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  <c r="Z893" s="73"/>
      <c r="AA893" s="73"/>
      <c r="AB893" s="73"/>
      <c r="AC893" s="73"/>
    </row>
    <row r="894" spans="1:29" ht="12.75" customHeight="1">
      <c r="A894" s="73"/>
      <c r="B894" s="73"/>
      <c r="C894" s="81"/>
      <c r="D894" s="81"/>
      <c r="E894" s="73"/>
      <c r="F894" s="73"/>
      <c r="G894" s="73"/>
      <c r="H894" s="73"/>
      <c r="I894" s="73"/>
      <c r="J894" s="73"/>
      <c r="K894" s="73"/>
      <c r="L894" s="73"/>
      <c r="M894" s="73"/>
      <c r="N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  <c r="Z894" s="73"/>
      <c r="AA894" s="73"/>
      <c r="AB894" s="73"/>
      <c r="AC894" s="73"/>
    </row>
    <row r="895" spans="1:29" ht="12.75" customHeight="1">
      <c r="A895" s="73"/>
      <c r="B895" s="73"/>
      <c r="C895" s="81"/>
      <c r="D895" s="81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  <c r="Z895" s="73"/>
      <c r="AA895" s="73"/>
      <c r="AB895" s="73"/>
      <c r="AC895" s="73"/>
    </row>
    <row r="896" spans="1:29" ht="12.75" customHeight="1">
      <c r="A896" s="73"/>
      <c r="B896" s="73"/>
      <c r="C896" s="81"/>
      <c r="D896" s="81"/>
      <c r="E896" s="73"/>
      <c r="F896" s="73"/>
      <c r="G896" s="73"/>
      <c r="H896" s="73"/>
      <c r="I896" s="73"/>
      <c r="J896" s="73"/>
      <c r="K896" s="73"/>
      <c r="L896" s="73"/>
      <c r="M896" s="73"/>
      <c r="N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  <c r="Z896" s="73"/>
      <c r="AA896" s="73"/>
      <c r="AB896" s="73"/>
      <c r="AC896" s="73"/>
    </row>
    <row r="897" spans="1:29" ht="12.75" customHeight="1">
      <c r="A897" s="73"/>
      <c r="B897" s="73"/>
      <c r="C897" s="81"/>
      <c r="D897" s="81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  <c r="Z897" s="73"/>
      <c r="AA897" s="73"/>
      <c r="AB897" s="73"/>
      <c r="AC897" s="73"/>
    </row>
    <row r="898" spans="1:29" ht="12.75" customHeight="1">
      <c r="A898" s="73"/>
      <c r="B898" s="73"/>
      <c r="C898" s="81"/>
      <c r="D898" s="81"/>
      <c r="E898" s="73"/>
      <c r="F898" s="73"/>
      <c r="G898" s="73"/>
      <c r="H898" s="73"/>
      <c r="I898" s="73"/>
      <c r="J898" s="73"/>
      <c r="K898" s="73"/>
      <c r="L898" s="73"/>
      <c r="M898" s="73"/>
      <c r="N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  <c r="Z898" s="73"/>
      <c r="AA898" s="73"/>
      <c r="AB898" s="73"/>
      <c r="AC898" s="73"/>
    </row>
    <row r="899" spans="1:29" ht="12.75" customHeight="1">
      <c r="A899" s="73"/>
      <c r="B899" s="73"/>
      <c r="C899" s="81"/>
      <c r="D899" s="81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  <c r="Z899" s="73"/>
      <c r="AA899" s="73"/>
      <c r="AB899" s="73"/>
      <c r="AC899" s="73"/>
    </row>
    <row r="900" spans="1:29" ht="12.75" customHeight="1">
      <c r="A900" s="73"/>
      <c r="B900" s="73"/>
      <c r="C900" s="81"/>
      <c r="D900" s="81"/>
      <c r="E900" s="73"/>
      <c r="F900" s="73"/>
      <c r="G900" s="73"/>
      <c r="H900" s="73"/>
      <c r="I900" s="73"/>
      <c r="J900" s="73"/>
      <c r="K900" s="73"/>
      <c r="L900" s="73"/>
      <c r="M900" s="73"/>
      <c r="N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  <c r="Z900" s="73"/>
      <c r="AA900" s="73"/>
      <c r="AB900" s="73"/>
      <c r="AC900" s="73"/>
    </row>
    <row r="901" spans="1:29" ht="12.75" customHeight="1">
      <c r="A901" s="73"/>
      <c r="B901" s="73"/>
      <c r="C901" s="81"/>
      <c r="D901" s="81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  <c r="Z901" s="73"/>
      <c r="AA901" s="73"/>
      <c r="AB901" s="73"/>
      <c r="AC901" s="73"/>
    </row>
    <row r="902" spans="1:29" ht="12.75" customHeight="1">
      <c r="A902" s="73"/>
      <c r="B902" s="73"/>
      <c r="C902" s="81"/>
      <c r="D902" s="81"/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  <c r="Z902" s="73"/>
      <c r="AA902" s="73"/>
      <c r="AB902" s="73"/>
      <c r="AC902" s="73"/>
    </row>
    <row r="903" spans="1:29" ht="12.75" customHeight="1">
      <c r="A903" s="73"/>
      <c r="B903" s="73"/>
      <c r="C903" s="81"/>
      <c r="D903" s="81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  <c r="Z903" s="73"/>
      <c r="AA903" s="73"/>
      <c r="AB903" s="73"/>
      <c r="AC903" s="73"/>
    </row>
    <row r="904" spans="1:29" ht="12.75" customHeight="1">
      <c r="A904" s="73"/>
      <c r="B904" s="73"/>
      <c r="C904" s="81"/>
      <c r="D904" s="81"/>
      <c r="E904" s="73"/>
      <c r="F904" s="73"/>
      <c r="G904" s="73"/>
      <c r="H904" s="73"/>
      <c r="I904" s="73"/>
      <c r="J904" s="73"/>
      <c r="K904" s="73"/>
      <c r="L904" s="73"/>
      <c r="M904" s="73"/>
      <c r="N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  <c r="Z904" s="73"/>
      <c r="AA904" s="73"/>
      <c r="AB904" s="73"/>
      <c r="AC904" s="73"/>
    </row>
    <row r="905" spans="1:29" ht="12.75" customHeight="1">
      <c r="A905" s="73"/>
      <c r="B905" s="73"/>
      <c r="C905" s="81"/>
      <c r="D905" s="81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  <c r="Z905" s="73"/>
      <c r="AA905" s="73"/>
      <c r="AB905" s="73"/>
      <c r="AC905" s="73"/>
    </row>
    <row r="906" spans="1:29" ht="12.75" customHeight="1">
      <c r="A906" s="73"/>
      <c r="B906" s="73"/>
      <c r="C906" s="81"/>
      <c r="D906" s="81"/>
      <c r="E906" s="73"/>
      <c r="F906" s="73"/>
      <c r="G906" s="73"/>
      <c r="H906" s="73"/>
      <c r="I906" s="73"/>
      <c r="J906" s="73"/>
      <c r="K906" s="73"/>
      <c r="L906" s="73"/>
      <c r="M906" s="73"/>
      <c r="N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  <c r="Z906" s="73"/>
      <c r="AA906" s="73"/>
      <c r="AB906" s="73"/>
      <c r="AC906" s="73"/>
    </row>
    <row r="907" spans="1:29" ht="12.75" customHeight="1">
      <c r="A907" s="73"/>
      <c r="B907" s="73"/>
      <c r="C907" s="81"/>
      <c r="D907" s="81"/>
      <c r="E907" s="73"/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  <c r="Z907" s="73"/>
      <c r="AA907" s="73"/>
      <c r="AB907" s="73"/>
      <c r="AC907" s="73"/>
    </row>
    <row r="908" spans="1:29" ht="12.75" customHeight="1">
      <c r="A908" s="73"/>
      <c r="B908" s="73"/>
      <c r="C908" s="81"/>
      <c r="D908" s="81"/>
      <c r="E908" s="73"/>
      <c r="F908" s="73"/>
      <c r="G908" s="73"/>
      <c r="H908" s="73"/>
      <c r="I908" s="73"/>
      <c r="J908" s="73"/>
      <c r="K908" s="73"/>
      <c r="L908" s="73"/>
      <c r="M908" s="73"/>
      <c r="N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  <c r="Z908" s="73"/>
      <c r="AA908" s="73"/>
      <c r="AB908" s="73"/>
      <c r="AC908" s="73"/>
    </row>
    <row r="909" spans="1:29" ht="12.75" customHeight="1">
      <c r="A909" s="73"/>
      <c r="B909" s="73"/>
      <c r="C909" s="81"/>
      <c r="D909" s="81"/>
      <c r="E909" s="73"/>
      <c r="F909" s="73"/>
      <c r="G909" s="73"/>
      <c r="H909" s="73"/>
      <c r="I909" s="73"/>
      <c r="J909" s="73"/>
      <c r="K909" s="73"/>
      <c r="L909" s="73"/>
      <c r="M909" s="73"/>
      <c r="N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  <c r="Z909" s="73"/>
      <c r="AA909" s="73"/>
      <c r="AB909" s="73"/>
      <c r="AC909" s="73"/>
    </row>
    <row r="910" spans="1:29" ht="12.75" customHeight="1">
      <c r="A910" s="73"/>
      <c r="B910" s="73"/>
      <c r="C910" s="81"/>
      <c r="D910" s="81"/>
      <c r="E910" s="73"/>
      <c r="F910" s="73"/>
      <c r="G910" s="73"/>
      <c r="H910" s="73"/>
      <c r="I910" s="73"/>
      <c r="J910" s="73"/>
      <c r="K910" s="73"/>
      <c r="L910" s="73"/>
      <c r="M910" s="73"/>
      <c r="N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  <c r="Z910" s="73"/>
      <c r="AA910" s="73"/>
      <c r="AB910" s="73"/>
      <c r="AC910" s="73"/>
    </row>
    <row r="911" spans="1:29" ht="12.75" customHeight="1">
      <c r="A911" s="73"/>
      <c r="B911" s="73"/>
      <c r="C911" s="81"/>
      <c r="D911" s="81"/>
      <c r="E911" s="73"/>
      <c r="F911" s="73"/>
      <c r="G911" s="73"/>
      <c r="H911" s="73"/>
      <c r="I911" s="73"/>
      <c r="J911" s="73"/>
      <c r="K911" s="73"/>
      <c r="L911" s="73"/>
      <c r="M911" s="73"/>
      <c r="N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  <c r="Z911" s="73"/>
      <c r="AA911" s="73"/>
      <c r="AB911" s="73"/>
      <c r="AC911" s="73"/>
    </row>
    <row r="912" spans="1:29" ht="12.75" customHeight="1">
      <c r="A912" s="73"/>
      <c r="B912" s="73"/>
      <c r="C912" s="81"/>
      <c r="D912" s="81"/>
      <c r="E912" s="73"/>
      <c r="F912" s="73"/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  <c r="Z912" s="73"/>
      <c r="AA912" s="73"/>
      <c r="AB912" s="73"/>
      <c r="AC912" s="73"/>
    </row>
    <row r="913" spans="1:29" ht="12.75" customHeight="1">
      <c r="A913" s="73"/>
      <c r="B913" s="73"/>
      <c r="C913" s="81"/>
      <c r="D913" s="81"/>
      <c r="E913" s="73"/>
      <c r="F913" s="73"/>
      <c r="G913" s="73"/>
      <c r="H913" s="73"/>
      <c r="I913" s="73"/>
      <c r="J913" s="73"/>
      <c r="K913" s="73"/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  <c r="Z913" s="73"/>
      <c r="AA913" s="73"/>
      <c r="AB913" s="73"/>
      <c r="AC913" s="73"/>
    </row>
    <row r="914" spans="1:29" ht="12.75" customHeight="1">
      <c r="A914" s="73"/>
      <c r="B914" s="73"/>
      <c r="C914" s="81"/>
      <c r="D914" s="81"/>
      <c r="E914" s="73"/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  <c r="Z914" s="73"/>
      <c r="AA914" s="73"/>
      <c r="AB914" s="73"/>
      <c r="AC914" s="73"/>
    </row>
    <row r="915" spans="1:29" ht="12.75" customHeight="1">
      <c r="A915" s="73"/>
      <c r="B915" s="73"/>
      <c r="C915" s="81"/>
      <c r="D915" s="81"/>
      <c r="E915" s="73"/>
      <c r="F915" s="73"/>
      <c r="G915" s="73"/>
      <c r="H915" s="73"/>
      <c r="I915" s="73"/>
      <c r="J915" s="73"/>
      <c r="K915" s="73"/>
      <c r="L915" s="73"/>
      <c r="M915" s="73"/>
      <c r="N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  <c r="Z915" s="73"/>
      <c r="AA915" s="73"/>
      <c r="AB915" s="73"/>
      <c r="AC915" s="73"/>
    </row>
    <row r="916" spans="1:29" ht="12.75" customHeight="1">
      <c r="A916" s="73"/>
      <c r="B916" s="73"/>
      <c r="C916" s="81"/>
      <c r="D916" s="81"/>
      <c r="E916" s="73"/>
      <c r="F916" s="73"/>
      <c r="G916" s="73"/>
      <c r="H916" s="73"/>
      <c r="I916" s="73"/>
      <c r="J916" s="73"/>
      <c r="K916" s="73"/>
      <c r="L916" s="73"/>
      <c r="M916" s="73"/>
      <c r="N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  <c r="Z916" s="73"/>
      <c r="AA916" s="73"/>
      <c r="AB916" s="73"/>
      <c r="AC916" s="73"/>
    </row>
    <row r="917" spans="1:29" ht="12.75" customHeight="1">
      <c r="A917" s="73"/>
      <c r="B917" s="73"/>
      <c r="C917" s="81"/>
      <c r="D917" s="81"/>
      <c r="E917" s="73"/>
      <c r="F917" s="73"/>
      <c r="G917" s="73"/>
      <c r="H917" s="73"/>
      <c r="I917" s="73"/>
      <c r="J917" s="73"/>
      <c r="K917" s="73"/>
      <c r="L917" s="73"/>
      <c r="M917" s="73"/>
      <c r="N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  <c r="Z917" s="73"/>
      <c r="AA917" s="73"/>
      <c r="AB917" s="73"/>
      <c r="AC917" s="73"/>
    </row>
    <row r="918" spans="1:29" ht="12.75" customHeight="1">
      <c r="A918" s="73"/>
      <c r="B918" s="73"/>
      <c r="C918" s="81"/>
      <c r="D918" s="81"/>
      <c r="E918" s="73"/>
      <c r="F918" s="73"/>
      <c r="G918" s="73"/>
      <c r="H918" s="73"/>
      <c r="I918" s="73"/>
      <c r="J918" s="73"/>
      <c r="K918" s="73"/>
      <c r="L918" s="73"/>
      <c r="M918" s="73"/>
      <c r="N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  <c r="Z918" s="73"/>
      <c r="AA918" s="73"/>
      <c r="AB918" s="73"/>
      <c r="AC918" s="73"/>
    </row>
    <row r="919" spans="1:29" ht="12.75" customHeight="1">
      <c r="A919" s="73"/>
      <c r="B919" s="73"/>
      <c r="C919" s="81"/>
      <c r="D919" s="81"/>
      <c r="E919" s="73"/>
      <c r="F919" s="73"/>
      <c r="G919" s="73"/>
      <c r="H919" s="73"/>
      <c r="I919" s="73"/>
      <c r="J919" s="73"/>
      <c r="K919" s="73"/>
      <c r="L919" s="73"/>
      <c r="M919" s="73"/>
      <c r="N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  <c r="Z919" s="73"/>
      <c r="AA919" s="73"/>
      <c r="AB919" s="73"/>
      <c r="AC919" s="73"/>
    </row>
    <row r="920" spans="1:29" ht="12.75" customHeight="1">
      <c r="A920" s="73"/>
      <c r="B920" s="73"/>
      <c r="C920" s="81"/>
      <c r="D920" s="81"/>
      <c r="E920" s="73"/>
      <c r="F920" s="73"/>
      <c r="G920" s="73"/>
      <c r="H920" s="73"/>
      <c r="I920" s="73"/>
      <c r="J920" s="73"/>
      <c r="K920" s="73"/>
      <c r="L920" s="73"/>
      <c r="M920" s="73"/>
      <c r="N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  <c r="Z920" s="73"/>
      <c r="AA920" s="73"/>
      <c r="AB920" s="73"/>
      <c r="AC920" s="73"/>
    </row>
    <row r="921" spans="1:29" ht="12.75" customHeight="1">
      <c r="A921" s="73"/>
      <c r="B921" s="73"/>
      <c r="C921" s="81"/>
      <c r="D921" s="81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  <c r="Z921" s="73"/>
      <c r="AA921" s="73"/>
      <c r="AB921" s="73"/>
      <c r="AC921" s="73"/>
    </row>
    <row r="922" spans="1:29" ht="12.75" customHeight="1">
      <c r="A922" s="73"/>
      <c r="B922" s="73"/>
      <c r="C922" s="81"/>
      <c r="D922" s="81"/>
      <c r="E922" s="73"/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  <c r="Z922" s="73"/>
      <c r="AA922" s="73"/>
      <c r="AB922" s="73"/>
      <c r="AC922" s="73"/>
    </row>
    <row r="923" spans="1:29" ht="12.75" customHeight="1">
      <c r="A923" s="73"/>
      <c r="B923" s="73"/>
      <c r="C923" s="81"/>
      <c r="D923" s="81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  <c r="Z923" s="73"/>
      <c r="AA923" s="73"/>
      <c r="AB923" s="73"/>
      <c r="AC923" s="73"/>
    </row>
    <row r="924" spans="1:29" ht="12.75" customHeight="1">
      <c r="A924" s="73"/>
      <c r="B924" s="73"/>
      <c r="C924" s="81"/>
      <c r="D924" s="81"/>
      <c r="E924" s="73"/>
      <c r="F924" s="73"/>
      <c r="G924" s="73"/>
      <c r="H924" s="73"/>
      <c r="I924" s="73"/>
      <c r="J924" s="73"/>
      <c r="K924" s="73"/>
      <c r="L924" s="73"/>
      <c r="M924" s="73"/>
      <c r="N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  <c r="Z924" s="73"/>
      <c r="AA924" s="73"/>
      <c r="AB924" s="73"/>
      <c r="AC924" s="73"/>
    </row>
    <row r="925" spans="1:29" ht="12.75" customHeight="1">
      <c r="A925" s="73"/>
      <c r="B925" s="73"/>
      <c r="C925" s="81"/>
      <c r="D925" s="81"/>
      <c r="E925" s="73"/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  <c r="Z925" s="73"/>
      <c r="AA925" s="73"/>
      <c r="AB925" s="73"/>
      <c r="AC925" s="73"/>
    </row>
    <row r="926" spans="1:29" ht="12.75" customHeight="1">
      <c r="A926" s="73"/>
      <c r="B926" s="73"/>
      <c r="C926" s="81"/>
      <c r="D926" s="81"/>
      <c r="E926" s="73"/>
      <c r="F926" s="73"/>
      <c r="G926" s="73"/>
      <c r="H926" s="73"/>
      <c r="I926" s="73"/>
      <c r="J926" s="73"/>
      <c r="K926" s="73"/>
      <c r="L926" s="73"/>
      <c r="M926" s="73"/>
      <c r="N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  <c r="Z926" s="73"/>
      <c r="AA926" s="73"/>
      <c r="AB926" s="73"/>
      <c r="AC926" s="73"/>
    </row>
    <row r="927" spans="1:29" ht="12.75" customHeight="1">
      <c r="A927" s="73"/>
      <c r="B927" s="73"/>
      <c r="C927" s="81"/>
      <c r="D927" s="81"/>
      <c r="E927" s="73"/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  <c r="Z927" s="73"/>
      <c r="AA927" s="73"/>
      <c r="AB927" s="73"/>
      <c r="AC927" s="73"/>
    </row>
    <row r="928" spans="1:29" ht="12.75" customHeight="1">
      <c r="A928" s="73"/>
      <c r="B928" s="73"/>
      <c r="C928" s="81"/>
      <c r="D928" s="81"/>
      <c r="E928" s="73"/>
      <c r="F928" s="73"/>
      <c r="G928" s="73"/>
      <c r="H928" s="73"/>
      <c r="I928" s="73"/>
      <c r="J928" s="73"/>
      <c r="K928" s="73"/>
      <c r="L928" s="73"/>
      <c r="M928" s="73"/>
      <c r="N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  <c r="Z928" s="73"/>
      <c r="AA928" s="73"/>
      <c r="AB928" s="73"/>
      <c r="AC928" s="73"/>
    </row>
    <row r="929" spans="1:29" ht="12.75" customHeight="1">
      <c r="A929" s="73"/>
      <c r="B929" s="73"/>
      <c r="C929" s="81"/>
      <c r="D929" s="81"/>
      <c r="E929" s="73"/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  <c r="Z929" s="73"/>
      <c r="AA929" s="73"/>
      <c r="AB929" s="73"/>
      <c r="AC929" s="73"/>
    </row>
    <row r="930" spans="1:29" ht="12.75" customHeight="1">
      <c r="A930" s="73"/>
      <c r="B930" s="73"/>
      <c r="C930" s="81"/>
      <c r="D930" s="81"/>
      <c r="E930" s="73"/>
      <c r="F930" s="73"/>
      <c r="G930" s="73"/>
      <c r="H930" s="73"/>
      <c r="I930" s="73"/>
      <c r="J930" s="73"/>
      <c r="K930" s="73"/>
      <c r="L930" s="73"/>
      <c r="M930" s="73"/>
      <c r="N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  <c r="Z930" s="73"/>
      <c r="AA930" s="73"/>
      <c r="AB930" s="73"/>
      <c r="AC930" s="73"/>
    </row>
    <row r="931" spans="1:29" ht="12.75" customHeight="1">
      <c r="A931" s="73"/>
      <c r="B931" s="73"/>
      <c r="C931" s="81"/>
      <c r="D931" s="81"/>
      <c r="E931" s="73"/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  <c r="Z931" s="73"/>
      <c r="AA931" s="73"/>
      <c r="AB931" s="73"/>
      <c r="AC931" s="73"/>
    </row>
    <row r="932" spans="1:29" ht="12.75" customHeight="1">
      <c r="A932" s="73"/>
      <c r="B932" s="73"/>
      <c r="C932" s="81"/>
      <c r="D932" s="81"/>
      <c r="E932" s="73"/>
      <c r="F932" s="73"/>
      <c r="G932" s="73"/>
      <c r="H932" s="73"/>
      <c r="I932" s="73"/>
      <c r="J932" s="73"/>
      <c r="K932" s="73"/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  <c r="Z932" s="73"/>
      <c r="AA932" s="73"/>
      <c r="AB932" s="73"/>
      <c r="AC932" s="73"/>
    </row>
    <row r="933" spans="1:29" ht="12.75" customHeight="1">
      <c r="A933" s="73"/>
      <c r="B933" s="73"/>
      <c r="C933" s="81"/>
      <c r="D933" s="81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  <c r="Z933" s="73"/>
      <c r="AA933" s="73"/>
      <c r="AB933" s="73"/>
      <c r="AC933" s="73"/>
    </row>
    <row r="934" spans="1:29" ht="12.75" customHeight="1">
      <c r="A934" s="73"/>
      <c r="B934" s="73"/>
      <c r="C934" s="81"/>
      <c r="D934" s="81"/>
      <c r="E934" s="73"/>
      <c r="F934" s="73"/>
      <c r="G934" s="73"/>
      <c r="H934" s="73"/>
      <c r="I934" s="73"/>
      <c r="J934" s="73"/>
      <c r="K934" s="73"/>
      <c r="L934" s="73"/>
      <c r="M934" s="73"/>
      <c r="N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  <c r="Z934" s="73"/>
      <c r="AA934" s="73"/>
      <c r="AB934" s="73"/>
      <c r="AC934" s="73"/>
    </row>
    <row r="935" spans="1:29" ht="12.75" customHeight="1">
      <c r="A935" s="73"/>
      <c r="B935" s="73"/>
      <c r="C935" s="81"/>
      <c r="D935" s="81"/>
      <c r="E935" s="73"/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  <c r="Z935" s="73"/>
      <c r="AA935" s="73"/>
      <c r="AB935" s="73"/>
      <c r="AC935" s="73"/>
    </row>
    <row r="936" spans="1:29" ht="12.75" customHeight="1">
      <c r="A936" s="73"/>
      <c r="B936" s="73"/>
      <c r="C936" s="81"/>
      <c r="D936" s="81"/>
      <c r="E936" s="73"/>
      <c r="F936" s="73"/>
      <c r="G936" s="73"/>
      <c r="H936" s="73"/>
      <c r="I936" s="73"/>
      <c r="J936" s="73"/>
      <c r="K936" s="73"/>
      <c r="L936" s="73"/>
      <c r="M936" s="73"/>
      <c r="N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  <c r="Z936" s="73"/>
      <c r="AA936" s="73"/>
      <c r="AB936" s="73"/>
      <c r="AC936" s="73"/>
    </row>
    <row r="937" spans="1:29" ht="12.75" customHeight="1">
      <c r="A937" s="73"/>
      <c r="B937" s="73"/>
      <c r="C937" s="81"/>
      <c r="D937" s="81"/>
      <c r="E937" s="73"/>
      <c r="F937" s="73"/>
      <c r="G937" s="73"/>
      <c r="H937" s="73"/>
      <c r="I937" s="73"/>
      <c r="J937" s="73"/>
      <c r="K937" s="73"/>
      <c r="L937" s="73"/>
      <c r="M937" s="73"/>
      <c r="N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  <c r="Z937" s="73"/>
      <c r="AA937" s="73"/>
      <c r="AB937" s="73"/>
      <c r="AC937" s="73"/>
    </row>
    <row r="938" spans="1:29" ht="12.75" customHeight="1">
      <c r="A938" s="73"/>
      <c r="B938" s="73"/>
      <c r="C938" s="81"/>
      <c r="D938" s="81"/>
      <c r="E938" s="73"/>
      <c r="F938" s="73"/>
      <c r="G938" s="73"/>
      <c r="H938" s="73"/>
      <c r="I938" s="73"/>
      <c r="J938" s="73"/>
      <c r="K938" s="73"/>
      <c r="L938" s="73"/>
      <c r="M938" s="73"/>
      <c r="N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  <c r="Z938" s="73"/>
      <c r="AA938" s="73"/>
      <c r="AB938" s="73"/>
      <c r="AC938" s="73"/>
    </row>
    <row r="939" spans="1:29" ht="12.75" customHeight="1">
      <c r="A939" s="73"/>
      <c r="B939" s="73"/>
      <c r="C939" s="81"/>
      <c r="D939" s="81"/>
      <c r="E939" s="73"/>
      <c r="F939" s="73"/>
      <c r="G939" s="73"/>
      <c r="H939" s="73"/>
      <c r="I939" s="73"/>
      <c r="J939" s="73"/>
      <c r="K939" s="73"/>
      <c r="L939" s="73"/>
      <c r="M939" s="73"/>
      <c r="N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  <c r="Z939" s="73"/>
      <c r="AA939" s="73"/>
      <c r="AB939" s="73"/>
      <c r="AC939" s="73"/>
    </row>
    <row r="940" spans="1:29" ht="12.75" customHeight="1">
      <c r="A940" s="73"/>
      <c r="B940" s="73"/>
      <c r="C940" s="81"/>
      <c r="D940" s="81"/>
      <c r="E940" s="73"/>
      <c r="F940" s="73"/>
      <c r="G940" s="73"/>
      <c r="H940" s="73"/>
      <c r="I940" s="73"/>
      <c r="J940" s="73"/>
      <c r="K940" s="73"/>
      <c r="L940" s="73"/>
      <c r="M940" s="73"/>
      <c r="N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  <c r="Z940" s="73"/>
      <c r="AA940" s="73"/>
      <c r="AB940" s="73"/>
      <c r="AC940" s="73"/>
    </row>
    <row r="941" spans="1:29" ht="12.75" customHeight="1">
      <c r="A941" s="73"/>
      <c r="B941" s="73"/>
      <c r="C941" s="81"/>
      <c r="D941" s="81"/>
      <c r="E941" s="73"/>
      <c r="F941" s="73"/>
      <c r="G941" s="73"/>
      <c r="H941" s="73"/>
      <c r="I941" s="73"/>
      <c r="J941" s="73"/>
      <c r="K941" s="73"/>
      <c r="L941" s="73"/>
      <c r="M941" s="73"/>
      <c r="N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  <c r="Z941" s="73"/>
      <c r="AA941" s="73"/>
      <c r="AB941" s="73"/>
      <c r="AC941" s="73"/>
    </row>
    <row r="942" spans="1:29" ht="12.75" customHeight="1">
      <c r="A942" s="73"/>
      <c r="B942" s="73"/>
      <c r="C942" s="81"/>
      <c r="D942" s="81"/>
      <c r="E942" s="73"/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  <c r="Z942" s="73"/>
      <c r="AA942" s="73"/>
      <c r="AB942" s="73"/>
      <c r="AC942" s="73"/>
    </row>
    <row r="943" spans="1:29" ht="12.75" customHeight="1">
      <c r="A943" s="73"/>
      <c r="B943" s="73"/>
      <c r="C943" s="81"/>
      <c r="D943" s="81"/>
      <c r="E943" s="73"/>
      <c r="F943" s="73"/>
      <c r="G943" s="73"/>
      <c r="H943" s="73"/>
      <c r="I943" s="73"/>
      <c r="J943" s="73"/>
      <c r="K943" s="73"/>
      <c r="L943" s="73"/>
      <c r="M943" s="73"/>
      <c r="N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  <c r="Z943" s="73"/>
      <c r="AA943" s="73"/>
      <c r="AB943" s="73"/>
      <c r="AC943" s="73"/>
    </row>
    <row r="944" spans="1:29" ht="12.75" customHeight="1">
      <c r="A944" s="73"/>
      <c r="B944" s="73"/>
      <c r="C944" s="81"/>
      <c r="D944" s="81"/>
      <c r="E944" s="73"/>
      <c r="F944" s="73"/>
      <c r="G944" s="73"/>
      <c r="H944" s="73"/>
      <c r="I944" s="73"/>
      <c r="J944" s="73"/>
      <c r="K944" s="73"/>
      <c r="L944" s="73"/>
      <c r="M944" s="73"/>
      <c r="N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  <c r="Z944" s="73"/>
      <c r="AA944" s="73"/>
      <c r="AB944" s="73"/>
      <c r="AC944" s="73"/>
    </row>
    <row r="945" spans="1:29" ht="12.75" customHeight="1">
      <c r="A945" s="73"/>
      <c r="B945" s="73"/>
      <c r="C945" s="81"/>
      <c r="D945" s="81"/>
      <c r="E945" s="73"/>
      <c r="F945" s="73"/>
      <c r="G945" s="73"/>
      <c r="H945" s="73"/>
      <c r="I945" s="73"/>
      <c r="J945" s="73"/>
      <c r="K945" s="73"/>
      <c r="L945" s="73"/>
      <c r="M945" s="73"/>
      <c r="N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  <c r="Z945" s="73"/>
      <c r="AA945" s="73"/>
      <c r="AB945" s="73"/>
      <c r="AC945" s="73"/>
    </row>
    <row r="946" spans="1:29" ht="12.75" customHeight="1">
      <c r="A946" s="73"/>
      <c r="B946" s="73"/>
      <c r="C946" s="81"/>
      <c r="D946" s="81"/>
      <c r="E946" s="73"/>
      <c r="F946" s="73"/>
      <c r="G946" s="73"/>
      <c r="H946" s="73"/>
      <c r="I946" s="73"/>
      <c r="J946" s="73"/>
      <c r="K946" s="73"/>
      <c r="L946" s="73"/>
      <c r="M946" s="73"/>
      <c r="N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  <c r="Z946" s="73"/>
      <c r="AA946" s="73"/>
      <c r="AB946" s="73"/>
      <c r="AC946" s="73"/>
    </row>
    <row r="947" spans="1:29" ht="12.75" customHeight="1">
      <c r="A947" s="73"/>
      <c r="B947" s="73"/>
      <c r="C947" s="81"/>
      <c r="D947" s="81"/>
      <c r="E947" s="73"/>
      <c r="F947" s="73"/>
      <c r="G947" s="73"/>
      <c r="H947" s="73"/>
      <c r="I947" s="73"/>
      <c r="J947" s="73"/>
      <c r="K947" s="73"/>
      <c r="L947" s="73"/>
      <c r="M947" s="73"/>
      <c r="N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  <c r="Z947" s="73"/>
      <c r="AA947" s="73"/>
      <c r="AB947" s="73"/>
      <c r="AC947" s="73"/>
    </row>
    <row r="948" spans="1:29" ht="12.75" customHeight="1">
      <c r="A948" s="73"/>
      <c r="B948" s="73"/>
      <c r="C948" s="81"/>
      <c r="D948" s="81"/>
      <c r="E948" s="73"/>
      <c r="F948" s="73"/>
      <c r="G948" s="73"/>
      <c r="H948" s="73"/>
      <c r="I948" s="73"/>
      <c r="J948" s="73"/>
      <c r="K948" s="73"/>
      <c r="L948" s="73"/>
      <c r="M948" s="73"/>
      <c r="N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  <c r="Z948" s="73"/>
      <c r="AA948" s="73"/>
      <c r="AB948" s="73"/>
      <c r="AC948" s="73"/>
    </row>
    <row r="949" spans="1:29" ht="12.75" customHeight="1">
      <c r="A949" s="73"/>
      <c r="B949" s="73"/>
      <c r="C949" s="81"/>
      <c r="D949" s="81"/>
      <c r="E949" s="73"/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  <c r="Z949" s="73"/>
      <c r="AA949" s="73"/>
      <c r="AB949" s="73"/>
      <c r="AC949" s="73"/>
    </row>
    <row r="950" spans="1:29" ht="12.75" customHeight="1">
      <c r="A950" s="73"/>
      <c r="B950" s="73"/>
      <c r="C950" s="81"/>
      <c r="D950" s="81"/>
      <c r="E950" s="73"/>
      <c r="F950" s="73"/>
      <c r="G950" s="73"/>
      <c r="H950" s="73"/>
      <c r="I950" s="73"/>
      <c r="J950" s="73"/>
      <c r="K950" s="73"/>
      <c r="L950" s="73"/>
      <c r="M950" s="73"/>
      <c r="N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  <c r="Z950" s="73"/>
      <c r="AA950" s="73"/>
      <c r="AB950" s="73"/>
      <c r="AC950" s="73"/>
    </row>
    <row r="951" spans="1:29" ht="12.75" customHeight="1">
      <c r="A951" s="73"/>
      <c r="B951" s="73"/>
      <c r="C951" s="81"/>
      <c r="D951" s="81"/>
      <c r="E951" s="73"/>
      <c r="F951" s="73"/>
      <c r="G951" s="73"/>
      <c r="H951" s="73"/>
      <c r="I951" s="73"/>
      <c r="J951" s="73"/>
      <c r="K951" s="73"/>
      <c r="L951" s="73"/>
      <c r="M951" s="73"/>
      <c r="N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  <c r="Z951" s="73"/>
      <c r="AA951" s="73"/>
      <c r="AB951" s="73"/>
      <c r="AC951" s="73"/>
    </row>
    <row r="952" spans="1:29" ht="12.75" customHeight="1">
      <c r="A952" s="73"/>
      <c r="B952" s="73"/>
      <c r="C952" s="81"/>
      <c r="D952" s="81"/>
      <c r="E952" s="73"/>
      <c r="F952" s="73"/>
      <c r="G952" s="73"/>
      <c r="H952" s="73"/>
      <c r="I952" s="73"/>
      <c r="J952" s="73"/>
      <c r="K952" s="73"/>
      <c r="L952" s="73"/>
      <c r="M952" s="73"/>
      <c r="N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  <c r="Z952" s="73"/>
      <c r="AA952" s="73"/>
      <c r="AB952" s="73"/>
      <c r="AC952" s="73"/>
    </row>
    <row r="953" spans="1:29" ht="12.75" customHeight="1">
      <c r="A953" s="73"/>
      <c r="B953" s="73"/>
      <c r="C953" s="81"/>
      <c r="D953" s="81"/>
      <c r="E953" s="73"/>
      <c r="F953" s="73"/>
      <c r="G953" s="73"/>
      <c r="H953" s="73"/>
      <c r="I953" s="73"/>
      <c r="J953" s="73"/>
      <c r="K953" s="73"/>
      <c r="L953" s="73"/>
      <c r="M953" s="73"/>
      <c r="N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  <c r="Z953" s="73"/>
      <c r="AA953" s="73"/>
      <c r="AB953" s="73"/>
      <c r="AC953" s="73"/>
    </row>
    <row r="954" spans="1:29" ht="12.75" customHeight="1">
      <c r="A954" s="73"/>
      <c r="B954" s="73"/>
      <c r="C954" s="81"/>
      <c r="D954" s="81"/>
      <c r="E954" s="73"/>
      <c r="F954" s="73"/>
      <c r="G954" s="73"/>
      <c r="H954" s="73"/>
      <c r="I954" s="73"/>
      <c r="J954" s="73"/>
      <c r="K954" s="73"/>
      <c r="L954" s="73"/>
      <c r="M954" s="73"/>
      <c r="N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  <c r="Z954" s="73"/>
      <c r="AA954" s="73"/>
      <c r="AB954" s="73"/>
      <c r="AC954" s="73"/>
    </row>
    <row r="955" spans="1:29" ht="12.75" customHeight="1">
      <c r="A955" s="73"/>
      <c r="B955" s="73"/>
      <c r="C955" s="81"/>
      <c r="D955" s="81"/>
      <c r="E955" s="73"/>
      <c r="F955" s="73"/>
      <c r="G955" s="73"/>
      <c r="H955" s="73"/>
      <c r="I955" s="73"/>
      <c r="J955" s="73"/>
      <c r="K955" s="73"/>
      <c r="L955" s="73"/>
      <c r="M955" s="73"/>
      <c r="N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  <c r="Z955" s="73"/>
      <c r="AA955" s="73"/>
      <c r="AB955" s="73"/>
      <c r="AC955" s="73"/>
    </row>
    <row r="956" spans="1:29" ht="12.75" customHeight="1">
      <c r="A956" s="73"/>
      <c r="B956" s="73"/>
      <c r="C956" s="81"/>
      <c r="D956" s="81"/>
      <c r="E956" s="73"/>
      <c r="F956" s="73"/>
      <c r="G956" s="73"/>
      <c r="H956" s="73"/>
      <c r="I956" s="73"/>
      <c r="J956" s="73"/>
      <c r="K956" s="73"/>
      <c r="L956" s="73"/>
      <c r="M956" s="73"/>
      <c r="N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  <c r="Z956" s="73"/>
      <c r="AA956" s="73"/>
      <c r="AB956" s="73"/>
      <c r="AC956" s="73"/>
    </row>
    <row r="957" spans="1:29" ht="12.75" customHeight="1">
      <c r="A957" s="73"/>
      <c r="B957" s="73"/>
      <c r="C957" s="81"/>
      <c r="D957" s="81"/>
      <c r="E957" s="73"/>
      <c r="F957" s="73"/>
      <c r="G957" s="73"/>
      <c r="H957" s="73"/>
      <c r="I957" s="73"/>
      <c r="J957" s="73"/>
      <c r="K957" s="73"/>
      <c r="L957" s="73"/>
      <c r="M957" s="73"/>
      <c r="N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  <c r="Z957" s="73"/>
      <c r="AA957" s="73"/>
      <c r="AB957" s="73"/>
      <c r="AC957" s="73"/>
    </row>
    <row r="958" spans="1:29" ht="12.75" customHeight="1">
      <c r="A958" s="73"/>
      <c r="B958" s="73"/>
      <c r="C958" s="81"/>
      <c r="D958" s="81"/>
      <c r="E958" s="73"/>
      <c r="F958" s="73"/>
      <c r="G958" s="73"/>
      <c r="H958" s="73"/>
      <c r="I958" s="73"/>
      <c r="J958" s="73"/>
      <c r="K958" s="73"/>
      <c r="L958" s="73"/>
      <c r="M958" s="73"/>
      <c r="N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  <c r="Z958" s="73"/>
      <c r="AA958" s="73"/>
      <c r="AB958" s="73"/>
      <c r="AC958" s="73"/>
    </row>
    <row r="959" spans="1:29" ht="12.75" customHeight="1">
      <c r="A959" s="73"/>
      <c r="B959" s="73"/>
      <c r="C959" s="81"/>
      <c r="D959" s="81"/>
      <c r="E959" s="73"/>
      <c r="F959" s="73"/>
      <c r="G959" s="73"/>
      <c r="H959" s="73"/>
      <c r="I959" s="73"/>
      <c r="J959" s="73"/>
      <c r="K959" s="73"/>
      <c r="L959" s="73"/>
      <c r="M959" s="73"/>
      <c r="N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  <c r="Z959" s="73"/>
      <c r="AA959" s="73"/>
      <c r="AB959" s="73"/>
      <c r="AC959" s="73"/>
    </row>
    <row r="960" spans="1:29" ht="12.75" customHeight="1">
      <c r="A960" s="73"/>
      <c r="B960" s="73"/>
      <c r="C960" s="81"/>
      <c r="D960" s="81"/>
      <c r="E960" s="73"/>
      <c r="F960" s="73"/>
      <c r="G960" s="73"/>
      <c r="H960" s="73"/>
      <c r="I960" s="73"/>
      <c r="J960" s="73"/>
      <c r="K960" s="73"/>
      <c r="L960" s="73"/>
      <c r="M960" s="73"/>
      <c r="N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  <c r="Z960" s="73"/>
      <c r="AA960" s="73"/>
      <c r="AB960" s="73"/>
      <c r="AC960" s="73"/>
    </row>
    <row r="961" spans="1:29" ht="12.75" customHeight="1">
      <c r="A961" s="73"/>
      <c r="B961" s="73"/>
      <c r="C961" s="81"/>
      <c r="D961" s="81"/>
      <c r="E961" s="73"/>
      <c r="F961" s="73"/>
      <c r="G961" s="73"/>
      <c r="H961" s="73"/>
      <c r="I961" s="73"/>
      <c r="J961" s="73"/>
      <c r="K961" s="73"/>
      <c r="L961" s="73"/>
      <c r="M961" s="73"/>
      <c r="N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  <c r="Z961" s="73"/>
      <c r="AA961" s="73"/>
      <c r="AB961" s="73"/>
      <c r="AC961" s="73"/>
    </row>
    <row r="962" spans="1:29" ht="12.75" customHeight="1">
      <c r="A962" s="73"/>
      <c r="B962" s="73"/>
      <c r="C962" s="81"/>
      <c r="D962" s="81"/>
      <c r="E962" s="73"/>
      <c r="F962" s="73"/>
      <c r="G962" s="73"/>
      <c r="H962" s="73"/>
      <c r="I962" s="73"/>
      <c r="J962" s="73"/>
      <c r="K962" s="73"/>
      <c r="L962" s="73"/>
      <c r="M962" s="73"/>
      <c r="N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  <c r="Z962" s="73"/>
      <c r="AA962" s="73"/>
      <c r="AB962" s="73"/>
      <c r="AC962" s="73"/>
    </row>
    <row r="963" spans="1:29" ht="12.75" customHeight="1">
      <c r="A963" s="73"/>
      <c r="B963" s="73"/>
      <c r="C963" s="81"/>
      <c r="D963" s="81"/>
      <c r="E963" s="73"/>
      <c r="F963" s="73"/>
      <c r="G963" s="73"/>
      <c r="H963" s="73"/>
      <c r="I963" s="73"/>
      <c r="J963" s="73"/>
      <c r="K963" s="73"/>
      <c r="L963" s="73"/>
      <c r="M963" s="73"/>
      <c r="N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  <c r="Z963" s="73"/>
      <c r="AA963" s="73"/>
      <c r="AB963" s="73"/>
      <c r="AC963" s="73"/>
    </row>
    <row r="964" spans="1:29" ht="12.75" customHeight="1">
      <c r="A964" s="73"/>
      <c r="B964" s="73"/>
      <c r="C964" s="81"/>
      <c r="D964" s="81"/>
      <c r="E964" s="73"/>
      <c r="F964" s="73"/>
      <c r="G964" s="73"/>
      <c r="H964" s="73"/>
      <c r="I964" s="73"/>
      <c r="J964" s="73"/>
      <c r="K964" s="73"/>
      <c r="L964" s="73"/>
      <c r="M964" s="73"/>
      <c r="N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  <c r="Z964" s="73"/>
      <c r="AA964" s="73"/>
      <c r="AB964" s="73"/>
      <c r="AC964" s="73"/>
    </row>
    <row r="965" spans="1:29" ht="12.75" customHeight="1">
      <c r="A965" s="73"/>
      <c r="B965" s="73"/>
      <c r="C965" s="81"/>
      <c r="D965" s="81"/>
      <c r="E965" s="73"/>
      <c r="F965" s="73"/>
      <c r="G965" s="73"/>
      <c r="H965" s="73"/>
      <c r="I965" s="73"/>
      <c r="J965" s="73"/>
      <c r="K965" s="73"/>
      <c r="L965" s="73"/>
      <c r="M965" s="73"/>
      <c r="N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  <c r="Z965" s="73"/>
      <c r="AA965" s="73"/>
      <c r="AB965" s="73"/>
      <c r="AC965" s="73"/>
    </row>
    <row r="966" spans="1:29" ht="12.75" customHeight="1">
      <c r="A966" s="73"/>
      <c r="B966" s="73"/>
      <c r="C966" s="81"/>
      <c r="D966" s="81"/>
      <c r="E966" s="73"/>
      <c r="F966" s="73"/>
      <c r="G966" s="73"/>
      <c r="H966" s="73"/>
      <c r="I966" s="73"/>
      <c r="J966" s="73"/>
      <c r="K966" s="73"/>
      <c r="L966" s="73"/>
      <c r="M966" s="73"/>
      <c r="N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  <c r="Z966" s="73"/>
      <c r="AA966" s="73"/>
      <c r="AB966" s="73"/>
      <c r="AC966" s="73"/>
    </row>
    <row r="967" spans="1:29" ht="12.75" customHeight="1">
      <c r="A967" s="73"/>
      <c r="B967" s="73"/>
      <c r="C967" s="81"/>
      <c r="D967" s="81"/>
      <c r="E967" s="73"/>
      <c r="F967" s="73"/>
      <c r="G967" s="73"/>
      <c r="H967" s="73"/>
      <c r="I967" s="73"/>
      <c r="J967" s="73"/>
      <c r="K967" s="73"/>
      <c r="L967" s="73"/>
      <c r="M967" s="73"/>
      <c r="N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  <c r="Z967" s="73"/>
      <c r="AA967" s="73"/>
      <c r="AB967" s="73"/>
      <c r="AC967" s="73"/>
    </row>
    <row r="968" spans="1:29" ht="12.75" customHeight="1">
      <c r="A968" s="73"/>
      <c r="B968" s="73"/>
      <c r="C968" s="81"/>
      <c r="D968" s="81"/>
      <c r="E968" s="73"/>
      <c r="F968" s="73"/>
      <c r="G968" s="73"/>
      <c r="H968" s="73"/>
      <c r="I968" s="73"/>
      <c r="J968" s="73"/>
      <c r="K968" s="73"/>
      <c r="L968" s="73"/>
      <c r="M968" s="73"/>
      <c r="N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  <c r="Z968" s="73"/>
      <c r="AA968" s="73"/>
      <c r="AB968" s="73"/>
      <c r="AC968" s="73"/>
    </row>
    <row r="969" spans="1:29" ht="12.75" customHeight="1">
      <c r="A969" s="73"/>
      <c r="B969" s="73"/>
      <c r="C969" s="81"/>
      <c r="D969" s="81"/>
      <c r="E969" s="73"/>
      <c r="F969" s="73"/>
      <c r="G969" s="73"/>
      <c r="H969" s="73"/>
      <c r="I969" s="73"/>
      <c r="J969" s="73"/>
      <c r="K969" s="73"/>
      <c r="L969" s="73"/>
      <c r="M969" s="73"/>
      <c r="N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  <c r="Z969" s="73"/>
      <c r="AA969" s="73"/>
      <c r="AB969" s="73"/>
      <c r="AC969" s="73"/>
    </row>
    <row r="970" spans="1:29" ht="12.75" customHeight="1">
      <c r="A970" s="73"/>
      <c r="B970" s="73"/>
      <c r="C970" s="81"/>
      <c r="D970" s="81"/>
      <c r="E970" s="73"/>
      <c r="F970" s="73"/>
      <c r="G970" s="73"/>
      <c r="H970" s="73"/>
      <c r="I970" s="73"/>
      <c r="J970" s="73"/>
      <c r="K970" s="73"/>
      <c r="L970" s="73"/>
      <c r="M970" s="73"/>
      <c r="N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  <c r="Z970" s="73"/>
      <c r="AA970" s="73"/>
      <c r="AB970" s="73"/>
      <c r="AC970" s="73"/>
    </row>
    <row r="971" spans="1:29" ht="12.75" customHeight="1">
      <c r="A971" s="73"/>
      <c r="B971" s="73"/>
      <c r="C971" s="81"/>
      <c r="D971" s="81"/>
      <c r="E971" s="73"/>
      <c r="F971" s="73"/>
      <c r="G971" s="73"/>
      <c r="H971" s="73"/>
      <c r="I971" s="73"/>
      <c r="J971" s="73"/>
      <c r="K971" s="73"/>
      <c r="L971" s="73"/>
      <c r="M971" s="73"/>
      <c r="N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  <c r="Z971" s="73"/>
      <c r="AA971" s="73"/>
      <c r="AB971" s="73"/>
      <c r="AC971" s="73"/>
    </row>
    <row r="972" spans="1:29" ht="12.75" customHeight="1">
      <c r="A972" s="73"/>
      <c r="B972" s="73"/>
      <c r="C972" s="81"/>
      <c r="D972" s="81"/>
      <c r="E972" s="73"/>
      <c r="F972" s="73"/>
      <c r="G972" s="73"/>
      <c r="H972" s="73"/>
      <c r="I972" s="73"/>
      <c r="J972" s="73"/>
      <c r="K972" s="73"/>
      <c r="L972" s="73"/>
      <c r="M972" s="73"/>
      <c r="N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  <c r="Z972" s="73"/>
      <c r="AA972" s="73"/>
      <c r="AB972" s="73"/>
      <c r="AC972" s="73"/>
    </row>
    <row r="973" spans="1:29" ht="12.75" customHeight="1">
      <c r="A973" s="73"/>
      <c r="B973" s="73"/>
      <c r="C973" s="81"/>
      <c r="D973" s="81"/>
      <c r="E973" s="73"/>
      <c r="F973" s="73"/>
      <c r="G973" s="73"/>
      <c r="H973" s="73"/>
      <c r="I973" s="73"/>
      <c r="J973" s="73"/>
      <c r="K973" s="73"/>
      <c r="L973" s="73"/>
      <c r="M973" s="73"/>
      <c r="N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  <c r="Z973" s="73"/>
      <c r="AA973" s="73"/>
      <c r="AB973" s="73"/>
      <c r="AC973" s="73"/>
    </row>
    <row r="974" spans="1:29" ht="12.75" customHeight="1">
      <c r="A974" s="73"/>
      <c r="B974" s="73"/>
      <c r="C974" s="81"/>
      <c r="D974" s="81"/>
      <c r="E974" s="73"/>
      <c r="F974" s="73"/>
      <c r="G974" s="73"/>
      <c r="H974" s="73"/>
      <c r="I974" s="73"/>
      <c r="J974" s="73"/>
      <c r="K974" s="73"/>
      <c r="L974" s="73"/>
      <c r="M974" s="73"/>
      <c r="N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  <c r="Z974" s="73"/>
      <c r="AA974" s="73"/>
      <c r="AB974" s="73"/>
      <c r="AC974" s="73"/>
    </row>
    <row r="975" spans="1:29" ht="12.75" customHeight="1">
      <c r="A975" s="73"/>
      <c r="B975" s="73"/>
      <c r="C975" s="81"/>
      <c r="D975" s="81"/>
      <c r="E975" s="73"/>
      <c r="F975" s="73"/>
      <c r="G975" s="73"/>
      <c r="H975" s="73"/>
      <c r="I975" s="73"/>
      <c r="J975" s="73"/>
      <c r="K975" s="73"/>
      <c r="L975" s="73"/>
      <c r="M975" s="73"/>
      <c r="N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  <c r="Z975" s="73"/>
      <c r="AA975" s="73"/>
      <c r="AB975" s="73"/>
      <c r="AC975" s="73"/>
    </row>
    <row r="976" spans="1:29" ht="12.75" customHeight="1">
      <c r="A976" s="73"/>
      <c r="B976" s="73"/>
      <c r="C976" s="81"/>
      <c r="D976" s="81"/>
      <c r="E976" s="73"/>
      <c r="F976" s="73"/>
      <c r="G976" s="73"/>
      <c r="H976" s="73"/>
      <c r="I976" s="73"/>
      <c r="J976" s="73"/>
      <c r="K976" s="73"/>
      <c r="L976" s="73"/>
      <c r="M976" s="73"/>
      <c r="N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  <c r="Z976" s="73"/>
      <c r="AA976" s="73"/>
      <c r="AB976" s="73"/>
      <c r="AC976" s="73"/>
    </row>
    <row r="977" spans="1:29" ht="12.75" customHeight="1">
      <c r="A977" s="73"/>
      <c r="B977" s="73"/>
      <c r="C977" s="81"/>
      <c r="D977" s="81"/>
      <c r="E977" s="73"/>
      <c r="F977" s="73"/>
      <c r="G977" s="73"/>
      <c r="H977" s="73"/>
      <c r="I977" s="73"/>
      <c r="J977" s="73"/>
      <c r="K977" s="73"/>
      <c r="L977" s="73"/>
      <c r="M977" s="73"/>
      <c r="N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  <c r="Z977" s="73"/>
      <c r="AA977" s="73"/>
      <c r="AB977" s="73"/>
      <c r="AC977" s="73"/>
    </row>
    <row r="978" spans="1:29" ht="12.75" customHeight="1">
      <c r="A978" s="73"/>
      <c r="B978" s="73"/>
      <c r="C978" s="81"/>
      <c r="D978" s="81"/>
      <c r="E978" s="73"/>
      <c r="F978" s="73"/>
      <c r="G978" s="73"/>
      <c r="H978" s="73"/>
      <c r="I978" s="73"/>
      <c r="J978" s="73"/>
      <c r="K978" s="73"/>
      <c r="L978" s="73"/>
      <c r="M978" s="73"/>
      <c r="N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  <c r="Z978" s="73"/>
      <c r="AA978" s="73"/>
      <c r="AB978" s="73"/>
      <c r="AC978" s="73"/>
    </row>
    <row r="979" spans="1:29" ht="12.75" customHeight="1">
      <c r="A979" s="73"/>
      <c r="B979" s="73"/>
      <c r="C979" s="81"/>
      <c r="D979" s="81"/>
      <c r="E979" s="73"/>
      <c r="F979" s="73"/>
      <c r="G979" s="73"/>
      <c r="H979" s="73"/>
      <c r="I979" s="73"/>
      <c r="J979" s="73"/>
      <c r="K979" s="73"/>
      <c r="L979" s="73"/>
      <c r="M979" s="73"/>
      <c r="N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  <c r="Z979" s="73"/>
      <c r="AA979" s="73"/>
      <c r="AB979" s="73"/>
      <c r="AC979" s="73"/>
    </row>
    <row r="980" spans="1:29" ht="12.75" customHeight="1">
      <c r="A980" s="73"/>
      <c r="B980" s="73"/>
      <c r="C980" s="81"/>
      <c r="D980" s="81"/>
      <c r="E980" s="73"/>
      <c r="F980" s="73"/>
      <c r="G980" s="73"/>
      <c r="H980" s="73"/>
      <c r="I980" s="73"/>
      <c r="J980" s="73"/>
      <c r="K980" s="73"/>
      <c r="L980" s="73"/>
      <c r="M980" s="73"/>
      <c r="N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  <c r="Z980" s="73"/>
      <c r="AA980" s="73"/>
      <c r="AB980" s="73"/>
      <c r="AC980" s="73"/>
    </row>
    <row r="981" spans="1:29" ht="12.75" customHeight="1">
      <c r="A981" s="73"/>
      <c r="B981" s="73"/>
      <c r="C981" s="81"/>
      <c r="D981" s="81"/>
      <c r="E981" s="73"/>
      <c r="F981" s="73"/>
      <c r="G981" s="73"/>
      <c r="H981" s="73"/>
      <c r="I981" s="73"/>
      <c r="J981" s="73"/>
      <c r="K981" s="73"/>
      <c r="L981" s="73"/>
      <c r="M981" s="73"/>
      <c r="N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  <c r="Z981" s="73"/>
      <c r="AA981" s="73"/>
      <c r="AB981" s="73"/>
      <c r="AC981" s="73"/>
    </row>
    <row r="982" spans="1:29" ht="12.75" customHeight="1">
      <c r="A982" s="73"/>
      <c r="B982" s="73"/>
      <c r="C982" s="81"/>
      <c r="D982" s="81"/>
      <c r="E982" s="73"/>
      <c r="F982" s="73"/>
      <c r="G982" s="73"/>
      <c r="H982" s="73"/>
      <c r="I982" s="73"/>
      <c r="J982" s="73"/>
      <c r="K982" s="73"/>
      <c r="L982" s="73"/>
      <c r="M982" s="73"/>
      <c r="N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  <c r="Z982" s="73"/>
      <c r="AA982" s="73"/>
      <c r="AB982" s="73"/>
      <c r="AC982" s="73"/>
    </row>
    <row r="983" spans="1:29" ht="12.75" customHeight="1">
      <c r="A983" s="73"/>
      <c r="B983" s="73"/>
      <c r="C983" s="81"/>
      <c r="D983" s="81"/>
      <c r="E983" s="73"/>
      <c r="F983" s="73"/>
      <c r="G983" s="73"/>
      <c r="H983" s="73"/>
      <c r="I983" s="73"/>
      <c r="J983" s="73"/>
      <c r="K983" s="73"/>
      <c r="L983" s="73"/>
      <c r="M983" s="73"/>
      <c r="N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  <c r="Z983" s="73"/>
      <c r="AA983" s="73"/>
      <c r="AB983" s="73"/>
      <c r="AC983" s="73"/>
    </row>
    <row r="984" spans="1:29" ht="12.75" customHeight="1">
      <c r="A984" s="73"/>
      <c r="B984" s="73"/>
      <c r="C984" s="81"/>
      <c r="D984" s="81"/>
      <c r="E984" s="73"/>
      <c r="F984" s="73"/>
      <c r="G984" s="73"/>
      <c r="H984" s="73"/>
      <c r="I984" s="73"/>
      <c r="J984" s="73"/>
      <c r="K984" s="73"/>
      <c r="L984" s="73"/>
      <c r="M984" s="73"/>
      <c r="N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  <c r="Z984" s="73"/>
      <c r="AA984" s="73"/>
      <c r="AB984" s="73"/>
      <c r="AC984" s="73"/>
    </row>
    <row r="985" spans="1:29" ht="12.75" customHeight="1">
      <c r="A985" s="73"/>
      <c r="B985" s="73"/>
      <c r="C985" s="81"/>
      <c r="D985" s="81"/>
      <c r="E985" s="73"/>
      <c r="F985" s="73"/>
      <c r="G985" s="73"/>
      <c r="H985" s="73"/>
      <c r="I985" s="73"/>
      <c r="J985" s="73"/>
      <c r="K985" s="73"/>
      <c r="L985" s="73"/>
      <c r="M985" s="73"/>
      <c r="N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  <c r="Z985" s="73"/>
      <c r="AA985" s="73"/>
      <c r="AB985" s="73"/>
      <c r="AC985" s="73"/>
    </row>
    <row r="986" spans="1:29" ht="12.75" customHeight="1">
      <c r="A986" s="73"/>
      <c r="B986" s="73"/>
      <c r="C986" s="81"/>
      <c r="D986" s="81"/>
      <c r="E986" s="73"/>
      <c r="F986" s="73"/>
      <c r="G986" s="73"/>
      <c r="H986" s="73"/>
      <c r="I986" s="73"/>
      <c r="J986" s="73"/>
      <c r="K986" s="73"/>
      <c r="L986" s="73"/>
      <c r="M986" s="73"/>
      <c r="N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  <c r="Z986" s="73"/>
      <c r="AA986" s="73"/>
      <c r="AB986" s="73"/>
      <c r="AC986" s="73"/>
    </row>
    <row r="987" spans="1:29" ht="12.75" customHeight="1">
      <c r="A987" s="73"/>
      <c r="B987" s="73"/>
      <c r="C987" s="81"/>
      <c r="D987" s="81"/>
      <c r="E987" s="73"/>
      <c r="F987" s="73"/>
      <c r="G987" s="73"/>
      <c r="H987" s="73"/>
      <c r="I987" s="73"/>
      <c r="J987" s="73"/>
      <c r="K987" s="73"/>
      <c r="L987" s="73"/>
      <c r="M987" s="73"/>
      <c r="N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  <c r="Z987" s="73"/>
      <c r="AA987" s="73"/>
      <c r="AB987" s="73"/>
      <c r="AC987" s="73"/>
    </row>
    <row r="988" spans="1:29" ht="12.75" customHeight="1">
      <c r="A988" s="73"/>
      <c r="B988" s="73"/>
      <c r="C988" s="81"/>
      <c r="D988" s="81"/>
      <c r="E988" s="73"/>
      <c r="F988" s="73"/>
      <c r="G988" s="73"/>
      <c r="H988" s="73"/>
      <c r="I988" s="73"/>
      <c r="J988" s="73"/>
      <c r="K988" s="73"/>
      <c r="L988" s="73"/>
      <c r="M988" s="73"/>
      <c r="N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  <c r="Z988" s="73"/>
      <c r="AA988" s="73"/>
      <c r="AB988" s="73"/>
      <c r="AC988" s="73"/>
    </row>
    <row r="989" spans="1:29" ht="12.75" customHeight="1">
      <c r="A989" s="73"/>
      <c r="B989" s="73"/>
      <c r="C989" s="81"/>
      <c r="D989" s="81"/>
      <c r="E989" s="73"/>
      <c r="F989" s="73"/>
      <c r="G989" s="73"/>
      <c r="H989" s="73"/>
      <c r="I989" s="73"/>
      <c r="J989" s="73"/>
      <c r="K989" s="73"/>
      <c r="L989" s="73"/>
      <c r="M989" s="73"/>
      <c r="N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  <c r="Z989" s="73"/>
      <c r="AA989" s="73"/>
      <c r="AB989" s="73"/>
      <c r="AC989" s="73"/>
    </row>
    <row r="990" spans="1:29" ht="12.75" customHeight="1">
      <c r="A990" s="73"/>
      <c r="B990" s="73"/>
      <c r="C990" s="81"/>
      <c r="D990" s="81"/>
      <c r="E990" s="73"/>
      <c r="F990" s="73"/>
      <c r="G990" s="73"/>
      <c r="H990" s="73"/>
      <c r="I990" s="73"/>
      <c r="J990" s="73"/>
      <c r="K990" s="73"/>
      <c r="L990" s="73"/>
      <c r="M990" s="73"/>
      <c r="N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  <c r="Z990" s="73"/>
      <c r="AA990" s="73"/>
      <c r="AB990" s="73"/>
      <c r="AC990" s="73"/>
    </row>
    <row r="991" spans="1:29" ht="12.75" customHeight="1">
      <c r="A991" s="73"/>
      <c r="B991" s="73"/>
      <c r="C991" s="81"/>
      <c r="D991" s="81"/>
      <c r="E991" s="73"/>
      <c r="F991" s="73"/>
      <c r="G991" s="73"/>
      <c r="H991" s="73"/>
      <c r="I991" s="73"/>
      <c r="J991" s="73"/>
      <c r="K991" s="73"/>
      <c r="L991" s="73"/>
      <c r="M991" s="73"/>
      <c r="N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  <c r="Z991" s="73"/>
      <c r="AA991" s="73"/>
      <c r="AB991" s="73"/>
      <c r="AC991" s="73"/>
    </row>
    <row r="992" spans="1:29" ht="12.75" customHeight="1">
      <c r="A992" s="73"/>
      <c r="B992" s="73"/>
      <c r="C992" s="81"/>
      <c r="D992" s="81"/>
      <c r="E992" s="73"/>
      <c r="F992" s="73"/>
      <c r="G992" s="73"/>
      <c r="H992" s="73"/>
      <c r="I992" s="73"/>
      <c r="J992" s="73"/>
      <c r="K992" s="73"/>
      <c r="L992" s="73"/>
      <c r="M992" s="73"/>
      <c r="N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  <c r="Z992" s="73"/>
      <c r="AA992" s="73"/>
      <c r="AB992" s="73"/>
      <c r="AC992" s="73"/>
    </row>
    <row r="993" spans="1:29" ht="12.75" customHeight="1">
      <c r="A993" s="73"/>
      <c r="B993" s="73"/>
      <c r="C993" s="81"/>
      <c r="D993" s="81"/>
      <c r="E993" s="73"/>
      <c r="F993" s="73"/>
      <c r="G993" s="73"/>
      <c r="H993" s="73"/>
      <c r="I993" s="73"/>
      <c r="J993" s="73"/>
      <c r="K993" s="73"/>
      <c r="L993" s="73"/>
      <c r="M993" s="73"/>
      <c r="N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  <c r="Z993" s="73"/>
      <c r="AA993" s="73"/>
      <c r="AB993" s="73"/>
      <c r="AC993" s="73"/>
    </row>
    <row r="994" spans="1:29" ht="12.75" customHeight="1">
      <c r="A994" s="73"/>
      <c r="B994" s="73"/>
      <c r="C994" s="81"/>
      <c r="D994" s="81"/>
      <c r="E994" s="73"/>
      <c r="F994" s="73"/>
      <c r="G994" s="73"/>
      <c r="H994" s="73"/>
      <c r="I994" s="73"/>
      <c r="J994" s="73"/>
      <c r="K994" s="73"/>
      <c r="L994" s="73"/>
      <c r="M994" s="73"/>
      <c r="N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  <c r="Z994" s="73"/>
      <c r="AA994" s="73"/>
      <c r="AB994" s="73"/>
      <c r="AC994" s="73"/>
    </row>
  </sheetData>
  <mergeCells count="23">
    <mergeCell ref="A18:B19"/>
    <mergeCell ref="E23:H23"/>
    <mergeCell ref="E24:H24"/>
    <mergeCell ref="E26:H26"/>
    <mergeCell ref="A14:A15"/>
    <mergeCell ref="B14:B15"/>
    <mergeCell ref="A16:A17"/>
    <mergeCell ref="B16:B17"/>
    <mergeCell ref="A8:K8"/>
    <mergeCell ref="A10:A11"/>
    <mergeCell ref="B10:B11"/>
    <mergeCell ref="A12:A13"/>
    <mergeCell ref="B12:B13"/>
    <mergeCell ref="A1:K1"/>
    <mergeCell ref="A2:K2"/>
    <mergeCell ref="A3:B3"/>
    <mergeCell ref="C3:C6"/>
    <mergeCell ref="D3:D6"/>
    <mergeCell ref="E3:F3"/>
    <mergeCell ref="G3:K3"/>
    <mergeCell ref="A4:B5"/>
    <mergeCell ref="E4:K6"/>
    <mergeCell ref="A6:B6"/>
  </mergeCells>
  <printOptions horizontalCentered="1"/>
  <pageMargins left="0.19685039370078741" right="0.19685039370078741" top="0.78740157480314965" bottom="0.19685039370078741" header="0" footer="0"/>
  <pageSetup paperSize="9" scale="9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62BB9-B654-4811-9698-C5A122E8392A}">
  <sheetPr>
    <tabColor rgb="FF92D050"/>
  </sheetPr>
  <dimension ref="A1:AC994"/>
  <sheetViews>
    <sheetView showGridLines="0" view="pageBreakPreview" zoomScaleNormal="100" zoomScaleSheetLayoutView="100" workbookViewId="0">
      <selection activeCell="L1" sqref="L1"/>
    </sheetView>
  </sheetViews>
  <sheetFormatPr defaultColWidth="12.7109375" defaultRowHeight="15" customHeight="1"/>
  <cols>
    <col min="1" max="1" width="7.28515625" customWidth="1"/>
    <col min="2" max="2" width="42.42578125" customWidth="1"/>
    <col min="3" max="3" width="13.7109375" customWidth="1"/>
    <col min="4" max="4" width="14.5703125" customWidth="1"/>
    <col min="5" max="11" width="13.7109375" customWidth="1"/>
    <col min="12" max="29" width="9.140625" customWidth="1"/>
  </cols>
  <sheetData>
    <row r="1" spans="1:29" ht="64.900000000000006" customHeight="1">
      <c r="A1" s="488"/>
      <c r="B1" s="489"/>
      <c r="C1" s="489"/>
      <c r="D1" s="489"/>
      <c r="E1" s="489"/>
      <c r="F1" s="489"/>
      <c r="G1" s="489"/>
      <c r="H1" s="489"/>
      <c r="I1" s="489"/>
      <c r="J1" s="489"/>
      <c r="K1" s="490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 ht="25.15" customHeight="1">
      <c r="A2" s="506" t="s">
        <v>437</v>
      </c>
      <c r="B2" s="507"/>
      <c r="C2" s="507"/>
      <c r="D2" s="507"/>
      <c r="E2" s="507"/>
      <c r="F2" s="507"/>
      <c r="G2" s="507"/>
      <c r="H2" s="507"/>
      <c r="I2" s="507"/>
      <c r="J2" s="507"/>
      <c r="K2" s="508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</row>
    <row r="3" spans="1:29" ht="25.5" customHeight="1">
      <c r="A3" s="497" t="s">
        <v>216</v>
      </c>
      <c r="B3" s="440"/>
      <c r="C3" s="480" t="s">
        <v>427</v>
      </c>
      <c r="D3" s="498">
        <f>D19</f>
        <v>546846.17000000004</v>
      </c>
      <c r="E3" s="499" t="s">
        <v>39</v>
      </c>
      <c r="F3" s="500"/>
      <c r="G3" s="491">
        <f ca="1">TODAY()</f>
        <v>46290</v>
      </c>
      <c r="H3" s="492"/>
      <c r="I3" s="492"/>
      <c r="J3" s="492"/>
      <c r="K3" s="49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17.25" customHeight="1">
      <c r="A4" s="501" t="s">
        <v>377</v>
      </c>
      <c r="B4" s="502"/>
      <c r="C4" s="440"/>
      <c r="D4" s="440"/>
      <c r="E4" s="480" t="s">
        <v>438</v>
      </c>
      <c r="F4" s="440"/>
      <c r="G4" s="440"/>
      <c r="H4" s="440"/>
      <c r="I4" s="440"/>
      <c r="J4" s="440"/>
      <c r="K4" s="440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</row>
    <row r="5" spans="1:29" ht="17.25" customHeight="1">
      <c r="A5" s="503"/>
      <c r="B5" s="504"/>
      <c r="C5" s="440"/>
      <c r="D5" s="440"/>
      <c r="E5" s="480"/>
      <c r="F5" s="440"/>
      <c r="G5" s="440"/>
      <c r="H5" s="440"/>
      <c r="I5" s="440"/>
      <c r="J5" s="440"/>
      <c r="K5" s="440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</row>
    <row r="6" spans="1:29" ht="27" customHeight="1">
      <c r="A6" s="505" t="s">
        <v>209</v>
      </c>
      <c r="B6" s="440"/>
      <c r="C6" s="440"/>
      <c r="D6" s="440"/>
      <c r="E6" s="440"/>
      <c r="F6" s="440"/>
      <c r="G6" s="440"/>
      <c r="H6" s="440"/>
      <c r="I6" s="440"/>
      <c r="J6" s="440"/>
      <c r="K6" s="440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</row>
    <row r="7" spans="1:29" ht="30" customHeight="1">
      <c r="A7" s="74" t="s">
        <v>72</v>
      </c>
      <c r="B7" s="74" t="s">
        <v>73</v>
      </c>
      <c r="C7" s="247" t="s">
        <v>74</v>
      </c>
      <c r="D7" s="247" t="s">
        <v>215</v>
      </c>
      <c r="E7" s="74" t="s">
        <v>75</v>
      </c>
      <c r="F7" s="74" t="s">
        <v>76</v>
      </c>
      <c r="G7" s="74" t="s">
        <v>77</v>
      </c>
      <c r="H7" s="74" t="s">
        <v>78</v>
      </c>
      <c r="I7" s="74" t="s">
        <v>210</v>
      </c>
      <c r="J7" s="74" t="s">
        <v>211</v>
      </c>
      <c r="K7" s="74" t="s">
        <v>212</v>
      </c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</row>
    <row r="8" spans="1:29" ht="21" customHeight="1">
      <c r="A8" s="482" t="s">
        <v>431</v>
      </c>
      <c r="B8" s="482"/>
      <c r="C8" s="482"/>
      <c r="D8" s="482"/>
      <c r="E8" s="482"/>
      <c r="F8" s="482"/>
      <c r="G8" s="482"/>
      <c r="H8" s="482"/>
      <c r="I8" s="482"/>
      <c r="J8" s="482"/>
      <c r="K8" s="482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</row>
    <row r="9" spans="1:29" ht="14.1" customHeight="1">
      <c r="A9" s="353" t="str">
        <f>'PLANILHA ORÇAMENTÁRIA'!A74</f>
        <v>1.</v>
      </c>
      <c r="B9" s="354" t="str">
        <f>'PLANILHA ORÇAMENTÁRIA'!D74</f>
        <v>R. Santa Lúcia, Rosário do Pontal</v>
      </c>
      <c r="C9" s="354"/>
      <c r="D9" s="354"/>
      <c r="E9" s="354"/>
      <c r="F9" s="354"/>
      <c r="G9" s="354"/>
      <c r="H9" s="354"/>
      <c r="I9" s="354"/>
      <c r="J9" s="354"/>
      <c r="K9" s="354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</row>
    <row r="10" spans="1:29" ht="13.15" customHeight="1">
      <c r="A10" s="480" t="str">
        <f>'PLANILHA ORÇAMENTÁRIA'!A75</f>
        <v>1.1.</v>
      </c>
      <c r="B10" s="481" t="str">
        <f>'PLANILHA ORÇAMENTÁRIA'!D75</f>
        <v>SERVIÇOS PRELIMINARES</v>
      </c>
      <c r="C10" s="75" t="s">
        <v>79</v>
      </c>
      <c r="D10" s="76">
        <f>D11/D19</f>
        <v>1.1305757156532703E-2</v>
      </c>
      <c r="E10" s="77">
        <v>0.5</v>
      </c>
      <c r="F10" s="77">
        <v>0.16669999999999999</v>
      </c>
      <c r="G10" s="77">
        <v>0.16669999999999999</v>
      </c>
      <c r="H10" s="77">
        <v>0.1666</v>
      </c>
      <c r="I10" s="77"/>
      <c r="J10" s="77"/>
      <c r="K10" s="77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</row>
    <row r="11" spans="1:29" ht="13.15" customHeight="1">
      <c r="A11" s="440"/>
      <c r="B11" s="440"/>
      <c r="C11" s="79" t="s">
        <v>80</v>
      </c>
      <c r="D11" s="80">
        <f>'PLANILHA ORÇAMENTÁRIA'!I75</f>
        <v>6182.5099999999993</v>
      </c>
      <c r="E11" s="80">
        <f>E10*$D$11</f>
        <v>3091.2549999999997</v>
      </c>
      <c r="F11" s="80">
        <f t="shared" ref="F11:H11" si="0">F10*$D$11</f>
        <v>1030.6244169999998</v>
      </c>
      <c r="G11" s="80">
        <f t="shared" si="0"/>
        <v>1030.6244169999998</v>
      </c>
      <c r="H11" s="80">
        <f t="shared" si="0"/>
        <v>1030.0061659999999</v>
      </c>
      <c r="I11" s="80"/>
      <c r="J11" s="80"/>
      <c r="K11" s="80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</row>
    <row r="12" spans="1:29" ht="13.15" customHeight="1">
      <c r="A12" s="480" t="str">
        <f>'PLANILHA ORÇAMENTÁRIA'!A79</f>
        <v>1.2.</v>
      </c>
      <c r="B12" s="481" t="str">
        <f>'PLANILHA ORÇAMENTÁRIA'!D79</f>
        <v>SERVIÇOS EM TERRA E REMOÇÕES</v>
      </c>
      <c r="C12" s="75" t="s">
        <v>79</v>
      </c>
      <c r="D12" s="76">
        <f>D13/D19</f>
        <v>0.17009618993948517</v>
      </c>
      <c r="E12" s="77">
        <v>0.2</v>
      </c>
      <c r="F12" s="77">
        <v>0.8</v>
      </c>
      <c r="G12" s="77">
        <v>0</v>
      </c>
      <c r="H12" s="77">
        <v>0</v>
      </c>
      <c r="I12" s="77"/>
      <c r="J12" s="77"/>
      <c r="K12" s="77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</row>
    <row r="13" spans="1:29" ht="13.15" customHeight="1">
      <c r="A13" s="440"/>
      <c r="B13" s="440"/>
      <c r="C13" s="79" t="s">
        <v>80</v>
      </c>
      <c r="D13" s="80">
        <f>'PLANILHA ORÇAMENTÁRIA'!I79</f>
        <v>93016.45</v>
      </c>
      <c r="E13" s="80">
        <f>E12*$D$13</f>
        <v>18603.29</v>
      </c>
      <c r="F13" s="80">
        <f t="shared" ref="F13:H13" si="1">F12*$D$13</f>
        <v>74413.16</v>
      </c>
      <c r="G13" s="80">
        <f t="shared" si="1"/>
        <v>0</v>
      </c>
      <c r="H13" s="80">
        <f t="shared" si="1"/>
        <v>0</v>
      </c>
      <c r="I13" s="80"/>
      <c r="J13" s="80"/>
      <c r="K13" s="80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</row>
    <row r="14" spans="1:29" ht="13.15" customHeight="1">
      <c r="A14" s="480" t="str">
        <f>'PLANILHA ORÇAMENTÁRIA'!A95</f>
        <v>1.3.</v>
      </c>
      <c r="B14" s="481" t="str">
        <f>'PLANILHA ORÇAMENTÁRIA'!D95</f>
        <v>SERVIÇOS DE PAVIMENTAÇÃO ASFÁLTICA</v>
      </c>
      <c r="C14" s="75" t="s">
        <v>79</v>
      </c>
      <c r="D14" s="76">
        <f>D15/D19</f>
        <v>0.66493465612093439</v>
      </c>
      <c r="E14" s="77">
        <v>0</v>
      </c>
      <c r="F14" s="77">
        <v>0.7</v>
      </c>
      <c r="G14" s="77">
        <v>0.3</v>
      </c>
      <c r="H14" s="77">
        <v>0</v>
      </c>
      <c r="I14" s="77"/>
      <c r="J14" s="77"/>
      <c r="K14" s="77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</row>
    <row r="15" spans="1:29" ht="13.15" customHeight="1">
      <c r="A15" s="440"/>
      <c r="B15" s="440"/>
      <c r="C15" s="79" t="s">
        <v>80</v>
      </c>
      <c r="D15" s="80">
        <f>'PLANILHA ORÇAMENTÁRIA'!I95</f>
        <v>363616.97000000003</v>
      </c>
      <c r="E15" s="80">
        <f>E14*$D$15</f>
        <v>0</v>
      </c>
      <c r="F15" s="80">
        <f t="shared" ref="F15:H15" si="2">F14*$D$15</f>
        <v>254531.87900000002</v>
      </c>
      <c r="G15" s="80">
        <f t="shared" si="2"/>
        <v>109085.091</v>
      </c>
      <c r="H15" s="80">
        <f t="shared" si="2"/>
        <v>0</v>
      </c>
      <c r="I15" s="80"/>
      <c r="J15" s="80"/>
      <c r="K15" s="80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</row>
    <row r="16" spans="1:29" ht="13.15" customHeight="1">
      <c r="A16" s="480" t="str">
        <f>'PLANILHA ORÇAMENTÁRIA'!A107</f>
        <v>1.4.</v>
      </c>
      <c r="B16" s="487" t="str">
        <f>'PLANILHA ORÇAMENTÁRIA'!D107</f>
        <v>SERVIÇOS DE DRENAGEM SUPERFICIAL</v>
      </c>
      <c r="C16" s="75" t="s">
        <v>79</v>
      </c>
      <c r="D16" s="76">
        <f>D17/D19</f>
        <v>0.15366339678304775</v>
      </c>
      <c r="E16" s="77">
        <v>0</v>
      </c>
      <c r="F16" s="77">
        <v>0</v>
      </c>
      <c r="G16" s="77">
        <v>0.6</v>
      </c>
      <c r="H16" s="77">
        <v>0.4</v>
      </c>
      <c r="I16" s="77"/>
      <c r="J16" s="77"/>
      <c r="K16" s="77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</row>
    <row r="17" spans="1:29" ht="13.15" customHeight="1">
      <c r="A17" s="440"/>
      <c r="B17" s="440"/>
      <c r="C17" s="79" t="s">
        <v>80</v>
      </c>
      <c r="D17" s="80">
        <f>'PLANILHA ORÇAMENTÁRIA'!I107</f>
        <v>84030.239999999991</v>
      </c>
      <c r="E17" s="80">
        <f>E16*$D$17</f>
        <v>0</v>
      </c>
      <c r="F17" s="80">
        <f t="shared" ref="F17:H17" si="3">F16*$D$17</f>
        <v>0</v>
      </c>
      <c r="G17" s="80">
        <f t="shared" si="3"/>
        <v>50418.143999999993</v>
      </c>
      <c r="H17" s="80">
        <f t="shared" si="3"/>
        <v>33612.095999999998</v>
      </c>
      <c r="I17" s="80"/>
      <c r="J17" s="80"/>
      <c r="K17" s="80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</row>
    <row r="18" spans="1:29" ht="13.15" customHeight="1">
      <c r="A18" s="483" t="s">
        <v>70</v>
      </c>
      <c r="B18" s="484"/>
      <c r="C18" s="75" t="s">
        <v>79</v>
      </c>
      <c r="D18" s="263">
        <f>D10+D12+D14+D16</f>
        <v>1</v>
      </c>
      <c r="E18" s="77">
        <f>E19/D19</f>
        <v>3.9672116566163387E-2</v>
      </c>
      <c r="F18" s="77">
        <f>F19/D19</f>
        <v>0.60341588095423615</v>
      </c>
      <c r="G18" s="77">
        <f>G19/D19</f>
        <v>0.29356310462410296</v>
      </c>
      <c r="H18" s="77">
        <f>H19/D19</f>
        <v>6.3348897855497452E-2</v>
      </c>
      <c r="I18" s="77"/>
      <c r="J18" s="77"/>
      <c r="K18" s="77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</row>
    <row r="19" spans="1:29" ht="13.15" customHeight="1">
      <c r="A19" s="485"/>
      <c r="B19" s="486"/>
      <c r="C19" s="75" t="s">
        <v>80</v>
      </c>
      <c r="D19" s="264">
        <f>D11+D13+D15+D17</f>
        <v>546846.17000000004</v>
      </c>
      <c r="E19" s="248">
        <f>E11+E13+E15+E17</f>
        <v>21694.545000000002</v>
      </c>
      <c r="F19" s="248">
        <f>F11+F13+F15+F17</f>
        <v>329975.66341700003</v>
      </c>
      <c r="G19" s="248">
        <f>G11+G13+G15+G17</f>
        <v>160533.859417</v>
      </c>
      <c r="H19" s="248">
        <f>H11+H13+H15+H17</f>
        <v>34642.102165999997</v>
      </c>
      <c r="I19" s="248"/>
      <c r="J19" s="248"/>
      <c r="K19" s="24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</row>
    <row r="20" spans="1:29" ht="9" customHeight="1">
      <c r="A20" s="219"/>
      <c r="B20" s="266"/>
      <c r="C20" s="266"/>
      <c r="D20" s="266"/>
      <c r="E20" s="266"/>
      <c r="F20" s="266"/>
      <c r="G20" s="266"/>
      <c r="H20" s="266"/>
      <c r="I20" s="266"/>
      <c r="J20" s="266"/>
      <c r="K20" s="267" t="s">
        <v>81</v>
      </c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</row>
    <row r="21" spans="1:29" ht="29.25" customHeight="1">
      <c r="A21" s="219"/>
      <c r="B21" s="266"/>
      <c r="C21" s="266"/>
      <c r="D21" s="266"/>
      <c r="E21" s="266"/>
      <c r="F21" s="266"/>
      <c r="G21" s="266"/>
      <c r="H21" s="266"/>
      <c r="I21" s="266"/>
      <c r="J21" s="266"/>
      <c r="K21" s="267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</row>
    <row r="22" spans="1:29" ht="12" customHeight="1">
      <c r="A22" s="219"/>
      <c r="B22" s="69"/>
      <c r="C22" s="266"/>
      <c r="D22" s="81"/>
      <c r="E22" s="268"/>
      <c r="F22" s="73"/>
      <c r="G22" s="73"/>
      <c r="H22" s="73"/>
      <c r="I22" s="73"/>
      <c r="J22" s="73"/>
      <c r="K22" s="269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</row>
    <row r="23" spans="1:29" ht="12.6" customHeight="1">
      <c r="A23" s="220"/>
      <c r="B23" s="70" t="str">
        <f>'[2]Memória de Cálculo'!D42</f>
        <v>Luiz Felipe Sarti Neves</v>
      </c>
      <c r="C23" s="270"/>
      <c r="D23" s="271"/>
      <c r="E23" s="494" t="s">
        <v>213</v>
      </c>
      <c r="F23" s="494"/>
      <c r="G23" s="494"/>
      <c r="H23" s="494"/>
      <c r="I23" s="271"/>
      <c r="J23" s="271"/>
      <c r="K23" s="267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</row>
    <row r="24" spans="1:29" ht="13.9" customHeight="1">
      <c r="A24" s="221"/>
      <c r="B24" s="272" t="s">
        <v>384</v>
      </c>
      <c r="C24" s="270"/>
      <c r="D24" s="270"/>
      <c r="E24" s="495" t="s">
        <v>383</v>
      </c>
      <c r="F24" s="495"/>
      <c r="G24" s="495"/>
      <c r="H24" s="495"/>
      <c r="I24" s="82"/>
      <c r="J24" s="82"/>
      <c r="K24" s="273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</row>
    <row r="25" spans="1:29" ht="13.9" customHeight="1">
      <c r="A25" s="221"/>
      <c r="B25" s="272"/>
      <c r="C25" s="270"/>
      <c r="D25" s="270"/>
      <c r="E25" s="272"/>
      <c r="F25" s="272"/>
      <c r="G25" s="272"/>
      <c r="H25" s="272"/>
      <c r="I25" s="82"/>
      <c r="J25" s="352"/>
      <c r="K25" s="35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</row>
    <row r="26" spans="1:29" ht="4.5" customHeight="1">
      <c r="A26" s="222"/>
      <c r="B26" s="249"/>
      <c r="C26" s="223"/>
      <c r="D26" s="223"/>
      <c r="E26" s="479"/>
      <c r="F26" s="479"/>
      <c r="G26" s="479"/>
      <c r="H26" s="479"/>
      <c r="I26" s="224"/>
      <c r="J26" s="225"/>
      <c r="K26" s="225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</row>
    <row r="27" spans="1:29" ht="12.75" customHeight="1">
      <c r="A27" s="73"/>
      <c r="B27" s="73"/>
      <c r="C27" s="81"/>
      <c r="D27" s="81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</row>
    <row r="28" spans="1:29" ht="12.75" customHeight="1">
      <c r="A28" s="73"/>
      <c r="B28" s="73"/>
      <c r="C28" s="81"/>
      <c r="D28" s="81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</row>
    <row r="29" spans="1:29" ht="12.75" customHeight="1">
      <c r="A29" s="73"/>
      <c r="B29" s="73"/>
      <c r="C29" s="81"/>
      <c r="D29" s="81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</row>
    <row r="30" spans="1:29" ht="12.75" customHeight="1">
      <c r="A30" s="73"/>
      <c r="B30" s="73"/>
      <c r="C30" s="81"/>
      <c r="D30" s="81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</row>
    <row r="31" spans="1:29" ht="12.75" customHeight="1">
      <c r="A31" s="73"/>
      <c r="B31" s="73"/>
      <c r="C31" s="81"/>
      <c r="D31" s="81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</row>
    <row r="32" spans="1:29" ht="12.75" customHeight="1">
      <c r="A32" s="73"/>
      <c r="B32" s="73"/>
      <c r="C32" s="81"/>
      <c r="D32" s="81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</row>
    <row r="33" spans="1:29" ht="12.75" customHeight="1">
      <c r="A33" s="73"/>
      <c r="B33" s="73"/>
      <c r="C33" s="81"/>
      <c r="D33" s="81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</row>
    <row r="34" spans="1:29" ht="12.75" customHeight="1">
      <c r="A34" s="73"/>
      <c r="B34" s="73"/>
      <c r="C34" s="81"/>
      <c r="D34" s="81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</row>
    <row r="35" spans="1:29" ht="12.75" customHeight="1">
      <c r="A35" s="73"/>
      <c r="B35" s="73"/>
      <c r="C35" s="81"/>
      <c r="D35" s="81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</row>
    <row r="36" spans="1:29" ht="12.75" customHeight="1">
      <c r="A36" s="73"/>
      <c r="B36" s="73"/>
      <c r="C36" s="81"/>
      <c r="D36" s="81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</row>
    <row r="37" spans="1:29" ht="12.75" customHeight="1">
      <c r="A37" s="73"/>
      <c r="B37" s="73"/>
      <c r="C37" s="81"/>
      <c r="D37" s="81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</row>
    <row r="38" spans="1:29" ht="12.75" customHeight="1">
      <c r="A38" s="73"/>
      <c r="B38" s="73"/>
      <c r="C38" s="81"/>
      <c r="D38" s="81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</row>
    <row r="39" spans="1:29" ht="12.75" customHeight="1">
      <c r="A39" s="73"/>
      <c r="B39" s="73"/>
      <c r="C39" s="81"/>
      <c r="D39" s="81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</row>
    <row r="40" spans="1:29" ht="12.75" customHeight="1">
      <c r="A40" s="73"/>
      <c r="B40" s="73"/>
      <c r="C40" s="81"/>
      <c r="D40" s="81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</row>
    <row r="41" spans="1:29" ht="12.75" customHeight="1">
      <c r="A41" s="73"/>
      <c r="B41" s="73"/>
      <c r="C41" s="81"/>
      <c r="D41" s="81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</row>
    <row r="42" spans="1:29" ht="12.75" customHeight="1">
      <c r="A42" s="73"/>
      <c r="B42" s="73"/>
      <c r="C42" s="81"/>
      <c r="D42" s="81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</row>
    <row r="43" spans="1:29" ht="12.75" customHeight="1">
      <c r="A43" s="73"/>
      <c r="B43" s="73"/>
      <c r="C43" s="81"/>
      <c r="D43" s="81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</row>
    <row r="44" spans="1:29" ht="12.75" customHeight="1">
      <c r="A44" s="73"/>
      <c r="B44" s="73"/>
      <c r="C44" s="81"/>
      <c r="D44" s="81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</row>
    <row r="45" spans="1:29" ht="12.75" customHeight="1">
      <c r="A45" s="73"/>
      <c r="B45" s="73"/>
      <c r="C45" s="81"/>
      <c r="D45" s="81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</row>
    <row r="46" spans="1:29" ht="12.75" customHeight="1">
      <c r="A46" s="73"/>
      <c r="B46" s="73"/>
      <c r="C46" s="81"/>
      <c r="D46" s="81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</row>
    <row r="47" spans="1:29" ht="12.75" customHeight="1">
      <c r="A47" s="73"/>
      <c r="B47" s="73"/>
      <c r="C47" s="81"/>
      <c r="D47" s="81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</row>
    <row r="48" spans="1:29" ht="12.75" customHeight="1">
      <c r="A48" s="73"/>
      <c r="B48" s="73"/>
      <c r="C48" s="81"/>
      <c r="D48" s="81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</row>
    <row r="49" spans="1:29" ht="12.75" customHeight="1">
      <c r="A49" s="73"/>
      <c r="B49" s="73"/>
      <c r="C49" s="81"/>
      <c r="D49" s="81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</row>
    <row r="50" spans="1:29" ht="12.75" customHeight="1">
      <c r="A50" s="73"/>
      <c r="B50" s="73"/>
      <c r="C50" s="81"/>
      <c r="D50" s="81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</row>
    <row r="51" spans="1:29" ht="12.75" customHeight="1">
      <c r="A51" s="73"/>
      <c r="B51" s="73"/>
      <c r="C51" s="81"/>
      <c r="D51" s="81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</row>
    <row r="52" spans="1:29" ht="12.75" customHeight="1">
      <c r="A52" s="73"/>
      <c r="B52" s="73"/>
      <c r="C52" s="81"/>
      <c r="D52" s="81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</row>
    <row r="53" spans="1:29" ht="12.75" customHeight="1">
      <c r="A53" s="73"/>
      <c r="B53" s="73"/>
      <c r="C53" s="81"/>
      <c r="D53" s="81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</row>
    <row r="54" spans="1:29" ht="12.75" customHeight="1">
      <c r="A54" s="73"/>
      <c r="B54" s="73"/>
      <c r="C54" s="81"/>
      <c r="D54" s="81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</row>
    <row r="55" spans="1:29" ht="12.75" customHeight="1">
      <c r="A55" s="73"/>
      <c r="B55" s="73"/>
      <c r="C55" s="81"/>
      <c r="D55" s="81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</row>
    <row r="56" spans="1:29" ht="12.75" customHeight="1">
      <c r="A56" s="73"/>
      <c r="B56" s="73"/>
      <c r="C56" s="81"/>
      <c r="D56" s="81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</row>
    <row r="57" spans="1:29" ht="12.75" customHeight="1">
      <c r="A57" s="73"/>
      <c r="B57" s="73"/>
      <c r="C57" s="81"/>
      <c r="D57" s="81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</row>
    <row r="58" spans="1:29" ht="12.75" customHeight="1">
      <c r="A58" s="73"/>
      <c r="B58" s="73"/>
      <c r="C58" s="81"/>
      <c r="D58" s="81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</row>
    <row r="59" spans="1:29" ht="12.75" customHeight="1">
      <c r="A59" s="73"/>
      <c r="B59" s="73"/>
      <c r="C59" s="81"/>
      <c r="D59" s="81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</row>
    <row r="60" spans="1:29" ht="12.75" customHeight="1">
      <c r="A60" s="73"/>
      <c r="B60" s="73"/>
      <c r="C60" s="81"/>
      <c r="D60" s="81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</row>
    <row r="61" spans="1:29" ht="12.75" customHeight="1">
      <c r="A61" s="73"/>
      <c r="B61" s="73"/>
      <c r="C61" s="81"/>
      <c r="D61" s="81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</row>
    <row r="62" spans="1:29" ht="12.75" customHeight="1">
      <c r="A62" s="73"/>
      <c r="B62" s="73"/>
      <c r="C62" s="81"/>
      <c r="D62" s="81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</row>
    <row r="63" spans="1:29" ht="12.75" customHeight="1">
      <c r="A63" s="73"/>
      <c r="B63" s="73"/>
      <c r="C63" s="81"/>
      <c r="D63" s="81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</row>
    <row r="64" spans="1:29" ht="12.75" customHeight="1">
      <c r="A64" s="73"/>
      <c r="B64" s="73"/>
      <c r="C64" s="81"/>
      <c r="D64" s="81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</row>
    <row r="65" spans="1:29" ht="12.75" customHeight="1">
      <c r="A65" s="73"/>
      <c r="B65" s="73"/>
      <c r="C65" s="81"/>
      <c r="D65" s="81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</row>
    <row r="66" spans="1:29" ht="12.75" customHeight="1">
      <c r="A66" s="73"/>
      <c r="B66" s="73"/>
      <c r="C66" s="81"/>
      <c r="D66" s="81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</row>
    <row r="67" spans="1:29" ht="12.75" customHeight="1">
      <c r="A67" s="73"/>
      <c r="B67" s="73"/>
      <c r="C67" s="81"/>
      <c r="D67" s="81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</row>
    <row r="68" spans="1:29" ht="12.75" customHeight="1">
      <c r="A68" s="73"/>
      <c r="B68" s="73"/>
      <c r="C68" s="81"/>
      <c r="D68" s="81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</row>
    <row r="69" spans="1:29" ht="12.75" customHeight="1">
      <c r="A69" s="73"/>
      <c r="B69" s="73"/>
      <c r="C69" s="81"/>
      <c r="D69" s="81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</row>
    <row r="70" spans="1:29" ht="12.75" customHeight="1">
      <c r="A70" s="73"/>
      <c r="B70" s="73"/>
      <c r="C70" s="81"/>
      <c r="D70" s="81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</row>
    <row r="71" spans="1:29" ht="12.75" customHeight="1">
      <c r="A71" s="73"/>
      <c r="B71" s="73"/>
      <c r="C71" s="81"/>
      <c r="D71" s="81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</row>
    <row r="72" spans="1:29" ht="12.75" customHeight="1">
      <c r="A72" s="73"/>
      <c r="B72" s="73"/>
      <c r="C72" s="81"/>
      <c r="D72" s="81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</row>
    <row r="73" spans="1:29" ht="12.75" customHeight="1">
      <c r="A73" s="73"/>
      <c r="B73" s="73"/>
      <c r="C73" s="81"/>
      <c r="D73" s="81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</row>
    <row r="74" spans="1:29" ht="12.75" customHeight="1">
      <c r="A74" s="73"/>
      <c r="B74" s="73"/>
      <c r="C74" s="81"/>
      <c r="D74" s="81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</row>
    <row r="75" spans="1:29" ht="12.75" customHeight="1">
      <c r="A75" s="73"/>
      <c r="B75" s="73"/>
      <c r="C75" s="81"/>
      <c r="D75" s="81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</row>
    <row r="76" spans="1:29" ht="12.75" customHeight="1">
      <c r="A76" s="73"/>
      <c r="B76" s="73"/>
      <c r="C76" s="81"/>
      <c r="D76" s="81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</row>
    <row r="77" spans="1:29" ht="12.75" customHeight="1">
      <c r="A77" s="73"/>
      <c r="B77" s="73"/>
      <c r="C77" s="81"/>
      <c r="D77" s="81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</row>
    <row r="78" spans="1:29" ht="12.75" customHeight="1">
      <c r="A78" s="73"/>
      <c r="B78" s="73"/>
      <c r="C78" s="81"/>
      <c r="D78" s="81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</row>
    <row r="79" spans="1:29" ht="12.75" customHeight="1">
      <c r="A79" s="73"/>
      <c r="B79" s="73"/>
      <c r="C79" s="81"/>
      <c r="D79" s="81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</row>
    <row r="80" spans="1:29" ht="12.75" customHeight="1">
      <c r="A80" s="73"/>
      <c r="B80" s="73"/>
      <c r="C80" s="81"/>
      <c r="D80" s="81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</row>
    <row r="81" spans="1:29" ht="12.75" customHeight="1">
      <c r="A81" s="73"/>
      <c r="B81" s="73"/>
      <c r="C81" s="81"/>
      <c r="D81" s="81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73"/>
    </row>
    <row r="82" spans="1:29" ht="12.75" customHeight="1">
      <c r="A82" s="73"/>
      <c r="B82" s="73"/>
      <c r="C82" s="81"/>
      <c r="D82" s="81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</row>
    <row r="83" spans="1:29" ht="12.75" customHeight="1">
      <c r="A83" s="73"/>
      <c r="B83" s="73"/>
      <c r="C83" s="81"/>
      <c r="D83" s="81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</row>
    <row r="84" spans="1:29" ht="12.75" customHeight="1">
      <c r="A84" s="73"/>
      <c r="B84" s="73"/>
      <c r="C84" s="81"/>
      <c r="D84" s="81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</row>
    <row r="85" spans="1:29" ht="12.75" customHeight="1">
      <c r="A85" s="73"/>
      <c r="B85" s="73"/>
      <c r="C85" s="81"/>
      <c r="D85" s="81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</row>
    <row r="86" spans="1:29" ht="12.75" customHeight="1">
      <c r="A86" s="73"/>
      <c r="B86" s="73"/>
      <c r="C86" s="81"/>
      <c r="D86" s="81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</row>
    <row r="87" spans="1:29" ht="12.75" customHeight="1">
      <c r="A87" s="73"/>
      <c r="B87" s="73"/>
      <c r="C87" s="81"/>
      <c r="D87" s="81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</row>
    <row r="88" spans="1:29" ht="12.75" customHeight="1">
      <c r="A88" s="73"/>
      <c r="B88" s="73"/>
      <c r="C88" s="81"/>
      <c r="D88" s="81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</row>
    <row r="89" spans="1:29" ht="12.75" customHeight="1">
      <c r="A89" s="73"/>
      <c r="B89" s="73"/>
      <c r="C89" s="81"/>
      <c r="D89" s="81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</row>
    <row r="90" spans="1:29" ht="12.75" customHeight="1">
      <c r="A90" s="73"/>
      <c r="B90" s="73"/>
      <c r="C90" s="81"/>
      <c r="D90" s="81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</row>
    <row r="91" spans="1:29" ht="12.75" customHeight="1">
      <c r="A91" s="73"/>
      <c r="B91" s="73"/>
      <c r="C91" s="81"/>
      <c r="D91" s="81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</row>
    <row r="92" spans="1:29" ht="12.75" customHeight="1">
      <c r="A92" s="73"/>
      <c r="B92" s="73"/>
      <c r="C92" s="81"/>
      <c r="D92" s="81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</row>
    <row r="93" spans="1:29" ht="12.75" customHeight="1">
      <c r="A93" s="73"/>
      <c r="B93" s="73"/>
      <c r="C93" s="81"/>
      <c r="D93" s="81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</row>
    <row r="94" spans="1:29" ht="12.75" customHeight="1">
      <c r="A94" s="73"/>
      <c r="B94" s="73"/>
      <c r="C94" s="81"/>
      <c r="D94" s="81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</row>
    <row r="95" spans="1:29" ht="12.75" customHeight="1">
      <c r="A95" s="73"/>
      <c r="B95" s="73"/>
      <c r="C95" s="81"/>
      <c r="D95" s="81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</row>
    <row r="96" spans="1:29" ht="12.75" customHeight="1">
      <c r="A96" s="73"/>
      <c r="B96" s="73"/>
      <c r="C96" s="81"/>
      <c r="D96" s="81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</row>
    <row r="97" spans="1:29" ht="12.75" customHeight="1">
      <c r="A97" s="73"/>
      <c r="B97" s="73"/>
      <c r="C97" s="81"/>
      <c r="D97" s="81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</row>
    <row r="98" spans="1:29" ht="12.75" customHeight="1">
      <c r="A98" s="73"/>
      <c r="B98" s="73"/>
      <c r="C98" s="81"/>
      <c r="D98" s="81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</row>
    <row r="99" spans="1:29" ht="12.75" customHeight="1">
      <c r="A99" s="73"/>
      <c r="B99" s="73"/>
      <c r="C99" s="81"/>
      <c r="D99" s="81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</row>
    <row r="100" spans="1:29" ht="12.75" customHeight="1">
      <c r="A100" s="73"/>
      <c r="B100" s="73"/>
      <c r="C100" s="81"/>
      <c r="D100" s="81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</row>
    <row r="101" spans="1:29" ht="12.75" customHeight="1">
      <c r="A101" s="73"/>
      <c r="B101" s="73"/>
      <c r="C101" s="81"/>
      <c r="D101" s="81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</row>
    <row r="102" spans="1:29" ht="12.75" customHeight="1">
      <c r="A102" s="73"/>
      <c r="B102" s="73"/>
      <c r="C102" s="81"/>
      <c r="D102" s="81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</row>
    <row r="103" spans="1:29" ht="12.75" customHeight="1">
      <c r="A103" s="73"/>
      <c r="B103" s="73"/>
      <c r="C103" s="81"/>
      <c r="D103" s="81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</row>
    <row r="104" spans="1:29" ht="12.75" customHeight="1">
      <c r="A104" s="73"/>
      <c r="B104" s="73"/>
      <c r="C104" s="81"/>
      <c r="D104" s="81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</row>
    <row r="105" spans="1:29" ht="12.75" customHeight="1">
      <c r="A105" s="73"/>
      <c r="B105" s="73"/>
      <c r="C105" s="81"/>
      <c r="D105" s="81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</row>
    <row r="106" spans="1:29" ht="12.75" customHeight="1">
      <c r="A106" s="73"/>
      <c r="B106" s="73"/>
      <c r="C106" s="81"/>
      <c r="D106" s="81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</row>
    <row r="107" spans="1:29" ht="12.75" customHeight="1">
      <c r="A107" s="73"/>
      <c r="B107" s="73"/>
      <c r="C107" s="81"/>
      <c r="D107" s="81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</row>
    <row r="108" spans="1:29" ht="12.75" customHeight="1">
      <c r="A108" s="73"/>
      <c r="B108" s="73"/>
      <c r="C108" s="81"/>
      <c r="D108" s="81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</row>
    <row r="109" spans="1:29" ht="12.75" customHeight="1">
      <c r="A109" s="73"/>
      <c r="B109" s="73"/>
      <c r="C109" s="81"/>
      <c r="D109" s="81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</row>
    <row r="110" spans="1:29" ht="12.75" customHeight="1">
      <c r="A110" s="73"/>
      <c r="B110" s="73"/>
      <c r="C110" s="81"/>
      <c r="D110" s="81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</row>
    <row r="111" spans="1:29" ht="12.75" customHeight="1">
      <c r="A111" s="73"/>
      <c r="B111" s="73"/>
      <c r="C111" s="81"/>
      <c r="D111" s="81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</row>
    <row r="112" spans="1:29" ht="12.75" customHeight="1">
      <c r="A112" s="73"/>
      <c r="B112" s="73"/>
      <c r="C112" s="81"/>
      <c r="D112" s="81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</row>
    <row r="113" spans="1:29" ht="12.75" customHeight="1">
      <c r="A113" s="73"/>
      <c r="B113" s="73"/>
      <c r="C113" s="81"/>
      <c r="D113" s="81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</row>
    <row r="114" spans="1:29" ht="12.75" customHeight="1">
      <c r="A114" s="73"/>
      <c r="B114" s="73"/>
      <c r="C114" s="81"/>
      <c r="D114" s="81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</row>
    <row r="115" spans="1:29" ht="12.75" customHeight="1">
      <c r="A115" s="73"/>
      <c r="B115" s="73"/>
      <c r="C115" s="81"/>
      <c r="D115" s="81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</row>
    <row r="116" spans="1:29" ht="12.75" customHeight="1">
      <c r="A116" s="73"/>
      <c r="B116" s="73"/>
      <c r="C116" s="81"/>
      <c r="D116" s="81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</row>
    <row r="117" spans="1:29" ht="12.75" customHeight="1">
      <c r="A117" s="73"/>
      <c r="B117" s="73"/>
      <c r="C117" s="81"/>
      <c r="D117" s="81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</row>
    <row r="118" spans="1:29" ht="12.75" customHeight="1">
      <c r="A118" s="73"/>
      <c r="B118" s="73"/>
      <c r="C118" s="81"/>
      <c r="D118" s="81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</row>
    <row r="119" spans="1:29" ht="12.75" customHeight="1">
      <c r="A119" s="73"/>
      <c r="B119" s="73"/>
      <c r="C119" s="81"/>
      <c r="D119" s="81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</row>
    <row r="120" spans="1:29" ht="12.75" customHeight="1">
      <c r="A120" s="73"/>
      <c r="B120" s="73"/>
      <c r="C120" s="81"/>
      <c r="D120" s="81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  <c r="AC120" s="73"/>
    </row>
    <row r="121" spans="1:29" ht="12.75" customHeight="1">
      <c r="A121" s="73"/>
      <c r="B121" s="73"/>
      <c r="C121" s="81"/>
      <c r="D121" s="81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</row>
    <row r="122" spans="1:29" ht="12.75" customHeight="1">
      <c r="A122" s="73"/>
      <c r="B122" s="73"/>
      <c r="C122" s="81"/>
      <c r="D122" s="81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</row>
    <row r="123" spans="1:29" ht="12.75" customHeight="1">
      <c r="A123" s="73"/>
      <c r="B123" s="73"/>
      <c r="C123" s="81"/>
      <c r="D123" s="81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</row>
    <row r="124" spans="1:29" ht="12.75" customHeight="1">
      <c r="A124" s="73"/>
      <c r="B124" s="73"/>
      <c r="C124" s="81"/>
      <c r="D124" s="81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</row>
    <row r="125" spans="1:29" ht="12.75" customHeight="1">
      <c r="A125" s="73"/>
      <c r="B125" s="73"/>
      <c r="C125" s="81"/>
      <c r="D125" s="81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</row>
    <row r="126" spans="1:29" ht="12.75" customHeight="1">
      <c r="A126" s="73"/>
      <c r="B126" s="73"/>
      <c r="C126" s="81"/>
      <c r="D126" s="81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</row>
    <row r="127" spans="1:29" ht="12.75" customHeight="1">
      <c r="A127" s="73"/>
      <c r="B127" s="73"/>
      <c r="C127" s="81"/>
      <c r="D127" s="81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</row>
    <row r="128" spans="1:29" ht="12.75" customHeight="1">
      <c r="A128" s="73"/>
      <c r="B128" s="73"/>
      <c r="C128" s="81"/>
      <c r="D128" s="81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</row>
    <row r="129" spans="1:29" ht="12.75" customHeight="1">
      <c r="A129" s="73"/>
      <c r="B129" s="73"/>
      <c r="C129" s="81"/>
      <c r="D129" s="81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</row>
    <row r="130" spans="1:29" ht="12.75" customHeight="1">
      <c r="A130" s="73"/>
      <c r="B130" s="73"/>
      <c r="C130" s="81"/>
      <c r="D130" s="81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</row>
    <row r="131" spans="1:29" ht="12.75" customHeight="1">
      <c r="A131" s="73"/>
      <c r="B131" s="73"/>
      <c r="C131" s="81"/>
      <c r="D131" s="81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</row>
    <row r="132" spans="1:29" ht="12.75" customHeight="1">
      <c r="A132" s="73"/>
      <c r="B132" s="73"/>
      <c r="C132" s="81"/>
      <c r="D132" s="81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3"/>
      <c r="AB132" s="73"/>
      <c r="AC132" s="73"/>
    </row>
    <row r="133" spans="1:29" ht="12.75" customHeight="1">
      <c r="A133" s="73"/>
      <c r="B133" s="73"/>
      <c r="C133" s="81"/>
      <c r="D133" s="81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  <c r="AC133" s="73"/>
    </row>
    <row r="134" spans="1:29" ht="12.75" customHeight="1">
      <c r="A134" s="73"/>
      <c r="B134" s="73"/>
      <c r="C134" s="81"/>
      <c r="D134" s="81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</row>
    <row r="135" spans="1:29" ht="12.75" customHeight="1">
      <c r="A135" s="73"/>
      <c r="B135" s="73"/>
      <c r="C135" s="81"/>
      <c r="D135" s="81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</row>
    <row r="136" spans="1:29" ht="12.75" customHeight="1">
      <c r="A136" s="73"/>
      <c r="B136" s="73"/>
      <c r="C136" s="81"/>
      <c r="D136" s="81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</row>
    <row r="137" spans="1:29" ht="12.75" customHeight="1">
      <c r="A137" s="73"/>
      <c r="B137" s="73"/>
      <c r="C137" s="81"/>
      <c r="D137" s="81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</row>
    <row r="138" spans="1:29" ht="12.75" customHeight="1">
      <c r="A138" s="73"/>
      <c r="B138" s="73"/>
      <c r="C138" s="81"/>
      <c r="D138" s="81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3"/>
      <c r="AB138" s="73"/>
      <c r="AC138" s="73"/>
    </row>
    <row r="139" spans="1:29" ht="12.75" customHeight="1">
      <c r="A139" s="73"/>
      <c r="B139" s="73"/>
      <c r="C139" s="81"/>
      <c r="D139" s="81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3"/>
    </row>
    <row r="140" spans="1:29" ht="12.75" customHeight="1">
      <c r="A140" s="73"/>
      <c r="B140" s="73"/>
      <c r="C140" s="81"/>
      <c r="D140" s="81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3"/>
      <c r="AB140" s="73"/>
      <c r="AC140" s="73"/>
    </row>
    <row r="141" spans="1:29" ht="12.75" customHeight="1">
      <c r="A141" s="73"/>
      <c r="B141" s="73"/>
      <c r="C141" s="81"/>
      <c r="D141" s="81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  <c r="AC141" s="73"/>
    </row>
    <row r="142" spans="1:29" ht="12.75" customHeight="1">
      <c r="A142" s="73"/>
      <c r="B142" s="73"/>
      <c r="C142" s="81"/>
      <c r="D142" s="81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/>
      <c r="AC142" s="73"/>
    </row>
    <row r="143" spans="1:29" ht="12.75" customHeight="1">
      <c r="A143" s="73"/>
      <c r="B143" s="73"/>
      <c r="C143" s="81"/>
      <c r="D143" s="81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3"/>
      <c r="AB143" s="73"/>
      <c r="AC143" s="73"/>
    </row>
    <row r="144" spans="1:29" ht="12.75" customHeight="1">
      <c r="A144" s="73"/>
      <c r="B144" s="73"/>
      <c r="C144" s="81"/>
      <c r="D144" s="81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73"/>
      <c r="AB144" s="73"/>
      <c r="AC144" s="73"/>
    </row>
    <row r="145" spans="1:29" ht="12.75" customHeight="1">
      <c r="A145" s="73"/>
      <c r="B145" s="73"/>
      <c r="C145" s="81"/>
      <c r="D145" s="81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  <c r="AB145" s="73"/>
      <c r="AC145" s="73"/>
    </row>
    <row r="146" spans="1:29" ht="12.75" customHeight="1">
      <c r="A146" s="73"/>
      <c r="B146" s="73"/>
      <c r="C146" s="81"/>
      <c r="D146" s="81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</row>
    <row r="147" spans="1:29" ht="12.75" customHeight="1">
      <c r="A147" s="73"/>
      <c r="B147" s="73"/>
      <c r="C147" s="81"/>
      <c r="D147" s="81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3"/>
    </row>
    <row r="148" spans="1:29" ht="12.75" customHeight="1">
      <c r="A148" s="73"/>
      <c r="B148" s="73"/>
      <c r="C148" s="81"/>
      <c r="D148" s="81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3"/>
      <c r="AB148" s="73"/>
      <c r="AC148" s="73"/>
    </row>
    <row r="149" spans="1:29" ht="12.75" customHeight="1">
      <c r="A149" s="73"/>
      <c r="B149" s="73"/>
      <c r="C149" s="81"/>
      <c r="D149" s="81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</row>
    <row r="150" spans="1:29" ht="12.75" customHeight="1">
      <c r="A150" s="73"/>
      <c r="B150" s="73"/>
      <c r="C150" s="81"/>
      <c r="D150" s="81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</row>
    <row r="151" spans="1:29" ht="12.75" customHeight="1">
      <c r="A151" s="73"/>
      <c r="B151" s="73"/>
      <c r="C151" s="81"/>
      <c r="D151" s="81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</row>
    <row r="152" spans="1:29" ht="12.75" customHeight="1">
      <c r="A152" s="73"/>
      <c r="B152" s="73"/>
      <c r="C152" s="81"/>
      <c r="D152" s="81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  <c r="AC152" s="73"/>
    </row>
    <row r="153" spans="1:29" ht="12.75" customHeight="1">
      <c r="A153" s="73"/>
      <c r="B153" s="73"/>
      <c r="C153" s="81"/>
      <c r="D153" s="81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  <c r="AB153" s="73"/>
      <c r="AC153" s="73"/>
    </row>
    <row r="154" spans="1:29" ht="12.75" customHeight="1">
      <c r="A154" s="73"/>
      <c r="B154" s="73"/>
      <c r="C154" s="81"/>
      <c r="D154" s="81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  <c r="AC154" s="73"/>
    </row>
    <row r="155" spans="1:29" ht="12.75" customHeight="1">
      <c r="A155" s="73"/>
      <c r="B155" s="73"/>
      <c r="C155" s="81"/>
      <c r="D155" s="81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  <c r="AB155" s="73"/>
      <c r="AC155" s="73"/>
    </row>
    <row r="156" spans="1:29" ht="12.75" customHeight="1">
      <c r="A156" s="73"/>
      <c r="B156" s="73"/>
      <c r="C156" s="81"/>
      <c r="D156" s="81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73"/>
    </row>
    <row r="157" spans="1:29" ht="12.75" customHeight="1">
      <c r="A157" s="73"/>
      <c r="B157" s="73"/>
      <c r="C157" s="81"/>
      <c r="D157" s="81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  <c r="AA157" s="73"/>
      <c r="AB157" s="73"/>
      <c r="AC157" s="73"/>
    </row>
    <row r="158" spans="1:29" ht="12.75" customHeight="1">
      <c r="A158" s="73"/>
      <c r="B158" s="73"/>
      <c r="C158" s="81"/>
      <c r="D158" s="81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  <c r="AC158" s="73"/>
    </row>
    <row r="159" spans="1:29" ht="12.75" customHeight="1">
      <c r="A159" s="73"/>
      <c r="B159" s="73"/>
      <c r="C159" s="81"/>
      <c r="D159" s="81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  <c r="AB159" s="73"/>
      <c r="AC159" s="73"/>
    </row>
    <row r="160" spans="1:29" ht="12.75" customHeight="1">
      <c r="A160" s="73"/>
      <c r="B160" s="73"/>
      <c r="C160" s="81"/>
      <c r="D160" s="81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3"/>
      <c r="AB160" s="73"/>
      <c r="AC160" s="73"/>
    </row>
    <row r="161" spans="1:29" ht="12.75" customHeight="1">
      <c r="A161" s="73"/>
      <c r="B161" s="73"/>
      <c r="C161" s="81"/>
      <c r="D161" s="81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  <c r="AC161" s="73"/>
    </row>
    <row r="162" spans="1:29" ht="12.75" customHeight="1">
      <c r="A162" s="73"/>
      <c r="B162" s="73"/>
      <c r="C162" s="81"/>
      <c r="D162" s="81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  <c r="AB162" s="73"/>
      <c r="AC162" s="73"/>
    </row>
    <row r="163" spans="1:29" ht="12.75" customHeight="1">
      <c r="A163" s="73"/>
      <c r="B163" s="73"/>
      <c r="C163" s="81"/>
      <c r="D163" s="81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/>
      <c r="AC163" s="73"/>
    </row>
    <row r="164" spans="1:29" ht="12.75" customHeight="1">
      <c r="A164" s="73"/>
      <c r="B164" s="73"/>
      <c r="C164" s="81"/>
      <c r="D164" s="81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  <c r="AB164" s="73"/>
      <c r="AC164" s="73"/>
    </row>
    <row r="165" spans="1:29" ht="12.75" customHeight="1">
      <c r="A165" s="73"/>
      <c r="B165" s="73"/>
      <c r="C165" s="81"/>
      <c r="D165" s="81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  <c r="AB165" s="73"/>
      <c r="AC165" s="73"/>
    </row>
    <row r="166" spans="1:29" ht="12.75" customHeight="1">
      <c r="A166" s="73"/>
      <c r="B166" s="73"/>
      <c r="C166" s="81"/>
      <c r="D166" s="81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3"/>
    </row>
    <row r="167" spans="1:29" ht="12.75" customHeight="1">
      <c r="A167" s="73"/>
      <c r="B167" s="73"/>
      <c r="C167" s="81"/>
      <c r="D167" s="81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/>
      <c r="AC167" s="73"/>
    </row>
    <row r="168" spans="1:29" ht="12.75" customHeight="1">
      <c r="A168" s="73"/>
      <c r="B168" s="73"/>
      <c r="C168" s="81"/>
      <c r="D168" s="81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  <c r="AB168" s="73"/>
      <c r="AC168" s="73"/>
    </row>
    <row r="169" spans="1:29" ht="12.75" customHeight="1">
      <c r="A169" s="73"/>
      <c r="B169" s="73"/>
      <c r="C169" s="81"/>
      <c r="D169" s="81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  <c r="AB169" s="73"/>
      <c r="AC169" s="73"/>
    </row>
    <row r="170" spans="1:29" ht="12.75" customHeight="1">
      <c r="A170" s="73"/>
      <c r="B170" s="73"/>
      <c r="C170" s="81"/>
      <c r="D170" s="81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  <c r="AB170" s="73"/>
      <c r="AC170" s="73"/>
    </row>
    <row r="171" spans="1:29" ht="12.75" customHeight="1">
      <c r="A171" s="73"/>
      <c r="B171" s="73"/>
      <c r="C171" s="81"/>
      <c r="D171" s="81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  <c r="AB171" s="73"/>
      <c r="AC171" s="73"/>
    </row>
    <row r="172" spans="1:29" ht="12.75" customHeight="1">
      <c r="A172" s="73"/>
      <c r="B172" s="73"/>
      <c r="C172" s="81"/>
      <c r="D172" s="81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3"/>
      <c r="AB172" s="73"/>
      <c r="AC172" s="73"/>
    </row>
    <row r="173" spans="1:29" ht="12.75" customHeight="1">
      <c r="A173" s="73"/>
      <c r="B173" s="73"/>
      <c r="C173" s="81"/>
      <c r="D173" s="81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</row>
    <row r="174" spans="1:29" ht="12.75" customHeight="1">
      <c r="A174" s="73"/>
      <c r="B174" s="73"/>
      <c r="C174" s="81"/>
      <c r="D174" s="81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  <c r="AA174" s="73"/>
      <c r="AB174" s="73"/>
      <c r="AC174" s="73"/>
    </row>
    <row r="175" spans="1:29" ht="12.75" customHeight="1">
      <c r="A175" s="73"/>
      <c r="B175" s="73"/>
      <c r="C175" s="81"/>
      <c r="D175" s="81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  <c r="AA175" s="73"/>
      <c r="AB175" s="73"/>
      <c r="AC175" s="73"/>
    </row>
    <row r="176" spans="1:29" ht="12.75" customHeight="1">
      <c r="A176" s="73"/>
      <c r="B176" s="73"/>
      <c r="C176" s="81"/>
      <c r="D176" s="81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  <c r="AA176" s="73"/>
      <c r="AB176" s="73"/>
      <c r="AC176" s="73"/>
    </row>
    <row r="177" spans="1:29" ht="12.75" customHeight="1">
      <c r="A177" s="73"/>
      <c r="B177" s="73"/>
      <c r="C177" s="81"/>
      <c r="D177" s="81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73"/>
    </row>
    <row r="178" spans="1:29" ht="12.75" customHeight="1">
      <c r="A178" s="73"/>
      <c r="B178" s="73"/>
      <c r="C178" s="81"/>
      <c r="D178" s="81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/>
      <c r="AC178" s="73"/>
    </row>
    <row r="179" spans="1:29" ht="12.75" customHeight="1">
      <c r="A179" s="73"/>
      <c r="B179" s="73"/>
      <c r="C179" s="81"/>
      <c r="D179" s="81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  <c r="AA179" s="73"/>
      <c r="AB179" s="73"/>
      <c r="AC179" s="73"/>
    </row>
    <row r="180" spans="1:29" ht="12.75" customHeight="1">
      <c r="A180" s="73"/>
      <c r="B180" s="73"/>
      <c r="C180" s="81"/>
      <c r="D180" s="81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3"/>
      <c r="AB180" s="73"/>
      <c r="AC180" s="73"/>
    </row>
    <row r="181" spans="1:29" ht="12.75" customHeight="1">
      <c r="A181" s="73"/>
      <c r="B181" s="73"/>
      <c r="C181" s="81"/>
      <c r="D181" s="81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  <c r="AC181" s="73"/>
    </row>
    <row r="182" spans="1:29" ht="12.75" customHeight="1">
      <c r="A182" s="73"/>
      <c r="B182" s="73"/>
      <c r="C182" s="81"/>
      <c r="D182" s="81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</row>
    <row r="183" spans="1:29" ht="12.75" customHeight="1">
      <c r="A183" s="73"/>
      <c r="B183" s="73"/>
      <c r="C183" s="81"/>
      <c r="D183" s="81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</row>
    <row r="184" spans="1:29" ht="12.75" customHeight="1">
      <c r="A184" s="73"/>
      <c r="B184" s="73"/>
      <c r="C184" s="81"/>
      <c r="D184" s="81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/>
    </row>
    <row r="185" spans="1:29" ht="12.75" customHeight="1">
      <c r="A185" s="73"/>
      <c r="B185" s="73"/>
      <c r="C185" s="81"/>
      <c r="D185" s="81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  <c r="AC185" s="73"/>
    </row>
    <row r="186" spans="1:29" ht="12.75" customHeight="1">
      <c r="A186" s="73"/>
      <c r="B186" s="73"/>
      <c r="C186" s="81"/>
      <c r="D186" s="81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</row>
    <row r="187" spans="1:29" ht="12.75" customHeight="1">
      <c r="A187" s="73"/>
      <c r="B187" s="73"/>
      <c r="C187" s="81"/>
      <c r="D187" s="81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</row>
    <row r="188" spans="1:29" ht="12.75" customHeight="1">
      <c r="A188" s="73"/>
      <c r="B188" s="73"/>
      <c r="C188" s="81"/>
      <c r="D188" s="81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</row>
    <row r="189" spans="1:29" ht="12.75" customHeight="1">
      <c r="A189" s="73"/>
      <c r="B189" s="73"/>
      <c r="C189" s="81"/>
      <c r="D189" s="81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  <c r="AC189" s="73"/>
    </row>
    <row r="190" spans="1:29" ht="12.75" customHeight="1">
      <c r="A190" s="73"/>
      <c r="B190" s="73"/>
      <c r="C190" s="81"/>
      <c r="D190" s="81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73"/>
    </row>
    <row r="191" spans="1:29" ht="12.75" customHeight="1">
      <c r="A191" s="73"/>
      <c r="B191" s="73"/>
      <c r="C191" s="81"/>
      <c r="D191" s="81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  <c r="AB191" s="73"/>
      <c r="AC191" s="73"/>
    </row>
    <row r="192" spans="1:29" ht="12.75" customHeight="1">
      <c r="A192" s="73"/>
      <c r="B192" s="73"/>
      <c r="C192" s="81"/>
      <c r="D192" s="81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  <c r="AC192" s="73"/>
    </row>
    <row r="193" spans="1:29" ht="12.75" customHeight="1">
      <c r="A193" s="73"/>
      <c r="B193" s="73"/>
      <c r="C193" s="81"/>
      <c r="D193" s="81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3"/>
      <c r="AB193" s="73"/>
      <c r="AC193" s="73"/>
    </row>
    <row r="194" spans="1:29" ht="12.75" customHeight="1">
      <c r="A194" s="73"/>
      <c r="B194" s="73"/>
      <c r="C194" s="81"/>
      <c r="D194" s="81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  <c r="AC194" s="73"/>
    </row>
    <row r="195" spans="1:29" ht="12.75" customHeight="1">
      <c r="A195" s="73"/>
      <c r="B195" s="73"/>
      <c r="C195" s="81"/>
      <c r="D195" s="81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  <c r="AA195" s="73"/>
      <c r="AB195" s="73"/>
      <c r="AC195" s="73"/>
    </row>
    <row r="196" spans="1:29" ht="12.75" customHeight="1">
      <c r="A196" s="73"/>
      <c r="B196" s="73"/>
      <c r="C196" s="81"/>
      <c r="D196" s="81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  <c r="AA196" s="73"/>
      <c r="AB196" s="73"/>
      <c r="AC196" s="73"/>
    </row>
    <row r="197" spans="1:29" ht="12.75" customHeight="1">
      <c r="A197" s="73"/>
      <c r="B197" s="73"/>
      <c r="C197" s="81"/>
      <c r="D197" s="81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</row>
    <row r="198" spans="1:29" ht="12.75" customHeight="1">
      <c r="A198" s="73"/>
      <c r="B198" s="73"/>
      <c r="C198" s="81"/>
      <c r="D198" s="81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  <c r="AC198" s="73"/>
    </row>
    <row r="199" spans="1:29" ht="12.75" customHeight="1">
      <c r="A199" s="73"/>
      <c r="B199" s="73"/>
      <c r="C199" s="81"/>
      <c r="D199" s="81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  <c r="AC199" s="73"/>
    </row>
    <row r="200" spans="1:29" ht="12.75" customHeight="1">
      <c r="A200" s="73"/>
      <c r="B200" s="73"/>
      <c r="C200" s="81"/>
      <c r="D200" s="81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3"/>
      <c r="AB200" s="73"/>
      <c r="AC200" s="73"/>
    </row>
    <row r="201" spans="1:29" ht="12.75" customHeight="1">
      <c r="A201" s="73"/>
      <c r="B201" s="73"/>
      <c r="C201" s="81"/>
      <c r="D201" s="81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  <c r="AA201" s="73"/>
      <c r="AB201" s="73"/>
      <c r="AC201" s="73"/>
    </row>
    <row r="202" spans="1:29" ht="12.75" customHeight="1">
      <c r="A202" s="73"/>
      <c r="B202" s="73"/>
      <c r="C202" s="81"/>
      <c r="D202" s="81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3"/>
      <c r="AB202" s="73"/>
      <c r="AC202" s="73"/>
    </row>
    <row r="203" spans="1:29" ht="12.75" customHeight="1">
      <c r="A203" s="73"/>
      <c r="B203" s="73"/>
      <c r="C203" s="81"/>
      <c r="D203" s="81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</row>
    <row r="204" spans="1:29" ht="12.75" customHeight="1">
      <c r="A204" s="73"/>
      <c r="B204" s="73"/>
      <c r="C204" s="81"/>
      <c r="D204" s="81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  <c r="AB204" s="73"/>
      <c r="AC204" s="73"/>
    </row>
    <row r="205" spans="1:29" ht="12.75" customHeight="1">
      <c r="A205" s="73"/>
      <c r="B205" s="73"/>
      <c r="C205" s="81"/>
      <c r="D205" s="81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  <c r="AB205" s="73"/>
      <c r="AC205" s="73"/>
    </row>
    <row r="206" spans="1:29" ht="12.75" customHeight="1">
      <c r="A206" s="73"/>
      <c r="B206" s="73"/>
      <c r="C206" s="81"/>
      <c r="D206" s="81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  <c r="AB206" s="73"/>
      <c r="AC206" s="73"/>
    </row>
    <row r="207" spans="1:29" ht="12.75" customHeight="1">
      <c r="A207" s="73"/>
      <c r="B207" s="73"/>
      <c r="C207" s="81"/>
      <c r="D207" s="81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  <c r="AB207" s="73"/>
      <c r="AC207" s="73"/>
    </row>
    <row r="208" spans="1:29" ht="12.75" customHeight="1">
      <c r="A208" s="73"/>
      <c r="B208" s="73"/>
      <c r="C208" s="81"/>
      <c r="D208" s="81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</row>
    <row r="209" spans="1:29" ht="12.75" customHeight="1">
      <c r="A209" s="73"/>
      <c r="B209" s="73"/>
      <c r="C209" s="81"/>
      <c r="D209" s="81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  <c r="AB209" s="73"/>
      <c r="AC209" s="73"/>
    </row>
    <row r="210" spans="1:29" ht="12.75" customHeight="1">
      <c r="A210" s="73"/>
      <c r="B210" s="73"/>
      <c r="C210" s="81"/>
      <c r="D210" s="81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3"/>
      <c r="AB210" s="73"/>
      <c r="AC210" s="73"/>
    </row>
    <row r="211" spans="1:29" ht="12.75" customHeight="1">
      <c r="A211" s="73"/>
      <c r="B211" s="73"/>
      <c r="C211" s="81"/>
      <c r="D211" s="81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3"/>
      <c r="AB211" s="73"/>
      <c r="AC211" s="73"/>
    </row>
    <row r="212" spans="1:29" ht="12.75" customHeight="1">
      <c r="A212" s="73"/>
      <c r="B212" s="73"/>
      <c r="C212" s="81"/>
      <c r="D212" s="81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</row>
    <row r="213" spans="1:29" ht="12.75" customHeight="1">
      <c r="A213" s="73"/>
      <c r="B213" s="73"/>
      <c r="C213" s="81"/>
      <c r="D213" s="81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  <c r="AC213" s="73"/>
    </row>
    <row r="214" spans="1:29" ht="12.75" customHeight="1">
      <c r="A214" s="73"/>
      <c r="B214" s="73"/>
      <c r="C214" s="81"/>
      <c r="D214" s="81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  <c r="AC214" s="73"/>
    </row>
    <row r="215" spans="1:29" ht="12.75" customHeight="1">
      <c r="A215" s="73"/>
      <c r="B215" s="73"/>
      <c r="C215" s="81"/>
      <c r="D215" s="81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  <c r="AC215" s="73"/>
    </row>
    <row r="216" spans="1:29" ht="12.75" customHeight="1">
      <c r="A216" s="73"/>
      <c r="B216" s="73"/>
      <c r="C216" s="81"/>
      <c r="D216" s="81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</row>
    <row r="217" spans="1:29" ht="12.75" customHeight="1">
      <c r="A217" s="73"/>
      <c r="B217" s="73"/>
      <c r="C217" s="81"/>
      <c r="D217" s="81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3"/>
      <c r="AB217" s="73"/>
      <c r="AC217" s="73"/>
    </row>
    <row r="218" spans="1:29" ht="12.75" customHeight="1">
      <c r="A218" s="73"/>
      <c r="B218" s="73"/>
      <c r="C218" s="81"/>
      <c r="D218" s="81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  <c r="AC218" s="73"/>
    </row>
    <row r="219" spans="1:29" ht="12.75" customHeight="1">
      <c r="A219" s="73"/>
      <c r="B219" s="73"/>
      <c r="C219" s="81"/>
      <c r="D219" s="81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</row>
    <row r="220" spans="1:29" ht="12.75" customHeight="1">
      <c r="A220" s="73"/>
      <c r="B220" s="73"/>
      <c r="C220" s="81"/>
      <c r="D220" s="81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</row>
    <row r="221" spans="1:29" ht="12.75" customHeight="1">
      <c r="A221" s="73"/>
      <c r="B221" s="73"/>
      <c r="C221" s="81"/>
      <c r="D221" s="81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</row>
    <row r="222" spans="1:29" ht="12.75" customHeight="1">
      <c r="A222" s="73"/>
      <c r="B222" s="73"/>
      <c r="C222" s="81"/>
      <c r="D222" s="81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</row>
    <row r="223" spans="1:29" ht="12.75" customHeight="1">
      <c r="A223" s="73"/>
      <c r="B223" s="73"/>
      <c r="C223" s="81"/>
      <c r="D223" s="81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</row>
    <row r="224" spans="1:29" ht="12.75" customHeight="1">
      <c r="A224" s="73"/>
      <c r="B224" s="73"/>
      <c r="C224" s="81"/>
      <c r="D224" s="81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</row>
    <row r="225" spans="1:29" ht="12.75" customHeight="1">
      <c r="A225" s="73"/>
      <c r="B225" s="73"/>
      <c r="C225" s="81"/>
      <c r="D225" s="81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  <c r="AC225" s="73"/>
    </row>
    <row r="226" spans="1:29" ht="12.75" customHeight="1">
      <c r="A226" s="73"/>
      <c r="B226" s="73"/>
      <c r="C226" s="81"/>
      <c r="D226" s="81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  <c r="AC226" s="73"/>
    </row>
    <row r="227" spans="1:29" ht="12.75" customHeight="1">
      <c r="A227" s="73"/>
      <c r="B227" s="73"/>
      <c r="C227" s="81"/>
      <c r="D227" s="81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  <c r="AC227" s="73"/>
    </row>
    <row r="228" spans="1:29" ht="12.75" customHeight="1">
      <c r="A228" s="73"/>
      <c r="B228" s="73"/>
      <c r="C228" s="81"/>
      <c r="D228" s="81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  <c r="AC228" s="73"/>
    </row>
    <row r="229" spans="1:29" ht="12.75" customHeight="1">
      <c r="A229" s="73"/>
      <c r="B229" s="73"/>
      <c r="C229" s="81"/>
      <c r="D229" s="81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  <c r="AC229" s="73"/>
    </row>
    <row r="230" spans="1:29" ht="12.75" customHeight="1">
      <c r="A230" s="73"/>
      <c r="B230" s="73"/>
      <c r="C230" s="81"/>
      <c r="D230" s="81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/>
    </row>
    <row r="231" spans="1:29" ht="12.75" customHeight="1">
      <c r="A231" s="73"/>
      <c r="B231" s="73"/>
      <c r="C231" s="81"/>
      <c r="D231" s="81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  <c r="AC231" s="73"/>
    </row>
    <row r="232" spans="1:29" ht="12.75" customHeight="1">
      <c r="A232" s="73"/>
      <c r="B232" s="73"/>
      <c r="C232" s="81"/>
      <c r="D232" s="81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  <c r="AC232" s="73"/>
    </row>
    <row r="233" spans="1:29" ht="12.75" customHeight="1">
      <c r="A233" s="73"/>
      <c r="B233" s="73"/>
      <c r="C233" s="81"/>
      <c r="D233" s="81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</row>
    <row r="234" spans="1:29" ht="12.75" customHeight="1">
      <c r="A234" s="73"/>
      <c r="B234" s="73"/>
      <c r="C234" s="81"/>
      <c r="D234" s="81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</row>
    <row r="235" spans="1:29" ht="12.75" customHeight="1">
      <c r="A235" s="73"/>
      <c r="B235" s="73"/>
      <c r="C235" s="81"/>
      <c r="D235" s="81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</row>
    <row r="236" spans="1:29" ht="12.75" customHeight="1">
      <c r="A236" s="73"/>
      <c r="B236" s="73"/>
      <c r="C236" s="81"/>
      <c r="D236" s="81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  <c r="AC236" s="73"/>
    </row>
    <row r="237" spans="1:29" ht="12.75" customHeight="1">
      <c r="A237" s="73"/>
      <c r="B237" s="73"/>
      <c r="C237" s="81"/>
      <c r="D237" s="81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3"/>
      <c r="AB237" s="73"/>
      <c r="AC237" s="73"/>
    </row>
    <row r="238" spans="1:29" ht="12.75" customHeight="1">
      <c r="A238" s="73"/>
      <c r="B238" s="73"/>
      <c r="C238" s="81"/>
      <c r="D238" s="81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</row>
    <row r="239" spans="1:29" ht="12.75" customHeight="1">
      <c r="A239" s="73"/>
      <c r="B239" s="73"/>
      <c r="C239" s="81"/>
      <c r="D239" s="81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</row>
    <row r="240" spans="1:29" ht="12.75" customHeight="1">
      <c r="A240" s="73"/>
      <c r="B240" s="73"/>
      <c r="C240" s="81"/>
      <c r="D240" s="81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</row>
    <row r="241" spans="1:29" ht="12.75" customHeight="1">
      <c r="A241" s="73"/>
      <c r="B241" s="73"/>
      <c r="C241" s="81"/>
      <c r="D241" s="81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</row>
    <row r="242" spans="1:29" ht="12.75" customHeight="1">
      <c r="A242" s="73"/>
      <c r="B242" s="73"/>
      <c r="C242" s="81"/>
      <c r="D242" s="81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</row>
    <row r="243" spans="1:29" ht="12.75" customHeight="1">
      <c r="A243" s="73"/>
      <c r="B243" s="73"/>
      <c r="C243" s="81"/>
      <c r="D243" s="81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</row>
    <row r="244" spans="1:29" ht="12.75" customHeight="1">
      <c r="A244" s="73"/>
      <c r="B244" s="73"/>
      <c r="C244" s="81"/>
      <c r="D244" s="81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</row>
    <row r="245" spans="1:29" ht="12.75" customHeight="1">
      <c r="A245" s="73"/>
      <c r="B245" s="73"/>
      <c r="C245" s="81"/>
      <c r="D245" s="81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</row>
    <row r="246" spans="1:29" ht="12.75" customHeight="1">
      <c r="A246" s="73"/>
      <c r="B246" s="73"/>
      <c r="C246" s="81"/>
      <c r="D246" s="81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</row>
    <row r="247" spans="1:29" ht="12.75" customHeight="1">
      <c r="A247" s="73"/>
      <c r="B247" s="73"/>
      <c r="C247" s="81"/>
      <c r="D247" s="81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</row>
    <row r="248" spans="1:29" ht="12.75" customHeight="1">
      <c r="A248" s="73"/>
      <c r="B248" s="73"/>
      <c r="C248" s="81"/>
      <c r="D248" s="81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</row>
    <row r="249" spans="1:29" ht="12.75" customHeight="1">
      <c r="A249" s="73"/>
      <c r="B249" s="73"/>
      <c r="C249" s="81"/>
      <c r="D249" s="81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</row>
    <row r="250" spans="1:29" ht="12.75" customHeight="1">
      <c r="A250" s="73"/>
      <c r="B250" s="73"/>
      <c r="C250" s="81"/>
      <c r="D250" s="81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</row>
    <row r="251" spans="1:29" ht="12.75" customHeight="1">
      <c r="A251" s="73"/>
      <c r="B251" s="73"/>
      <c r="C251" s="81"/>
      <c r="D251" s="81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</row>
    <row r="252" spans="1:29" ht="12.75" customHeight="1">
      <c r="A252" s="73"/>
      <c r="B252" s="73"/>
      <c r="C252" s="81"/>
      <c r="D252" s="81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/>
    </row>
    <row r="253" spans="1:29" ht="12.75" customHeight="1">
      <c r="A253" s="73"/>
      <c r="B253" s="73"/>
      <c r="C253" s="81"/>
      <c r="D253" s="81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</row>
    <row r="254" spans="1:29" ht="12.75" customHeight="1">
      <c r="A254" s="73"/>
      <c r="B254" s="73"/>
      <c r="C254" s="81"/>
      <c r="D254" s="81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</row>
    <row r="255" spans="1:29" ht="12.75" customHeight="1">
      <c r="A255" s="73"/>
      <c r="B255" s="73"/>
      <c r="C255" s="81"/>
      <c r="D255" s="81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</row>
    <row r="256" spans="1:29" ht="12.75" customHeight="1">
      <c r="A256" s="73"/>
      <c r="B256" s="73"/>
      <c r="C256" s="81"/>
      <c r="D256" s="81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</row>
    <row r="257" spans="1:29" ht="12.75" customHeight="1">
      <c r="A257" s="73"/>
      <c r="B257" s="73"/>
      <c r="C257" s="81"/>
      <c r="D257" s="81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</row>
    <row r="258" spans="1:29" ht="12.75" customHeight="1">
      <c r="A258" s="73"/>
      <c r="B258" s="73"/>
      <c r="C258" s="81"/>
      <c r="D258" s="81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</row>
    <row r="259" spans="1:29" ht="12.75" customHeight="1">
      <c r="A259" s="73"/>
      <c r="B259" s="73"/>
      <c r="C259" s="81"/>
      <c r="D259" s="81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</row>
    <row r="260" spans="1:29" ht="12.75" customHeight="1">
      <c r="A260" s="73"/>
      <c r="B260" s="73"/>
      <c r="C260" s="81"/>
      <c r="D260" s="81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3"/>
      <c r="AB260" s="73"/>
      <c r="AC260" s="73"/>
    </row>
    <row r="261" spans="1:29" ht="12.75" customHeight="1">
      <c r="A261" s="73"/>
      <c r="B261" s="73"/>
      <c r="C261" s="81"/>
      <c r="D261" s="81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  <c r="AC261" s="73"/>
    </row>
    <row r="262" spans="1:29" ht="12.75" customHeight="1">
      <c r="A262" s="73"/>
      <c r="B262" s="73"/>
      <c r="C262" s="81"/>
      <c r="D262" s="81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</row>
    <row r="263" spans="1:29" ht="12.75" customHeight="1">
      <c r="A263" s="73"/>
      <c r="B263" s="73"/>
      <c r="C263" s="81"/>
      <c r="D263" s="81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</row>
    <row r="264" spans="1:29" ht="12.75" customHeight="1">
      <c r="A264" s="73"/>
      <c r="B264" s="73"/>
      <c r="C264" s="81"/>
      <c r="D264" s="81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</row>
    <row r="265" spans="1:29" ht="12.75" customHeight="1">
      <c r="A265" s="73"/>
      <c r="B265" s="73"/>
      <c r="C265" s="81"/>
      <c r="D265" s="81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</row>
    <row r="266" spans="1:29" ht="12.75" customHeight="1">
      <c r="A266" s="73"/>
      <c r="B266" s="73"/>
      <c r="C266" s="81"/>
      <c r="D266" s="81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</row>
    <row r="267" spans="1:29" ht="12.75" customHeight="1">
      <c r="A267" s="73"/>
      <c r="B267" s="73"/>
      <c r="C267" s="81"/>
      <c r="D267" s="81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</row>
    <row r="268" spans="1:29" ht="12.75" customHeight="1">
      <c r="A268" s="73"/>
      <c r="B268" s="73"/>
      <c r="C268" s="81"/>
      <c r="D268" s="81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</row>
    <row r="269" spans="1:29" ht="12.75" customHeight="1">
      <c r="A269" s="73"/>
      <c r="B269" s="73"/>
      <c r="C269" s="81"/>
      <c r="D269" s="81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</row>
    <row r="270" spans="1:29" ht="12.75" customHeight="1">
      <c r="A270" s="73"/>
      <c r="B270" s="73"/>
      <c r="C270" s="81"/>
      <c r="D270" s="81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</row>
    <row r="271" spans="1:29" ht="12.75" customHeight="1">
      <c r="A271" s="73"/>
      <c r="B271" s="73"/>
      <c r="C271" s="81"/>
      <c r="D271" s="81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</row>
    <row r="272" spans="1:29" ht="12.75" customHeight="1">
      <c r="A272" s="73"/>
      <c r="B272" s="73"/>
      <c r="C272" s="81"/>
      <c r="D272" s="81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</row>
    <row r="273" spans="1:29" ht="12.75" customHeight="1">
      <c r="A273" s="73"/>
      <c r="B273" s="73"/>
      <c r="C273" s="81"/>
      <c r="D273" s="81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  <c r="AC273" s="73"/>
    </row>
    <row r="274" spans="1:29" ht="12.75" customHeight="1">
      <c r="A274" s="73"/>
      <c r="B274" s="73"/>
      <c r="C274" s="81"/>
      <c r="D274" s="81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</row>
    <row r="275" spans="1:29" ht="12.75" customHeight="1">
      <c r="A275" s="73"/>
      <c r="B275" s="73"/>
      <c r="C275" s="81"/>
      <c r="D275" s="81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</row>
    <row r="276" spans="1:29" ht="12.75" customHeight="1">
      <c r="A276" s="73"/>
      <c r="B276" s="73"/>
      <c r="C276" s="81"/>
      <c r="D276" s="81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</row>
    <row r="277" spans="1:29" ht="12.75" customHeight="1">
      <c r="A277" s="73"/>
      <c r="B277" s="73"/>
      <c r="C277" s="81"/>
      <c r="D277" s="81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</row>
    <row r="278" spans="1:29" ht="12.75" customHeight="1">
      <c r="A278" s="73"/>
      <c r="B278" s="73"/>
      <c r="C278" s="81"/>
      <c r="D278" s="81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</row>
    <row r="279" spans="1:29" ht="12.75" customHeight="1">
      <c r="A279" s="73"/>
      <c r="B279" s="73"/>
      <c r="C279" s="81"/>
      <c r="D279" s="81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</row>
    <row r="280" spans="1:29" ht="12.75" customHeight="1">
      <c r="A280" s="73"/>
      <c r="B280" s="73"/>
      <c r="C280" s="81"/>
      <c r="D280" s="81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  <c r="AB280" s="73"/>
      <c r="AC280" s="73"/>
    </row>
    <row r="281" spans="1:29" ht="12.75" customHeight="1">
      <c r="A281" s="73"/>
      <c r="B281" s="73"/>
      <c r="C281" s="81"/>
      <c r="D281" s="81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</row>
    <row r="282" spans="1:29" ht="12.75" customHeight="1">
      <c r="A282" s="73"/>
      <c r="B282" s="73"/>
      <c r="C282" s="81"/>
      <c r="D282" s="81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</row>
    <row r="283" spans="1:29" ht="12.75" customHeight="1">
      <c r="A283" s="73"/>
      <c r="B283" s="73"/>
      <c r="C283" s="81"/>
      <c r="D283" s="81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</row>
    <row r="284" spans="1:29" ht="12.75" customHeight="1">
      <c r="A284" s="73"/>
      <c r="B284" s="73"/>
      <c r="C284" s="81"/>
      <c r="D284" s="81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</row>
    <row r="285" spans="1:29" ht="12.75" customHeight="1">
      <c r="A285" s="73"/>
      <c r="B285" s="73"/>
      <c r="C285" s="81"/>
      <c r="D285" s="81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</row>
    <row r="286" spans="1:29" ht="12.75" customHeight="1">
      <c r="A286" s="73"/>
      <c r="B286" s="73"/>
      <c r="C286" s="81"/>
      <c r="D286" s="81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</row>
    <row r="287" spans="1:29" ht="12.75" customHeight="1">
      <c r="A287" s="73"/>
      <c r="B287" s="73"/>
      <c r="C287" s="81"/>
      <c r="D287" s="81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</row>
    <row r="288" spans="1:29" ht="12.75" customHeight="1">
      <c r="A288" s="73"/>
      <c r="B288" s="73"/>
      <c r="C288" s="81"/>
      <c r="D288" s="81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  <c r="AC288" s="73"/>
    </row>
    <row r="289" spans="1:29" ht="12.75" customHeight="1">
      <c r="A289" s="73"/>
      <c r="B289" s="73"/>
      <c r="C289" s="81"/>
      <c r="D289" s="81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</row>
    <row r="290" spans="1:29" ht="12.75" customHeight="1">
      <c r="A290" s="73"/>
      <c r="B290" s="73"/>
      <c r="C290" s="81"/>
      <c r="D290" s="81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  <c r="AB290" s="73"/>
      <c r="AC290" s="73"/>
    </row>
    <row r="291" spans="1:29" ht="12.75" customHeight="1">
      <c r="A291" s="73"/>
      <c r="B291" s="73"/>
      <c r="C291" s="81"/>
      <c r="D291" s="81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  <c r="AC291" s="73"/>
    </row>
    <row r="292" spans="1:29" ht="12.75" customHeight="1">
      <c r="A292" s="73"/>
      <c r="B292" s="73"/>
      <c r="C292" s="81"/>
      <c r="D292" s="81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  <c r="AB292" s="73"/>
      <c r="AC292" s="73"/>
    </row>
    <row r="293" spans="1:29" ht="12.75" customHeight="1">
      <c r="A293" s="73"/>
      <c r="B293" s="73"/>
      <c r="C293" s="81"/>
      <c r="D293" s="81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  <c r="AC293" s="73"/>
    </row>
    <row r="294" spans="1:29" ht="12.75" customHeight="1">
      <c r="A294" s="73"/>
      <c r="B294" s="73"/>
      <c r="C294" s="81"/>
      <c r="D294" s="81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</row>
    <row r="295" spans="1:29" ht="12.75" customHeight="1">
      <c r="A295" s="73"/>
      <c r="B295" s="73"/>
      <c r="C295" s="81"/>
      <c r="D295" s="81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</row>
    <row r="296" spans="1:29" ht="12.75" customHeight="1">
      <c r="A296" s="73"/>
      <c r="B296" s="73"/>
      <c r="C296" s="81"/>
      <c r="D296" s="81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  <c r="AC296" s="73"/>
    </row>
    <row r="297" spans="1:29" ht="12.75" customHeight="1">
      <c r="A297" s="73"/>
      <c r="B297" s="73"/>
      <c r="C297" s="81"/>
      <c r="D297" s="81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  <c r="AC297" s="73"/>
    </row>
    <row r="298" spans="1:29" ht="12.75" customHeight="1">
      <c r="A298" s="73"/>
      <c r="B298" s="73"/>
      <c r="C298" s="81"/>
      <c r="D298" s="81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  <c r="AB298" s="73"/>
      <c r="AC298" s="73"/>
    </row>
    <row r="299" spans="1:29" ht="12.75" customHeight="1">
      <c r="A299" s="73"/>
      <c r="B299" s="73"/>
      <c r="C299" s="81"/>
      <c r="D299" s="81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  <c r="AC299" s="73"/>
    </row>
    <row r="300" spans="1:29" ht="12.75" customHeight="1">
      <c r="A300" s="73"/>
      <c r="B300" s="73"/>
      <c r="C300" s="81"/>
      <c r="D300" s="81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</row>
    <row r="301" spans="1:29" ht="12.75" customHeight="1">
      <c r="A301" s="73"/>
      <c r="B301" s="73"/>
      <c r="C301" s="81"/>
      <c r="D301" s="81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  <c r="AC301" s="73"/>
    </row>
    <row r="302" spans="1:29" ht="12.75" customHeight="1">
      <c r="A302" s="73"/>
      <c r="B302" s="73"/>
      <c r="C302" s="81"/>
      <c r="D302" s="81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  <c r="AC302" s="73"/>
    </row>
    <row r="303" spans="1:29" ht="12.75" customHeight="1">
      <c r="A303" s="73"/>
      <c r="B303" s="73"/>
      <c r="C303" s="81"/>
      <c r="D303" s="81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  <c r="AB303" s="73"/>
      <c r="AC303" s="73"/>
    </row>
    <row r="304" spans="1:29" ht="12.75" customHeight="1">
      <c r="A304" s="73"/>
      <c r="B304" s="73"/>
      <c r="C304" s="81"/>
      <c r="D304" s="81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</row>
    <row r="305" spans="1:29" ht="12.75" customHeight="1">
      <c r="A305" s="73"/>
      <c r="B305" s="73"/>
      <c r="C305" s="81"/>
      <c r="D305" s="81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  <c r="AC305" s="73"/>
    </row>
    <row r="306" spans="1:29" ht="12.75" customHeight="1">
      <c r="A306" s="73"/>
      <c r="B306" s="73"/>
      <c r="C306" s="81"/>
      <c r="D306" s="81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</row>
    <row r="307" spans="1:29" ht="12.75" customHeight="1">
      <c r="A307" s="73"/>
      <c r="B307" s="73"/>
      <c r="C307" s="81"/>
      <c r="D307" s="81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</row>
    <row r="308" spans="1:29" ht="12.75" customHeight="1">
      <c r="A308" s="73"/>
      <c r="B308" s="73"/>
      <c r="C308" s="81"/>
      <c r="D308" s="81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  <c r="AC308" s="73"/>
    </row>
    <row r="309" spans="1:29" ht="12.75" customHeight="1">
      <c r="A309" s="73"/>
      <c r="B309" s="73"/>
      <c r="C309" s="81"/>
      <c r="D309" s="81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  <c r="AC309" s="73"/>
    </row>
    <row r="310" spans="1:29" ht="12.75" customHeight="1">
      <c r="A310" s="73"/>
      <c r="B310" s="73"/>
      <c r="C310" s="81"/>
      <c r="D310" s="81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</row>
    <row r="311" spans="1:29" ht="12.75" customHeight="1">
      <c r="A311" s="73"/>
      <c r="B311" s="73"/>
      <c r="C311" s="81"/>
      <c r="D311" s="81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  <c r="AC311" s="73"/>
    </row>
    <row r="312" spans="1:29" ht="12.75" customHeight="1">
      <c r="A312" s="73"/>
      <c r="B312" s="73"/>
      <c r="C312" s="81"/>
      <c r="D312" s="81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  <c r="AC312" s="73"/>
    </row>
    <row r="313" spans="1:29" ht="12.75" customHeight="1">
      <c r="A313" s="73"/>
      <c r="B313" s="73"/>
      <c r="C313" s="81"/>
      <c r="D313" s="81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  <c r="AC313" s="73"/>
    </row>
    <row r="314" spans="1:29" ht="12.75" customHeight="1">
      <c r="A314" s="73"/>
      <c r="B314" s="73"/>
      <c r="C314" s="81"/>
      <c r="D314" s="81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</row>
    <row r="315" spans="1:29" ht="12.75" customHeight="1">
      <c r="A315" s="73"/>
      <c r="B315" s="73"/>
      <c r="C315" s="81"/>
      <c r="D315" s="81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</row>
    <row r="316" spans="1:29" ht="12.75" customHeight="1">
      <c r="A316" s="73"/>
      <c r="B316" s="73"/>
      <c r="C316" s="81"/>
      <c r="D316" s="81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  <c r="AC316" s="73"/>
    </row>
    <row r="317" spans="1:29" ht="12.75" customHeight="1">
      <c r="A317" s="73"/>
      <c r="B317" s="73"/>
      <c r="C317" s="81"/>
      <c r="D317" s="81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  <c r="AC317" s="73"/>
    </row>
    <row r="318" spans="1:29" ht="12.75" customHeight="1">
      <c r="A318" s="73"/>
      <c r="B318" s="73"/>
      <c r="C318" s="81"/>
      <c r="D318" s="81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  <c r="AB318" s="73"/>
      <c r="AC318" s="73"/>
    </row>
    <row r="319" spans="1:29" ht="12.75" customHeight="1">
      <c r="A319" s="73"/>
      <c r="B319" s="73"/>
      <c r="C319" s="81"/>
      <c r="D319" s="81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  <c r="AB319" s="73"/>
      <c r="AC319" s="73"/>
    </row>
    <row r="320" spans="1:29" ht="12.75" customHeight="1">
      <c r="A320" s="73"/>
      <c r="B320" s="73"/>
      <c r="C320" s="81"/>
      <c r="D320" s="81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  <c r="AB320" s="73"/>
      <c r="AC320" s="73"/>
    </row>
    <row r="321" spans="1:29" ht="12.75" customHeight="1">
      <c r="A321" s="73"/>
      <c r="B321" s="73"/>
      <c r="C321" s="81"/>
      <c r="D321" s="81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  <c r="AC321" s="73"/>
    </row>
    <row r="322" spans="1:29" ht="12.75" customHeight="1">
      <c r="A322" s="73"/>
      <c r="B322" s="73"/>
      <c r="C322" s="81"/>
      <c r="D322" s="81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  <c r="AB322" s="73"/>
      <c r="AC322" s="73"/>
    </row>
    <row r="323" spans="1:29" ht="12.75" customHeight="1">
      <c r="A323" s="73"/>
      <c r="B323" s="73"/>
      <c r="C323" s="81"/>
      <c r="D323" s="81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  <c r="AB323" s="73"/>
      <c r="AC323" s="73"/>
    </row>
    <row r="324" spans="1:29" ht="12.75" customHeight="1">
      <c r="A324" s="73"/>
      <c r="B324" s="73"/>
      <c r="C324" s="81"/>
      <c r="D324" s="81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  <c r="AB324" s="73"/>
      <c r="AC324" s="73"/>
    </row>
    <row r="325" spans="1:29" ht="12.75" customHeight="1">
      <c r="A325" s="73"/>
      <c r="B325" s="73"/>
      <c r="C325" s="81"/>
      <c r="D325" s="81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3"/>
      <c r="AB325" s="73"/>
      <c r="AC325" s="73"/>
    </row>
    <row r="326" spans="1:29" ht="12.75" customHeight="1">
      <c r="A326" s="73"/>
      <c r="B326" s="73"/>
      <c r="C326" s="81"/>
      <c r="D326" s="81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  <c r="AC326" s="73"/>
    </row>
    <row r="327" spans="1:29" ht="12.75" customHeight="1">
      <c r="A327" s="73"/>
      <c r="B327" s="73"/>
      <c r="C327" s="81"/>
      <c r="D327" s="81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  <c r="AC327" s="73"/>
    </row>
    <row r="328" spans="1:29" ht="12.75" customHeight="1">
      <c r="A328" s="73"/>
      <c r="B328" s="73"/>
      <c r="C328" s="81"/>
      <c r="D328" s="81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  <c r="AB328" s="73"/>
      <c r="AC328" s="73"/>
    </row>
    <row r="329" spans="1:29" ht="12.75" customHeight="1">
      <c r="A329" s="73"/>
      <c r="B329" s="73"/>
      <c r="C329" s="81"/>
      <c r="D329" s="81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3"/>
      <c r="AB329" s="73"/>
      <c r="AC329" s="73"/>
    </row>
    <row r="330" spans="1:29" ht="12.75" customHeight="1">
      <c r="A330" s="73"/>
      <c r="B330" s="73"/>
      <c r="C330" s="81"/>
      <c r="D330" s="81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  <c r="AC330" s="73"/>
    </row>
    <row r="331" spans="1:29" ht="12.75" customHeight="1">
      <c r="A331" s="73"/>
      <c r="B331" s="73"/>
      <c r="C331" s="81"/>
      <c r="D331" s="81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  <c r="AB331" s="73"/>
      <c r="AC331" s="73"/>
    </row>
    <row r="332" spans="1:29" ht="12.75" customHeight="1">
      <c r="A332" s="73"/>
      <c r="B332" s="73"/>
      <c r="C332" s="81"/>
      <c r="D332" s="81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  <c r="AC332" s="73"/>
    </row>
    <row r="333" spans="1:29" ht="12.75" customHeight="1">
      <c r="A333" s="73"/>
      <c r="B333" s="73"/>
      <c r="C333" s="81"/>
      <c r="D333" s="81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</row>
    <row r="334" spans="1:29" ht="12.75" customHeight="1">
      <c r="A334" s="73"/>
      <c r="B334" s="73"/>
      <c r="C334" s="81"/>
      <c r="D334" s="81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  <c r="AC334" s="73"/>
    </row>
    <row r="335" spans="1:29" ht="12.75" customHeight="1">
      <c r="A335" s="73"/>
      <c r="B335" s="73"/>
      <c r="C335" s="81"/>
      <c r="D335" s="81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</row>
    <row r="336" spans="1:29" ht="12.75" customHeight="1">
      <c r="A336" s="73"/>
      <c r="B336" s="73"/>
      <c r="C336" s="81"/>
      <c r="D336" s="81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  <c r="AC336" s="73"/>
    </row>
    <row r="337" spans="1:29" ht="12.75" customHeight="1">
      <c r="A337" s="73"/>
      <c r="B337" s="73"/>
      <c r="C337" s="81"/>
      <c r="D337" s="81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  <c r="AB337" s="73"/>
      <c r="AC337" s="73"/>
    </row>
    <row r="338" spans="1:29" ht="12.75" customHeight="1">
      <c r="A338" s="73"/>
      <c r="B338" s="73"/>
      <c r="C338" s="81"/>
      <c r="D338" s="81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3"/>
      <c r="AB338" s="73"/>
      <c r="AC338" s="73"/>
    </row>
    <row r="339" spans="1:29" ht="12.75" customHeight="1">
      <c r="A339" s="73"/>
      <c r="B339" s="73"/>
      <c r="C339" s="81"/>
      <c r="D339" s="81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  <c r="AC339" s="73"/>
    </row>
    <row r="340" spans="1:29" ht="12.75" customHeight="1">
      <c r="A340" s="73"/>
      <c r="B340" s="73"/>
      <c r="C340" s="81"/>
      <c r="D340" s="81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  <c r="AB340" s="73"/>
      <c r="AC340" s="73"/>
    </row>
    <row r="341" spans="1:29" ht="12.75" customHeight="1">
      <c r="A341" s="73"/>
      <c r="B341" s="73"/>
      <c r="C341" s="81"/>
      <c r="D341" s="81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  <c r="AB341" s="73"/>
      <c r="AC341" s="73"/>
    </row>
    <row r="342" spans="1:29" ht="12.75" customHeight="1">
      <c r="A342" s="73"/>
      <c r="B342" s="73"/>
      <c r="C342" s="81"/>
      <c r="D342" s="81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  <c r="AC342" s="73"/>
    </row>
    <row r="343" spans="1:29" ht="12.75" customHeight="1">
      <c r="A343" s="73"/>
      <c r="B343" s="73"/>
      <c r="C343" s="81"/>
      <c r="D343" s="81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</row>
    <row r="344" spans="1:29" ht="12.75" customHeight="1">
      <c r="A344" s="73"/>
      <c r="B344" s="73"/>
      <c r="C344" s="81"/>
      <c r="D344" s="81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  <c r="AB344" s="73"/>
      <c r="AC344" s="73"/>
    </row>
    <row r="345" spans="1:29" ht="12.75" customHeight="1">
      <c r="A345" s="73"/>
      <c r="B345" s="73"/>
      <c r="C345" s="81"/>
      <c r="D345" s="81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  <c r="AB345" s="73"/>
      <c r="AC345" s="73"/>
    </row>
    <row r="346" spans="1:29" ht="12.75" customHeight="1">
      <c r="A346" s="73"/>
      <c r="B346" s="73"/>
      <c r="C346" s="81"/>
      <c r="D346" s="81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  <c r="AB346" s="73"/>
      <c r="AC346" s="73"/>
    </row>
    <row r="347" spans="1:29" ht="12.75" customHeight="1">
      <c r="A347" s="73"/>
      <c r="B347" s="73"/>
      <c r="C347" s="81"/>
      <c r="D347" s="81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  <c r="AC347" s="73"/>
    </row>
    <row r="348" spans="1:29" ht="12.75" customHeight="1">
      <c r="A348" s="73"/>
      <c r="B348" s="73"/>
      <c r="C348" s="81"/>
      <c r="D348" s="81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  <c r="AB348" s="73"/>
      <c r="AC348" s="73"/>
    </row>
    <row r="349" spans="1:29" ht="12.75" customHeight="1">
      <c r="A349" s="73"/>
      <c r="B349" s="73"/>
      <c r="C349" s="81"/>
      <c r="D349" s="81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  <c r="AC349" s="73"/>
    </row>
    <row r="350" spans="1:29" ht="12.75" customHeight="1">
      <c r="A350" s="73"/>
      <c r="B350" s="73"/>
      <c r="C350" s="81"/>
      <c r="D350" s="81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</row>
    <row r="351" spans="1:29" ht="12.75" customHeight="1">
      <c r="A351" s="73"/>
      <c r="B351" s="73"/>
      <c r="C351" s="81"/>
      <c r="D351" s="81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</row>
    <row r="352" spans="1:29" ht="12.75" customHeight="1">
      <c r="A352" s="73"/>
      <c r="B352" s="73"/>
      <c r="C352" s="81"/>
      <c r="D352" s="81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</row>
    <row r="353" spans="1:29" ht="12.75" customHeight="1">
      <c r="A353" s="73"/>
      <c r="B353" s="73"/>
      <c r="C353" s="81"/>
      <c r="D353" s="81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</row>
    <row r="354" spans="1:29" ht="12.75" customHeight="1">
      <c r="A354" s="73"/>
      <c r="B354" s="73"/>
      <c r="C354" s="81"/>
      <c r="D354" s="81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</row>
    <row r="355" spans="1:29" ht="12.75" customHeight="1">
      <c r="A355" s="73"/>
      <c r="B355" s="73"/>
      <c r="C355" s="81"/>
      <c r="D355" s="81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</row>
    <row r="356" spans="1:29" ht="12.75" customHeight="1">
      <c r="A356" s="73"/>
      <c r="B356" s="73"/>
      <c r="C356" s="81"/>
      <c r="D356" s="81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</row>
    <row r="357" spans="1:29" ht="12.75" customHeight="1">
      <c r="A357" s="73"/>
      <c r="B357" s="73"/>
      <c r="C357" s="81"/>
      <c r="D357" s="81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</row>
    <row r="358" spans="1:29" ht="12.75" customHeight="1">
      <c r="A358" s="73"/>
      <c r="B358" s="73"/>
      <c r="C358" s="81"/>
      <c r="D358" s="81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</row>
    <row r="359" spans="1:29" ht="12.75" customHeight="1">
      <c r="A359" s="73"/>
      <c r="B359" s="73"/>
      <c r="C359" s="81"/>
      <c r="D359" s="81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</row>
    <row r="360" spans="1:29" ht="12.75" customHeight="1">
      <c r="A360" s="73"/>
      <c r="B360" s="73"/>
      <c r="C360" s="81"/>
      <c r="D360" s="81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</row>
    <row r="361" spans="1:29" ht="12.75" customHeight="1">
      <c r="A361" s="73"/>
      <c r="B361" s="73"/>
      <c r="C361" s="81"/>
      <c r="D361" s="81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</row>
    <row r="362" spans="1:29" ht="12.75" customHeight="1">
      <c r="A362" s="73"/>
      <c r="B362" s="73"/>
      <c r="C362" s="81"/>
      <c r="D362" s="81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</row>
    <row r="363" spans="1:29" ht="12.75" customHeight="1">
      <c r="A363" s="73"/>
      <c r="B363" s="73"/>
      <c r="C363" s="81"/>
      <c r="D363" s="81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  <c r="AC363" s="73"/>
    </row>
    <row r="364" spans="1:29" ht="12.75" customHeight="1">
      <c r="A364" s="73"/>
      <c r="B364" s="73"/>
      <c r="C364" s="81"/>
      <c r="D364" s="81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  <c r="AB364" s="73"/>
      <c r="AC364" s="73"/>
    </row>
    <row r="365" spans="1:29" ht="12.75" customHeight="1">
      <c r="A365" s="73"/>
      <c r="B365" s="73"/>
      <c r="C365" s="81"/>
      <c r="D365" s="81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  <c r="AC365" s="73"/>
    </row>
    <row r="366" spans="1:29" ht="12.75" customHeight="1">
      <c r="A366" s="73"/>
      <c r="B366" s="73"/>
      <c r="C366" s="81"/>
      <c r="D366" s="81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</row>
    <row r="367" spans="1:29" ht="12.75" customHeight="1">
      <c r="A367" s="73"/>
      <c r="B367" s="73"/>
      <c r="C367" s="81"/>
      <c r="D367" s="81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</row>
    <row r="368" spans="1:29" ht="12.75" customHeight="1">
      <c r="A368" s="73"/>
      <c r="B368" s="73"/>
      <c r="C368" s="81"/>
      <c r="D368" s="81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  <c r="AC368" s="73"/>
    </row>
    <row r="369" spans="1:29" ht="12.75" customHeight="1">
      <c r="A369" s="73"/>
      <c r="B369" s="73"/>
      <c r="C369" s="81"/>
      <c r="D369" s="81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</row>
    <row r="370" spans="1:29" ht="12.75" customHeight="1">
      <c r="A370" s="73"/>
      <c r="B370" s="73"/>
      <c r="C370" s="81"/>
      <c r="D370" s="81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  <c r="AC370" s="73"/>
    </row>
    <row r="371" spans="1:29" ht="12.75" customHeight="1">
      <c r="A371" s="73"/>
      <c r="B371" s="73"/>
      <c r="C371" s="81"/>
      <c r="D371" s="81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  <c r="AC371" s="73"/>
    </row>
    <row r="372" spans="1:29" ht="12.75" customHeight="1">
      <c r="A372" s="73"/>
      <c r="B372" s="73"/>
      <c r="C372" s="81"/>
      <c r="D372" s="81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  <c r="AB372" s="73"/>
      <c r="AC372" s="73"/>
    </row>
    <row r="373" spans="1:29" ht="12.75" customHeight="1">
      <c r="A373" s="73"/>
      <c r="B373" s="73"/>
      <c r="C373" s="81"/>
      <c r="D373" s="81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</row>
    <row r="374" spans="1:29" ht="12.75" customHeight="1">
      <c r="A374" s="73"/>
      <c r="B374" s="73"/>
      <c r="C374" s="81"/>
      <c r="D374" s="81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  <c r="AC374" s="73"/>
    </row>
    <row r="375" spans="1:29" ht="12.75" customHeight="1">
      <c r="A375" s="73"/>
      <c r="B375" s="73"/>
      <c r="C375" s="81"/>
      <c r="D375" s="81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  <c r="AC375" s="73"/>
    </row>
    <row r="376" spans="1:29" ht="12.75" customHeight="1">
      <c r="A376" s="73"/>
      <c r="B376" s="73"/>
      <c r="C376" s="81"/>
      <c r="D376" s="81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  <c r="AC376" s="73"/>
    </row>
    <row r="377" spans="1:29" ht="12.75" customHeight="1">
      <c r="A377" s="73"/>
      <c r="B377" s="73"/>
      <c r="C377" s="81"/>
      <c r="D377" s="81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  <c r="AC377" s="73"/>
    </row>
    <row r="378" spans="1:29" ht="12.75" customHeight="1">
      <c r="A378" s="73"/>
      <c r="B378" s="73"/>
      <c r="C378" s="81"/>
      <c r="D378" s="81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  <c r="AC378" s="73"/>
    </row>
    <row r="379" spans="1:29" ht="12.75" customHeight="1">
      <c r="A379" s="73"/>
      <c r="B379" s="73"/>
      <c r="C379" s="81"/>
      <c r="D379" s="81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/>
      <c r="AB379" s="73"/>
      <c r="AC379" s="73"/>
    </row>
    <row r="380" spans="1:29" ht="12.75" customHeight="1">
      <c r="A380" s="73"/>
      <c r="B380" s="73"/>
      <c r="C380" s="81"/>
      <c r="D380" s="81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  <c r="AB380" s="73"/>
      <c r="AC380" s="73"/>
    </row>
    <row r="381" spans="1:29" ht="12.75" customHeight="1">
      <c r="A381" s="73"/>
      <c r="B381" s="73"/>
      <c r="C381" s="81"/>
      <c r="D381" s="81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  <c r="AC381" s="73"/>
    </row>
    <row r="382" spans="1:29" ht="12.75" customHeight="1">
      <c r="A382" s="73"/>
      <c r="B382" s="73"/>
      <c r="C382" s="81"/>
      <c r="D382" s="81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  <c r="AC382" s="73"/>
    </row>
    <row r="383" spans="1:29" ht="12.75" customHeight="1">
      <c r="A383" s="73"/>
      <c r="B383" s="73"/>
      <c r="C383" s="81"/>
      <c r="D383" s="81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  <c r="AC383" s="73"/>
    </row>
    <row r="384" spans="1:29" ht="12.75" customHeight="1">
      <c r="A384" s="73"/>
      <c r="B384" s="73"/>
      <c r="C384" s="81"/>
      <c r="D384" s="81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/>
      <c r="AB384" s="73"/>
      <c r="AC384" s="73"/>
    </row>
    <row r="385" spans="1:29" ht="12.75" customHeight="1">
      <c r="A385" s="73"/>
      <c r="B385" s="73"/>
      <c r="C385" s="81"/>
      <c r="D385" s="81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  <c r="AA385" s="73"/>
      <c r="AB385" s="73"/>
      <c r="AC385" s="73"/>
    </row>
    <row r="386" spans="1:29" ht="12.75" customHeight="1">
      <c r="A386" s="73"/>
      <c r="B386" s="73"/>
      <c r="C386" s="81"/>
      <c r="D386" s="81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  <c r="AC386" s="73"/>
    </row>
    <row r="387" spans="1:29" ht="12.75" customHeight="1">
      <c r="A387" s="73"/>
      <c r="B387" s="73"/>
      <c r="C387" s="81"/>
      <c r="D387" s="81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  <c r="AA387" s="73"/>
      <c r="AB387" s="73"/>
      <c r="AC387" s="73"/>
    </row>
    <row r="388" spans="1:29" ht="12.75" customHeight="1">
      <c r="A388" s="73"/>
      <c r="B388" s="73"/>
      <c r="C388" s="81"/>
      <c r="D388" s="81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  <c r="AC388" s="73"/>
    </row>
    <row r="389" spans="1:29" ht="12.75" customHeight="1">
      <c r="A389" s="73"/>
      <c r="B389" s="73"/>
      <c r="C389" s="81"/>
      <c r="D389" s="81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  <c r="AC389" s="73"/>
    </row>
    <row r="390" spans="1:29" ht="12.75" customHeight="1">
      <c r="A390" s="73"/>
      <c r="B390" s="73"/>
      <c r="C390" s="81"/>
      <c r="D390" s="81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  <c r="AC390" s="73"/>
    </row>
    <row r="391" spans="1:29" ht="12.75" customHeight="1">
      <c r="A391" s="73"/>
      <c r="B391" s="73"/>
      <c r="C391" s="81"/>
      <c r="D391" s="81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/>
      <c r="AC391" s="73"/>
    </row>
    <row r="392" spans="1:29" ht="12.75" customHeight="1">
      <c r="A392" s="73"/>
      <c r="B392" s="73"/>
      <c r="C392" s="81"/>
      <c r="D392" s="81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  <c r="AC392" s="73"/>
    </row>
    <row r="393" spans="1:29" ht="12.75" customHeight="1">
      <c r="A393" s="73"/>
      <c r="B393" s="73"/>
      <c r="C393" s="81"/>
      <c r="D393" s="81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/>
      <c r="AC393" s="73"/>
    </row>
    <row r="394" spans="1:29" ht="12.75" customHeight="1">
      <c r="A394" s="73"/>
      <c r="B394" s="73"/>
      <c r="C394" s="81"/>
      <c r="D394" s="81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  <c r="AC394" s="73"/>
    </row>
    <row r="395" spans="1:29" ht="12.75" customHeight="1">
      <c r="A395" s="73"/>
      <c r="B395" s="73"/>
      <c r="C395" s="81"/>
      <c r="D395" s="81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/>
      <c r="AB395" s="73"/>
      <c r="AC395" s="73"/>
    </row>
    <row r="396" spans="1:29" ht="12.75" customHeight="1">
      <c r="A396" s="73"/>
      <c r="B396" s="73"/>
      <c r="C396" s="81"/>
      <c r="D396" s="81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  <c r="AC396" s="73"/>
    </row>
    <row r="397" spans="1:29" ht="12.75" customHeight="1">
      <c r="A397" s="73"/>
      <c r="B397" s="73"/>
      <c r="C397" s="81"/>
      <c r="D397" s="81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/>
      <c r="AB397" s="73"/>
      <c r="AC397" s="73"/>
    </row>
    <row r="398" spans="1:29" ht="12.75" customHeight="1">
      <c r="A398" s="73"/>
      <c r="B398" s="73"/>
      <c r="C398" s="81"/>
      <c r="D398" s="81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  <c r="AC398" s="73"/>
    </row>
    <row r="399" spans="1:29" ht="12.75" customHeight="1">
      <c r="A399" s="73"/>
      <c r="B399" s="73"/>
      <c r="C399" s="81"/>
      <c r="D399" s="81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  <c r="AC399" s="73"/>
    </row>
    <row r="400" spans="1:29" ht="12.75" customHeight="1">
      <c r="A400" s="73"/>
      <c r="B400" s="73"/>
      <c r="C400" s="81"/>
      <c r="D400" s="81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  <c r="AC400" s="73"/>
    </row>
    <row r="401" spans="1:29" ht="12.75" customHeight="1">
      <c r="A401" s="73"/>
      <c r="B401" s="73"/>
      <c r="C401" s="81"/>
      <c r="D401" s="81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  <c r="AA401" s="73"/>
      <c r="AB401" s="73"/>
      <c r="AC401" s="73"/>
    </row>
    <row r="402" spans="1:29" ht="12.75" customHeight="1">
      <c r="A402" s="73"/>
      <c r="B402" s="73"/>
      <c r="C402" s="81"/>
      <c r="D402" s="81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  <c r="AC402" s="73"/>
    </row>
    <row r="403" spans="1:29" ht="12.75" customHeight="1">
      <c r="A403" s="73"/>
      <c r="B403" s="73"/>
      <c r="C403" s="81"/>
      <c r="D403" s="81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  <c r="AA403" s="73"/>
      <c r="AB403" s="73"/>
      <c r="AC403" s="73"/>
    </row>
    <row r="404" spans="1:29" ht="12.75" customHeight="1">
      <c r="A404" s="73"/>
      <c r="B404" s="73"/>
      <c r="C404" s="81"/>
      <c r="D404" s="81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  <c r="AC404" s="73"/>
    </row>
    <row r="405" spans="1:29" ht="12.75" customHeight="1">
      <c r="A405" s="73"/>
      <c r="B405" s="73"/>
      <c r="C405" s="81"/>
      <c r="D405" s="81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  <c r="AA405" s="73"/>
      <c r="AB405" s="73"/>
      <c r="AC405" s="73"/>
    </row>
    <row r="406" spans="1:29" ht="12.75" customHeight="1">
      <c r="A406" s="73"/>
      <c r="B406" s="73"/>
      <c r="C406" s="81"/>
      <c r="D406" s="81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  <c r="AC406" s="73"/>
    </row>
    <row r="407" spans="1:29" ht="12.75" customHeight="1">
      <c r="A407" s="73"/>
      <c r="B407" s="73"/>
      <c r="C407" s="81"/>
      <c r="D407" s="81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  <c r="AC407" s="73"/>
    </row>
    <row r="408" spans="1:29" ht="12.75" customHeight="1">
      <c r="A408" s="73"/>
      <c r="B408" s="73"/>
      <c r="C408" s="81"/>
      <c r="D408" s="81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  <c r="AC408" s="73"/>
    </row>
    <row r="409" spans="1:29" ht="12.75" customHeight="1">
      <c r="A409" s="73"/>
      <c r="B409" s="73"/>
      <c r="C409" s="81"/>
      <c r="D409" s="81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  <c r="AA409" s="73"/>
      <c r="AB409" s="73"/>
      <c r="AC409" s="73"/>
    </row>
    <row r="410" spans="1:29" ht="12.75" customHeight="1">
      <c r="A410" s="73"/>
      <c r="B410" s="73"/>
      <c r="C410" s="81"/>
      <c r="D410" s="81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/>
      <c r="AB410" s="73"/>
      <c r="AC410" s="73"/>
    </row>
    <row r="411" spans="1:29" ht="12.75" customHeight="1">
      <c r="A411" s="73"/>
      <c r="B411" s="73"/>
      <c r="C411" s="81"/>
      <c r="D411" s="81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  <c r="AA411" s="73"/>
      <c r="AB411" s="73"/>
      <c r="AC411" s="73"/>
    </row>
    <row r="412" spans="1:29" ht="12.75" customHeight="1">
      <c r="A412" s="73"/>
      <c r="B412" s="73"/>
      <c r="C412" s="81"/>
      <c r="D412" s="81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  <c r="AC412" s="73"/>
    </row>
    <row r="413" spans="1:29" ht="12.75" customHeight="1">
      <c r="A413" s="73"/>
      <c r="B413" s="73"/>
      <c r="C413" s="81"/>
      <c r="D413" s="81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  <c r="AC413" s="73"/>
    </row>
    <row r="414" spans="1:29" ht="12.75" customHeight="1">
      <c r="A414" s="73"/>
      <c r="B414" s="73"/>
      <c r="C414" s="81"/>
      <c r="D414" s="81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  <c r="AA414" s="73"/>
      <c r="AB414" s="73"/>
      <c r="AC414" s="73"/>
    </row>
    <row r="415" spans="1:29" ht="12.75" customHeight="1">
      <c r="A415" s="73"/>
      <c r="B415" s="73"/>
      <c r="C415" s="81"/>
      <c r="D415" s="81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</row>
    <row r="416" spans="1:29" ht="12.75" customHeight="1">
      <c r="A416" s="73"/>
      <c r="B416" s="73"/>
      <c r="C416" s="81"/>
      <c r="D416" s="81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  <c r="AA416" s="73"/>
      <c r="AB416" s="73"/>
      <c r="AC416" s="73"/>
    </row>
    <row r="417" spans="1:29" ht="12.75" customHeight="1">
      <c r="A417" s="73"/>
      <c r="B417" s="73"/>
      <c r="C417" s="81"/>
      <c r="D417" s="81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/>
      <c r="AC417" s="73"/>
    </row>
    <row r="418" spans="1:29" ht="12.75" customHeight="1">
      <c r="A418" s="73"/>
      <c r="B418" s="73"/>
      <c r="C418" s="81"/>
      <c r="D418" s="81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  <c r="AA418" s="73"/>
      <c r="AB418" s="73"/>
      <c r="AC418" s="73"/>
    </row>
    <row r="419" spans="1:29" ht="12.75" customHeight="1">
      <c r="A419" s="73"/>
      <c r="B419" s="73"/>
      <c r="C419" s="81"/>
      <c r="D419" s="81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  <c r="AC419" s="73"/>
    </row>
    <row r="420" spans="1:29" ht="12.75" customHeight="1">
      <c r="A420" s="73"/>
      <c r="B420" s="73"/>
      <c r="C420" s="81"/>
      <c r="D420" s="81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  <c r="AC420" s="73"/>
    </row>
    <row r="421" spans="1:29" ht="12.75" customHeight="1">
      <c r="A421" s="73"/>
      <c r="B421" s="73"/>
      <c r="C421" s="81"/>
      <c r="D421" s="81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  <c r="AC421" s="73"/>
    </row>
    <row r="422" spans="1:29" ht="12.75" customHeight="1">
      <c r="A422" s="73"/>
      <c r="B422" s="73"/>
      <c r="C422" s="81"/>
      <c r="D422" s="81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  <c r="AC422" s="73"/>
    </row>
    <row r="423" spans="1:29" ht="12.75" customHeight="1">
      <c r="A423" s="73"/>
      <c r="B423" s="73"/>
      <c r="C423" s="81"/>
      <c r="D423" s="81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  <c r="AA423" s="73"/>
      <c r="AB423" s="73"/>
      <c r="AC423" s="73"/>
    </row>
    <row r="424" spans="1:29" ht="12.75" customHeight="1">
      <c r="A424" s="73"/>
      <c r="B424" s="73"/>
      <c r="C424" s="81"/>
      <c r="D424" s="81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/>
      <c r="AB424" s="73"/>
      <c r="AC424" s="73"/>
    </row>
    <row r="425" spans="1:29" ht="12.75" customHeight="1">
      <c r="A425" s="73"/>
      <c r="B425" s="73"/>
      <c r="C425" s="81"/>
      <c r="D425" s="81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  <c r="AA425" s="73"/>
      <c r="AB425" s="73"/>
      <c r="AC425" s="73"/>
    </row>
    <row r="426" spans="1:29" ht="12.75" customHeight="1">
      <c r="A426" s="73"/>
      <c r="B426" s="73"/>
      <c r="C426" s="81"/>
      <c r="D426" s="81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  <c r="AA426" s="73"/>
      <c r="AB426" s="73"/>
      <c r="AC426" s="73"/>
    </row>
    <row r="427" spans="1:29" ht="12.75" customHeight="1">
      <c r="A427" s="73"/>
      <c r="B427" s="73"/>
      <c r="C427" s="81"/>
      <c r="D427" s="81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  <c r="AC427" s="73"/>
    </row>
    <row r="428" spans="1:29" ht="12.75" customHeight="1">
      <c r="A428" s="73"/>
      <c r="B428" s="73"/>
      <c r="C428" s="81"/>
      <c r="D428" s="81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  <c r="AA428" s="73"/>
      <c r="AB428" s="73"/>
      <c r="AC428" s="73"/>
    </row>
    <row r="429" spans="1:29" ht="12.75" customHeight="1">
      <c r="A429" s="73"/>
      <c r="B429" s="73"/>
      <c r="C429" s="81"/>
      <c r="D429" s="81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  <c r="AC429" s="73"/>
    </row>
    <row r="430" spans="1:29" ht="12.75" customHeight="1">
      <c r="A430" s="73"/>
      <c r="B430" s="73"/>
      <c r="C430" s="81"/>
      <c r="D430" s="81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  <c r="AA430" s="73"/>
      <c r="AB430" s="73"/>
      <c r="AC430" s="73"/>
    </row>
    <row r="431" spans="1:29" ht="12.75" customHeight="1">
      <c r="A431" s="73"/>
      <c r="B431" s="73"/>
      <c r="C431" s="81"/>
      <c r="D431" s="81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  <c r="AC431" s="73"/>
    </row>
    <row r="432" spans="1:29" ht="12.75" customHeight="1">
      <c r="A432" s="73"/>
      <c r="B432" s="73"/>
      <c r="C432" s="81"/>
      <c r="D432" s="81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  <c r="AA432" s="73"/>
      <c r="AB432" s="73"/>
      <c r="AC432" s="73"/>
    </row>
    <row r="433" spans="1:29" ht="12.75" customHeight="1">
      <c r="A433" s="73"/>
      <c r="B433" s="73"/>
      <c r="C433" s="81"/>
      <c r="D433" s="81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  <c r="AC433" s="73"/>
    </row>
    <row r="434" spans="1:29" ht="12.75" customHeight="1">
      <c r="A434" s="73"/>
      <c r="B434" s="73"/>
      <c r="C434" s="81"/>
      <c r="D434" s="81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  <c r="AA434" s="73"/>
      <c r="AB434" s="73"/>
      <c r="AC434" s="73"/>
    </row>
    <row r="435" spans="1:29" ht="12.75" customHeight="1">
      <c r="A435" s="73"/>
      <c r="B435" s="73"/>
      <c r="C435" s="81"/>
      <c r="D435" s="81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</row>
    <row r="436" spans="1:29" ht="12.75" customHeight="1">
      <c r="A436" s="73"/>
      <c r="B436" s="73"/>
      <c r="C436" s="81"/>
      <c r="D436" s="81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  <c r="AC436" s="73"/>
    </row>
    <row r="437" spans="1:29" ht="12.75" customHeight="1">
      <c r="A437" s="73"/>
      <c r="B437" s="73"/>
      <c r="C437" s="81"/>
      <c r="D437" s="81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</row>
    <row r="438" spans="1:29" ht="12.75" customHeight="1">
      <c r="A438" s="73"/>
      <c r="B438" s="73"/>
      <c r="C438" s="81"/>
      <c r="D438" s="81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</row>
    <row r="439" spans="1:29" ht="12.75" customHeight="1">
      <c r="A439" s="73"/>
      <c r="B439" s="73"/>
      <c r="C439" s="81"/>
      <c r="D439" s="81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</row>
    <row r="440" spans="1:29" ht="12.75" customHeight="1">
      <c r="A440" s="73"/>
      <c r="B440" s="73"/>
      <c r="C440" s="81"/>
      <c r="D440" s="81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  <c r="AC440" s="73"/>
    </row>
    <row r="441" spans="1:29" ht="12.75" customHeight="1">
      <c r="A441" s="73"/>
      <c r="B441" s="73"/>
      <c r="C441" s="81"/>
      <c r="D441" s="81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</row>
    <row r="442" spans="1:29" ht="12.75" customHeight="1">
      <c r="A442" s="73"/>
      <c r="B442" s="73"/>
      <c r="C442" s="81"/>
      <c r="D442" s="81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  <c r="AC442" s="73"/>
    </row>
    <row r="443" spans="1:29" ht="12.75" customHeight="1">
      <c r="A443" s="73"/>
      <c r="B443" s="73"/>
      <c r="C443" s="81"/>
      <c r="D443" s="81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</row>
    <row r="444" spans="1:29" ht="12.75" customHeight="1">
      <c r="A444" s="73"/>
      <c r="B444" s="73"/>
      <c r="C444" s="81"/>
      <c r="D444" s="81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</row>
    <row r="445" spans="1:29" ht="12.75" customHeight="1">
      <c r="A445" s="73"/>
      <c r="B445" s="73"/>
      <c r="C445" s="81"/>
      <c r="D445" s="81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  <c r="AC445" s="73"/>
    </row>
    <row r="446" spans="1:29" ht="12.75" customHeight="1">
      <c r="A446" s="73"/>
      <c r="B446" s="73"/>
      <c r="C446" s="81"/>
      <c r="D446" s="81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/>
      <c r="AC446" s="73"/>
    </row>
    <row r="447" spans="1:29" ht="12.75" customHeight="1">
      <c r="A447" s="73"/>
      <c r="B447" s="73"/>
      <c r="C447" s="81"/>
      <c r="D447" s="81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  <c r="AC447" s="73"/>
    </row>
    <row r="448" spans="1:29" ht="12.75" customHeight="1">
      <c r="A448" s="73"/>
      <c r="B448" s="73"/>
      <c r="C448" s="81"/>
      <c r="D448" s="81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  <c r="AC448" s="73"/>
    </row>
    <row r="449" spans="1:29" ht="12.75" customHeight="1">
      <c r="A449" s="73"/>
      <c r="B449" s="73"/>
      <c r="C449" s="81"/>
      <c r="D449" s="81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  <c r="AA449" s="73"/>
      <c r="AB449" s="73"/>
      <c r="AC449" s="73"/>
    </row>
    <row r="450" spans="1:29" ht="12.75" customHeight="1">
      <c r="A450" s="73"/>
      <c r="B450" s="73"/>
      <c r="C450" s="81"/>
      <c r="D450" s="81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  <c r="AC450" s="73"/>
    </row>
    <row r="451" spans="1:29" ht="12.75" customHeight="1">
      <c r="A451" s="73"/>
      <c r="B451" s="73"/>
      <c r="C451" s="81"/>
      <c r="D451" s="81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</row>
    <row r="452" spans="1:29" ht="12.75" customHeight="1">
      <c r="A452" s="73"/>
      <c r="B452" s="73"/>
      <c r="C452" s="81"/>
      <c r="D452" s="81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</row>
    <row r="453" spans="1:29" ht="12.75" customHeight="1">
      <c r="A453" s="73"/>
      <c r="B453" s="73"/>
      <c r="C453" s="81"/>
      <c r="D453" s="81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  <c r="AA453" s="73"/>
      <c r="AB453" s="73"/>
      <c r="AC453" s="73"/>
    </row>
    <row r="454" spans="1:29" ht="12.75" customHeight="1">
      <c r="A454" s="73"/>
      <c r="B454" s="73"/>
      <c r="C454" s="81"/>
      <c r="D454" s="81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</row>
    <row r="455" spans="1:29" ht="12.75" customHeight="1">
      <c r="A455" s="73"/>
      <c r="B455" s="73"/>
      <c r="C455" s="81"/>
      <c r="D455" s="81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  <c r="AC455" s="73"/>
    </row>
    <row r="456" spans="1:29" ht="12.75" customHeight="1">
      <c r="A456" s="73"/>
      <c r="B456" s="73"/>
      <c r="C456" s="81"/>
      <c r="D456" s="81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  <c r="AC456" s="73"/>
    </row>
    <row r="457" spans="1:29" ht="12.75" customHeight="1">
      <c r="A457" s="73"/>
      <c r="B457" s="73"/>
      <c r="C457" s="81"/>
      <c r="D457" s="81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  <c r="AA457" s="73"/>
      <c r="AB457" s="73"/>
      <c r="AC457" s="73"/>
    </row>
    <row r="458" spans="1:29" ht="12.75" customHeight="1">
      <c r="A458" s="73"/>
      <c r="B458" s="73"/>
      <c r="C458" s="81"/>
      <c r="D458" s="81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  <c r="AC458" s="73"/>
    </row>
    <row r="459" spans="1:29" ht="12.75" customHeight="1">
      <c r="A459" s="73"/>
      <c r="B459" s="73"/>
      <c r="C459" s="81"/>
      <c r="D459" s="81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/>
      <c r="AC459" s="73"/>
    </row>
    <row r="460" spans="1:29" ht="12.75" customHeight="1">
      <c r="A460" s="73"/>
      <c r="B460" s="73"/>
      <c r="C460" s="81"/>
      <c r="D460" s="81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  <c r="AA460" s="73"/>
      <c r="AB460" s="73"/>
      <c r="AC460" s="73"/>
    </row>
    <row r="461" spans="1:29" ht="12.75" customHeight="1">
      <c r="A461" s="73"/>
      <c r="B461" s="73"/>
      <c r="C461" s="81"/>
      <c r="D461" s="81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  <c r="AC461" s="73"/>
    </row>
    <row r="462" spans="1:29" ht="12.75" customHeight="1">
      <c r="A462" s="73"/>
      <c r="B462" s="73"/>
      <c r="C462" s="81"/>
      <c r="D462" s="81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  <c r="AA462" s="73"/>
      <c r="AB462" s="73"/>
      <c r="AC462" s="73"/>
    </row>
    <row r="463" spans="1:29" ht="12.75" customHeight="1">
      <c r="A463" s="73"/>
      <c r="B463" s="73"/>
      <c r="C463" s="81"/>
      <c r="D463" s="81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/>
      <c r="AB463" s="73"/>
      <c r="AC463" s="73"/>
    </row>
    <row r="464" spans="1:29" ht="12.75" customHeight="1">
      <c r="A464" s="73"/>
      <c r="B464" s="73"/>
      <c r="C464" s="81"/>
      <c r="D464" s="81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  <c r="AA464" s="73"/>
      <c r="AB464" s="73"/>
      <c r="AC464" s="73"/>
    </row>
    <row r="465" spans="1:29" ht="12.75" customHeight="1">
      <c r="A465" s="73"/>
      <c r="B465" s="73"/>
      <c r="C465" s="81"/>
      <c r="D465" s="81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  <c r="AA465" s="73"/>
      <c r="AB465" s="73"/>
      <c r="AC465" s="73"/>
    </row>
    <row r="466" spans="1:29" ht="12.75" customHeight="1">
      <c r="A466" s="73"/>
      <c r="B466" s="73"/>
      <c r="C466" s="81"/>
      <c r="D466" s="81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  <c r="AC466" s="73"/>
    </row>
    <row r="467" spans="1:29" ht="12.75" customHeight="1">
      <c r="A467" s="73"/>
      <c r="B467" s="73"/>
      <c r="C467" s="81"/>
      <c r="D467" s="81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  <c r="AC467" s="73"/>
    </row>
    <row r="468" spans="1:29" ht="12.75" customHeight="1">
      <c r="A468" s="73"/>
      <c r="B468" s="73"/>
      <c r="C468" s="81"/>
      <c r="D468" s="81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  <c r="AC468" s="73"/>
    </row>
    <row r="469" spans="1:29" ht="12.75" customHeight="1">
      <c r="A469" s="73"/>
      <c r="B469" s="73"/>
      <c r="C469" s="81"/>
      <c r="D469" s="81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  <c r="AC469" s="73"/>
    </row>
    <row r="470" spans="1:29" ht="12.75" customHeight="1">
      <c r="A470" s="73"/>
      <c r="B470" s="73"/>
      <c r="C470" s="81"/>
      <c r="D470" s="81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  <c r="AC470" s="73"/>
    </row>
    <row r="471" spans="1:29" ht="12.75" customHeight="1">
      <c r="A471" s="73"/>
      <c r="B471" s="73"/>
      <c r="C471" s="81"/>
      <c r="D471" s="81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  <c r="AA471" s="73"/>
      <c r="AB471" s="73"/>
      <c r="AC471" s="73"/>
    </row>
    <row r="472" spans="1:29" ht="12.75" customHeight="1">
      <c r="A472" s="73"/>
      <c r="B472" s="73"/>
      <c r="C472" s="81"/>
      <c r="D472" s="81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  <c r="AA472" s="73"/>
      <c r="AB472" s="73"/>
      <c r="AC472" s="73"/>
    </row>
    <row r="473" spans="1:29" ht="12.75" customHeight="1">
      <c r="A473" s="73"/>
      <c r="B473" s="73"/>
      <c r="C473" s="81"/>
      <c r="D473" s="81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  <c r="AA473" s="73"/>
      <c r="AB473" s="73"/>
      <c r="AC473" s="73"/>
    </row>
    <row r="474" spans="1:29" ht="12.75" customHeight="1">
      <c r="A474" s="73"/>
      <c r="B474" s="73"/>
      <c r="C474" s="81"/>
      <c r="D474" s="81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  <c r="AA474" s="73"/>
      <c r="AB474" s="73"/>
      <c r="AC474" s="73"/>
    </row>
    <row r="475" spans="1:29" ht="12.75" customHeight="1">
      <c r="A475" s="73"/>
      <c r="B475" s="73"/>
      <c r="C475" s="81"/>
      <c r="D475" s="81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  <c r="AC475" s="73"/>
    </row>
    <row r="476" spans="1:29" ht="12.75" customHeight="1">
      <c r="A476" s="73"/>
      <c r="B476" s="73"/>
      <c r="C476" s="81"/>
      <c r="D476" s="81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  <c r="AC476" s="73"/>
    </row>
    <row r="477" spans="1:29" ht="12.75" customHeight="1">
      <c r="A477" s="73"/>
      <c r="B477" s="73"/>
      <c r="C477" s="81"/>
      <c r="D477" s="81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</row>
    <row r="478" spans="1:29" ht="12.75" customHeight="1">
      <c r="A478" s="73"/>
      <c r="B478" s="73"/>
      <c r="C478" s="81"/>
      <c r="D478" s="81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  <c r="AA478" s="73"/>
      <c r="AB478" s="73"/>
      <c r="AC478" s="73"/>
    </row>
    <row r="479" spans="1:29" ht="12.75" customHeight="1">
      <c r="A479" s="73"/>
      <c r="B479" s="73"/>
      <c r="C479" s="81"/>
      <c r="D479" s="81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  <c r="AA479" s="73"/>
      <c r="AB479" s="73"/>
      <c r="AC479" s="73"/>
    </row>
    <row r="480" spans="1:29" ht="12.75" customHeight="1">
      <c r="A480" s="73"/>
      <c r="B480" s="73"/>
      <c r="C480" s="81"/>
      <c r="D480" s="81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  <c r="AC480" s="73"/>
    </row>
    <row r="481" spans="1:29" ht="12.75" customHeight="1">
      <c r="A481" s="73"/>
      <c r="B481" s="73"/>
      <c r="C481" s="81"/>
      <c r="D481" s="81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  <c r="AA481" s="73"/>
      <c r="AB481" s="73"/>
      <c r="AC481" s="73"/>
    </row>
    <row r="482" spans="1:29" ht="12.75" customHeight="1">
      <c r="A482" s="73"/>
      <c r="B482" s="73"/>
      <c r="C482" s="81"/>
      <c r="D482" s="81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  <c r="AC482" s="73"/>
    </row>
    <row r="483" spans="1:29" ht="12.75" customHeight="1">
      <c r="A483" s="73"/>
      <c r="B483" s="73"/>
      <c r="C483" s="81"/>
      <c r="D483" s="81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  <c r="AC483" s="73"/>
    </row>
    <row r="484" spans="1:29" ht="12.75" customHeight="1">
      <c r="A484" s="73"/>
      <c r="B484" s="73"/>
      <c r="C484" s="81"/>
      <c r="D484" s="81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  <c r="AC484" s="73"/>
    </row>
    <row r="485" spans="1:29" ht="12.75" customHeight="1">
      <c r="A485" s="73"/>
      <c r="B485" s="73"/>
      <c r="C485" s="81"/>
      <c r="D485" s="81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  <c r="AA485" s="73"/>
      <c r="AB485" s="73"/>
      <c r="AC485" s="73"/>
    </row>
    <row r="486" spans="1:29" ht="12.75" customHeight="1">
      <c r="A486" s="73"/>
      <c r="B486" s="73"/>
      <c r="C486" s="81"/>
      <c r="D486" s="81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  <c r="AC486" s="73"/>
    </row>
    <row r="487" spans="1:29" ht="12.75" customHeight="1">
      <c r="A487" s="73"/>
      <c r="B487" s="73"/>
      <c r="C487" s="81"/>
      <c r="D487" s="81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  <c r="AC487" s="73"/>
    </row>
    <row r="488" spans="1:29" ht="12.75" customHeight="1">
      <c r="A488" s="73"/>
      <c r="B488" s="73"/>
      <c r="C488" s="81"/>
      <c r="D488" s="81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  <c r="AC488" s="73"/>
    </row>
    <row r="489" spans="1:29" ht="12.75" customHeight="1">
      <c r="A489" s="73"/>
      <c r="B489" s="73"/>
      <c r="C489" s="81"/>
      <c r="D489" s="81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  <c r="AA489" s="73"/>
      <c r="AB489" s="73"/>
      <c r="AC489" s="73"/>
    </row>
    <row r="490" spans="1:29" ht="12.75" customHeight="1">
      <c r="A490" s="73"/>
      <c r="B490" s="73"/>
      <c r="C490" s="81"/>
      <c r="D490" s="81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  <c r="AC490" s="73"/>
    </row>
    <row r="491" spans="1:29" ht="12.75" customHeight="1">
      <c r="A491" s="73"/>
      <c r="B491" s="73"/>
      <c r="C491" s="81"/>
      <c r="D491" s="81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/>
      <c r="AC491" s="73"/>
    </row>
    <row r="492" spans="1:29" ht="12.75" customHeight="1">
      <c r="A492" s="73"/>
      <c r="B492" s="73"/>
      <c r="C492" s="81"/>
      <c r="D492" s="81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  <c r="AA492" s="73"/>
      <c r="AB492" s="73"/>
      <c r="AC492" s="73"/>
    </row>
    <row r="493" spans="1:29" ht="12.75" customHeight="1">
      <c r="A493" s="73"/>
      <c r="B493" s="73"/>
      <c r="C493" s="81"/>
      <c r="D493" s="81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/>
      <c r="AC493" s="73"/>
    </row>
    <row r="494" spans="1:29" ht="12.75" customHeight="1">
      <c r="A494" s="73"/>
      <c r="B494" s="73"/>
      <c r="C494" s="81"/>
      <c r="D494" s="81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  <c r="AA494" s="73"/>
      <c r="AB494" s="73"/>
      <c r="AC494" s="73"/>
    </row>
    <row r="495" spans="1:29" ht="12.75" customHeight="1">
      <c r="A495" s="73"/>
      <c r="B495" s="73"/>
      <c r="C495" s="81"/>
      <c r="D495" s="81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  <c r="AA495" s="73"/>
      <c r="AB495" s="73"/>
      <c r="AC495" s="73"/>
    </row>
    <row r="496" spans="1:29" ht="12.75" customHeight="1">
      <c r="A496" s="73"/>
      <c r="B496" s="73"/>
      <c r="C496" s="81"/>
      <c r="D496" s="81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  <c r="AA496" s="73"/>
      <c r="AB496" s="73"/>
      <c r="AC496" s="73"/>
    </row>
    <row r="497" spans="1:29" ht="12.75" customHeight="1">
      <c r="A497" s="73"/>
      <c r="B497" s="73"/>
      <c r="C497" s="81"/>
      <c r="D497" s="81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  <c r="AC497" s="73"/>
    </row>
    <row r="498" spans="1:29" ht="12.75" customHeight="1">
      <c r="A498" s="73"/>
      <c r="B498" s="73"/>
      <c r="C498" s="81"/>
      <c r="D498" s="81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  <c r="AA498" s="73"/>
      <c r="AB498" s="73"/>
      <c r="AC498" s="73"/>
    </row>
    <row r="499" spans="1:29" ht="12.75" customHeight="1">
      <c r="A499" s="73"/>
      <c r="B499" s="73"/>
      <c r="C499" s="81"/>
      <c r="D499" s="81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  <c r="AA499" s="73"/>
      <c r="AB499" s="73"/>
      <c r="AC499" s="73"/>
    </row>
    <row r="500" spans="1:29" ht="12.75" customHeight="1">
      <c r="A500" s="73"/>
      <c r="B500" s="73"/>
      <c r="C500" s="81"/>
      <c r="D500" s="81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  <c r="AA500" s="73"/>
      <c r="AB500" s="73"/>
      <c r="AC500" s="73"/>
    </row>
    <row r="501" spans="1:29" ht="12.75" customHeight="1">
      <c r="A501" s="73"/>
      <c r="B501" s="73"/>
      <c r="C501" s="81"/>
      <c r="D501" s="81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  <c r="AA501" s="73"/>
      <c r="AB501" s="73"/>
      <c r="AC501" s="73"/>
    </row>
    <row r="502" spans="1:29" ht="12.75" customHeight="1">
      <c r="A502" s="73"/>
      <c r="B502" s="73"/>
      <c r="C502" s="81"/>
      <c r="D502" s="81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  <c r="AA502" s="73"/>
      <c r="AB502" s="73"/>
      <c r="AC502" s="73"/>
    </row>
    <row r="503" spans="1:29" ht="12.75" customHeight="1">
      <c r="A503" s="73"/>
      <c r="B503" s="73"/>
      <c r="C503" s="81"/>
      <c r="D503" s="81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  <c r="AA503" s="73"/>
      <c r="AB503" s="73"/>
      <c r="AC503" s="73"/>
    </row>
    <row r="504" spans="1:29" ht="12.75" customHeight="1">
      <c r="A504" s="73"/>
      <c r="B504" s="73"/>
      <c r="C504" s="81"/>
      <c r="D504" s="81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  <c r="Z504" s="73"/>
      <c r="AA504" s="73"/>
      <c r="AB504" s="73"/>
      <c r="AC504" s="73"/>
    </row>
    <row r="505" spans="1:29" ht="12.75" customHeight="1">
      <c r="A505" s="73"/>
      <c r="B505" s="73"/>
      <c r="C505" s="81"/>
      <c r="D505" s="81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  <c r="AA505" s="73"/>
      <c r="AB505" s="73"/>
      <c r="AC505" s="73"/>
    </row>
    <row r="506" spans="1:29" ht="12.75" customHeight="1">
      <c r="A506" s="73"/>
      <c r="B506" s="73"/>
      <c r="C506" s="81"/>
      <c r="D506" s="81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  <c r="AA506" s="73"/>
      <c r="AB506" s="73"/>
      <c r="AC506" s="73"/>
    </row>
    <row r="507" spans="1:29" ht="12.75" customHeight="1">
      <c r="A507" s="73"/>
      <c r="B507" s="73"/>
      <c r="C507" s="81"/>
      <c r="D507" s="81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  <c r="AA507" s="73"/>
      <c r="AB507" s="73"/>
      <c r="AC507" s="73"/>
    </row>
    <row r="508" spans="1:29" ht="12.75" customHeight="1">
      <c r="A508" s="73"/>
      <c r="B508" s="73"/>
      <c r="C508" s="81"/>
      <c r="D508" s="81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  <c r="AA508" s="73"/>
      <c r="AB508" s="73"/>
      <c r="AC508" s="73"/>
    </row>
    <row r="509" spans="1:29" ht="12.75" customHeight="1">
      <c r="A509" s="73"/>
      <c r="B509" s="73"/>
      <c r="C509" s="81"/>
      <c r="D509" s="81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  <c r="AA509" s="73"/>
      <c r="AB509" s="73"/>
      <c r="AC509" s="73"/>
    </row>
    <row r="510" spans="1:29" ht="12.75" customHeight="1">
      <c r="A510" s="73"/>
      <c r="B510" s="73"/>
      <c r="C510" s="81"/>
      <c r="D510" s="81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  <c r="AA510" s="73"/>
      <c r="AB510" s="73"/>
      <c r="AC510" s="73"/>
    </row>
    <row r="511" spans="1:29" ht="12.75" customHeight="1">
      <c r="A511" s="73"/>
      <c r="B511" s="73"/>
      <c r="C511" s="81"/>
      <c r="D511" s="81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  <c r="AA511" s="73"/>
      <c r="AB511" s="73"/>
      <c r="AC511" s="73"/>
    </row>
    <row r="512" spans="1:29" ht="12.75" customHeight="1">
      <c r="A512" s="73"/>
      <c r="B512" s="73"/>
      <c r="C512" s="81"/>
      <c r="D512" s="81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  <c r="AA512" s="73"/>
      <c r="AB512" s="73"/>
      <c r="AC512" s="73"/>
    </row>
    <row r="513" spans="1:29" ht="12.75" customHeight="1">
      <c r="A513" s="73"/>
      <c r="B513" s="73"/>
      <c r="C513" s="81"/>
      <c r="D513" s="81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  <c r="AA513" s="73"/>
      <c r="AB513" s="73"/>
      <c r="AC513" s="73"/>
    </row>
    <row r="514" spans="1:29" ht="12.75" customHeight="1">
      <c r="A514" s="73"/>
      <c r="B514" s="73"/>
      <c r="C514" s="81"/>
      <c r="D514" s="81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  <c r="AC514" s="73"/>
    </row>
    <row r="515" spans="1:29" ht="12.75" customHeight="1">
      <c r="A515" s="73"/>
      <c r="B515" s="73"/>
      <c r="C515" s="81"/>
      <c r="D515" s="81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  <c r="AA515" s="73"/>
      <c r="AB515" s="73"/>
      <c r="AC515" s="73"/>
    </row>
    <row r="516" spans="1:29" ht="12.75" customHeight="1">
      <c r="A516" s="73"/>
      <c r="B516" s="73"/>
      <c r="C516" s="81"/>
      <c r="D516" s="81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  <c r="AC516" s="73"/>
    </row>
    <row r="517" spans="1:29" ht="12.75" customHeight="1">
      <c r="A517" s="73"/>
      <c r="B517" s="73"/>
      <c r="C517" s="81"/>
      <c r="D517" s="81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  <c r="AA517" s="73"/>
      <c r="AB517" s="73"/>
      <c r="AC517" s="73"/>
    </row>
    <row r="518" spans="1:29" ht="12.75" customHeight="1">
      <c r="A518" s="73"/>
      <c r="B518" s="73"/>
      <c r="C518" s="81"/>
      <c r="D518" s="81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  <c r="AA518" s="73"/>
      <c r="AB518" s="73"/>
      <c r="AC518" s="73"/>
    </row>
    <row r="519" spans="1:29" ht="12.75" customHeight="1">
      <c r="A519" s="73"/>
      <c r="B519" s="73"/>
      <c r="C519" s="81"/>
      <c r="D519" s="81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  <c r="AC519" s="73"/>
    </row>
    <row r="520" spans="1:29" ht="12.75" customHeight="1">
      <c r="A520" s="73"/>
      <c r="B520" s="73"/>
      <c r="C520" s="81"/>
      <c r="D520" s="81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  <c r="Z520" s="73"/>
      <c r="AA520" s="73"/>
      <c r="AB520" s="73"/>
      <c r="AC520" s="73"/>
    </row>
    <row r="521" spans="1:29" ht="12.75" customHeight="1">
      <c r="A521" s="73"/>
      <c r="B521" s="73"/>
      <c r="C521" s="81"/>
      <c r="D521" s="81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  <c r="AA521" s="73"/>
      <c r="AB521" s="73"/>
      <c r="AC521" s="73"/>
    </row>
    <row r="522" spans="1:29" ht="12.75" customHeight="1">
      <c r="A522" s="73"/>
      <c r="B522" s="73"/>
      <c r="C522" s="81"/>
      <c r="D522" s="81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  <c r="AA522" s="73"/>
      <c r="AB522" s="73"/>
      <c r="AC522" s="73"/>
    </row>
    <row r="523" spans="1:29" ht="12.75" customHeight="1">
      <c r="A523" s="73"/>
      <c r="B523" s="73"/>
      <c r="C523" s="81"/>
      <c r="D523" s="81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  <c r="Z523" s="73"/>
      <c r="AA523" s="73"/>
      <c r="AB523" s="73"/>
      <c r="AC523" s="73"/>
    </row>
    <row r="524" spans="1:29" ht="12.75" customHeight="1">
      <c r="A524" s="73"/>
      <c r="B524" s="73"/>
      <c r="C524" s="81"/>
      <c r="D524" s="81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  <c r="AA524" s="73"/>
      <c r="AB524" s="73"/>
      <c r="AC524" s="73"/>
    </row>
    <row r="525" spans="1:29" ht="12.75" customHeight="1">
      <c r="A525" s="73"/>
      <c r="B525" s="73"/>
      <c r="C525" s="81"/>
      <c r="D525" s="81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  <c r="AA525" s="73"/>
      <c r="AB525" s="73"/>
      <c r="AC525" s="73"/>
    </row>
    <row r="526" spans="1:29" ht="12.75" customHeight="1">
      <c r="A526" s="73"/>
      <c r="B526" s="73"/>
      <c r="C526" s="81"/>
      <c r="D526" s="81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  <c r="AA526" s="73"/>
      <c r="AB526" s="73"/>
      <c r="AC526" s="73"/>
    </row>
    <row r="527" spans="1:29" ht="12.75" customHeight="1">
      <c r="A527" s="73"/>
      <c r="B527" s="73"/>
      <c r="C527" s="81"/>
      <c r="D527" s="81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  <c r="Z527" s="73"/>
      <c r="AA527" s="73"/>
      <c r="AB527" s="73"/>
      <c r="AC527" s="73"/>
    </row>
    <row r="528" spans="1:29" ht="12.75" customHeight="1">
      <c r="A528" s="73"/>
      <c r="B528" s="73"/>
      <c r="C528" s="81"/>
      <c r="D528" s="81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  <c r="AA528" s="73"/>
      <c r="AB528" s="73"/>
      <c r="AC528" s="73"/>
    </row>
    <row r="529" spans="1:29" ht="12.75" customHeight="1">
      <c r="A529" s="73"/>
      <c r="B529" s="73"/>
      <c r="C529" s="81"/>
      <c r="D529" s="81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  <c r="AA529" s="73"/>
      <c r="AB529" s="73"/>
      <c r="AC529" s="73"/>
    </row>
    <row r="530" spans="1:29" ht="12.75" customHeight="1">
      <c r="A530" s="73"/>
      <c r="B530" s="73"/>
      <c r="C530" s="81"/>
      <c r="D530" s="81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  <c r="AA530" s="73"/>
      <c r="AB530" s="73"/>
      <c r="AC530" s="73"/>
    </row>
    <row r="531" spans="1:29" ht="12.75" customHeight="1">
      <c r="A531" s="73"/>
      <c r="B531" s="73"/>
      <c r="C531" s="81"/>
      <c r="D531" s="81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  <c r="AA531" s="73"/>
      <c r="AB531" s="73"/>
      <c r="AC531" s="73"/>
    </row>
    <row r="532" spans="1:29" ht="12.75" customHeight="1">
      <c r="A532" s="73"/>
      <c r="B532" s="73"/>
      <c r="C532" s="81"/>
      <c r="D532" s="81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  <c r="AA532" s="73"/>
      <c r="AB532" s="73"/>
      <c r="AC532" s="73"/>
    </row>
    <row r="533" spans="1:29" ht="12.75" customHeight="1">
      <c r="A533" s="73"/>
      <c r="B533" s="73"/>
      <c r="C533" s="81"/>
      <c r="D533" s="81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  <c r="Z533" s="73"/>
      <c r="AA533" s="73"/>
      <c r="AB533" s="73"/>
      <c r="AC533" s="73"/>
    </row>
    <row r="534" spans="1:29" ht="12.75" customHeight="1">
      <c r="A534" s="73"/>
      <c r="B534" s="73"/>
      <c r="C534" s="81"/>
      <c r="D534" s="81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  <c r="Z534" s="73"/>
      <c r="AA534" s="73"/>
      <c r="AB534" s="73"/>
      <c r="AC534" s="73"/>
    </row>
    <row r="535" spans="1:29" ht="12.75" customHeight="1">
      <c r="A535" s="73"/>
      <c r="B535" s="73"/>
      <c r="C535" s="81"/>
      <c r="D535" s="81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  <c r="Z535" s="73"/>
      <c r="AA535" s="73"/>
      <c r="AB535" s="73"/>
      <c r="AC535" s="73"/>
    </row>
    <row r="536" spans="1:29" ht="12.75" customHeight="1">
      <c r="A536" s="73"/>
      <c r="B536" s="73"/>
      <c r="C536" s="81"/>
      <c r="D536" s="81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  <c r="AA536" s="73"/>
      <c r="AB536" s="73"/>
      <c r="AC536" s="73"/>
    </row>
    <row r="537" spans="1:29" ht="12.75" customHeight="1">
      <c r="A537" s="73"/>
      <c r="B537" s="73"/>
      <c r="C537" s="81"/>
      <c r="D537" s="81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  <c r="AA537" s="73"/>
      <c r="AB537" s="73"/>
      <c r="AC537" s="73"/>
    </row>
    <row r="538" spans="1:29" ht="12.75" customHeight="1">
      <c r="A538" s="73"/>
      <c r="B538" s="73"/>
      <c r="C538" s="81"/>
      <c r="D538" s="81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  <c r="Z538" s="73"/>
      <c r="AA538" s="73"/>
      <c r="AB538" s="73"/>
      <c r="AC538" s="73"/>
    </row>
    <row r="539" spans="1:29" ht="12.75" customHeight="1">
      <c r="A539" s="73"/>
      <c r="B539" s="73"/>
      <c r="C539" s="81"/>
      <c r="D539" s="81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  <c r="AA539" s="73"/>
      <c r="AB539" s="73"/>
      <c r="AC539" s="73"/>
    </row>
    <row r="540" spans="1:29" ht="12.75" customHeight="1">
      <c r="A540" s="73"/>
      <c r="B540" s="73"/>
      <c r="C540" s="81"/>
      <c r="D540" s="81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  <c r="Z540" s="73"/>
      <c r="AA540" s="73"/>
      <c r="AB540" s="73"/>
      <c r="AC540" s="73"/>
    </row>
    <row r="541" spans="1:29" ht="12.75" customHeight="1">
      <c r="A541" s="73"/>
      <c r="B541" s="73"/>
      <c r="C541" s="81"/>
      <c r="D541" s="81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  <c r="AA541" s="73"/>
      <c r="AB541" s="73"/>
      <c r="AC541" s="73"/>
    </row>
    <row r="542" spans="1:29" ht="12.75" customHeight="1">
      <c r="A542" s="73"/>
      <c r="B542" s="73"/>
      <c r="C542" s="81"/>
      <c r="D542" s="81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  <c r="AA542" s="73"/>
      <c r="AB542" s="73"/>
      <c r="AC542" s="73"/>
    </row>
    <row r="543" spans="1:29" ht="12.75" customHeight="1">
      <c r="A543" s="73"/>
      <c r="B543" s="73"/>
      <c r="C543" s="81"/>
      <c r="D543" s="81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  <c r="AA543" s="73"/>
      <c r="AB543" s="73"/>
      <c r="AC543" s="73"/>
    </row>
    <row r="544" spans="1:29" ht="12.75" customHeight="1">
      <c r="A544" s="73"/>
      <c r="B544" s="73"/>
      <c r="C544" s="81"/>
      <c r="D544" s="81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/>
      <c r="AB544" s="73"/>
      <c r="AC544" s="73"/>
    </row>
    <row r="545" spans="1:29" ht="12.75" customHeight="1">
      <c r="A545" s="73"/>
      <c r="B545" s="73"/>
      <c r="C545" s="81"/>
      <c r="D545" s="81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  <c r="AC545" s="73"/>
    </row>
    <row r="546" spans="1:29" ht="12.75" customHeight="1">
      <c r="A546" s="73"/>
      <c r="B546" s="73"/>
      <c r="C546" s="81"/>
      <c r="D546" s="81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  <c r="AC546" s="73"/>
    </row>
    <row r="547" spans="1:29" ht="12.75" customHeight="1">
      <c r="A547" s="73"/>
      <c r="B547" s="73"/>
      <c r="C547" s="81"/>
      <c r="D547" s="81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  <c r="AC547" s="73"/>
    </row>
    <row r="548" spans="1:29" ht="12.75" customHeight="1">
      <c r="A548" s="73"/>
      <c r="B548" s="73"/>
      <c r="C548" s="81"/>
      <c r="D548" s="81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  <c r="AC548" s="73"/>
    </row>
    <row r="549" spans="1:29" ht="12.75" customHeight="1">
      <c r="A549" s="73"/>
      <c r="B549" s="73"/>
      <c r="C549" s="81"/>
      <c r="D549" s="81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  <c r="AC549" s="73"/>
    </row>
    <row r="550" spans="1:29" ht="12.75" customHeight="1">
      <c r="A550" s="73"/>
      <c r="B550" s="73"/>
      <c r="C550" s="81"/>
      <c r="D550" s="81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  <c r="AA550" s="73"/>
      <c r="AB550" s="73"/>
      <c r="AC550" s="73"/>
    </row>
    <row r="551" spans="1:29" ht="12.75" customHeight="1">
      <c r="A551" s="73"/>
      <c r="B551" s="73"/>
      <c r="C551" s="81"/>
      <c r="D551" s="81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  <c r="AA551" s="73"/>
      <c r="AB551" s="73"/>
      <c r="AC551" s="73"/>
    </row>
    <row r="552" spans="1:29" ht="12.75" customHeight="1">
      <c r="A552" s="73"/>
      <c r="B552" s="73"/>
      <c r="C552" s="81"/>
      <c r="D552" s="81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  <c r="AA552" s="73"/>
      <c r="AB552" s="73"/>
      <c r="AC552" s="73"/>
    </row>
    <row r="553" spans="1:29" ht="12.75" customHeight="1">
      <c r="A553" s="73"/>
      <c r="B553" s="73"/>
      <c r="C553" s="81"/>
      <c r="D553" s="81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  <c r="Z553" s="73"/>
      <c r="AA553" s="73"/>
      <c r="AB553" s="73"/>
      <c r="AC553" s="73"/>
    </row>
    <row r="554" spans="1:29" ht="12.75" customHeight="1">
      <c r="A554" s="73"/>
      <c r="B554" s="73"/>
      <c r="C554" s="81"/>
      <c r="D554" s="81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  <c r="AA554" s="73"/>
      <c r="AB554" s="73"/>
      <c r="AC554" s="73"/>
    </row>
    <row r="555" spans="1:29" ht="12.75" customHeight="1">
      <c r="A555" s="73"/>
      <c r="B555" s="73"/>
      <c r="C555" s="81"/>
      <c r="D555" s="81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  <c r="AA555" s="73"/>
      <c r="AB555" s="73"/>
      <c r="AC555" s="73"/>
    </row>
    <row r="556" spans="1:29" ht="12.75" customHeight="1">
      <c r="A556" s="73"/>
      <c r="B556" s="73"/>
      <c r="C556" s="81"/>
      <c r="D556" s="81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  <c r="AA556" s="73"/>
      <c r="AB556" s="73"/>
      <c r="AC556" s="73"/>
    </row>
    <row r="557" spans="1:29" ht="12.75" customHeight="1">
      <c r="A557" s="73"/>
      <c r="B557" s="73"/>
      <c r="C557" s="81"/>
      <c r="D557" s="81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  <c r="AA557" s="73"/>
      <c r="AB557" s="73"/>
      <c r="AC557" s="73"/>
    </row>
    <row r="558" spans="1:29" ht="12.75" customHeight="1">
      <c r="A558" s="73"/>
      <c r="B558" s="73"/>
      <c r="C558" s="81"/>
      <c r="D558" s="81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  <c r="AA558" s="73"/>
      <c r="AB558" s="73"/>
      <c r="AC558" s="73"/>
    </row>
    <row r="559" spans="1:29" ht="12.75" customHeight="1">
      <c r="A559" s="73"/>
      <c r="B559" s="73"/>
      <c r="C559" s="81"/>
      <c r="D559" s="81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  <c r="AA559" s="73"/>
      <c r="AB559" s="73"/>
      <c r="AC559" s="73"/>
    </row>
    <row r="560" spans="1:29" ht="12.75" customHeight="1">
      <c r="A560" s="73"/>
      <c r="B560" s="73"/>
      <c r="C560" s="81"/>
      <c r="D560" s="81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  <c r="AA560" s="73"/>
      <c r="AB560" s="73"/>
      <c r="AC560" s="73"/>
    </row>
    <row r="561" spans="1:29" ht="12.75" customHeight="1">
      <c r="A561" s="73"/>
      <c r="B561" s="73"/>
      <c r="C561" s="81"/>
      <c r="D561" s="81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  <c r="AA561" s="73"/>
      <c r="AB561" s="73"/>
      <c r="AC561" s="73"/>
    </row>
    <row r="562" spans="1:29" ht="12.75" customHeight="1">
      <c r="A562" s="73"/>
      <c r="B562" s="73"/>
      <c r="C562" s="81"/>
      <c r="D562" s="81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  <c r="AA562" s="73"/>
      <c r="AB562" s="73"/>
      <c r="AC562" s="73"/>
    </row>
    <row r="563" spans="1:29" ht="12.75" customHeight="1">
      <c r="A563" s="73"/>
      <c r="B563" s="73"/>
      <c r="C563" s="81"/>
      <c r="D563" s="81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  <c r="AA563" s="73"/>
      <c r="AB563" s="73"/>
      <c r="AC563" s="73"/>
    </row>
    <row r="564" spans="1:29" ht="12.75" customHeight="1">
      <c r="A564" s="73"/>
      <c r="B564" s="73"/>
      <c r="C564" s="81"/>
      <c r="D564" s="81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  <c r="AA564" s="73"/>
      <c r="AB564" s="73"/>
      <c r="AC564" s="73"/>
    </row>
    <row r="565" spans="1:29" ht="12.75" customHeight="1">
      <c r="A565" s="73"/>
      <c r="B565" s="73"/>
      <c r="C565" s="81"/>
      <c r="D565" s="81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  <c r="AA565" s="73"/>
      <c r="AB565" s="73"/>
      <c r="AC565" s="73"/>
    </row>
    <row r="566" spans="1:29" ht="12.75" customHeight="1">
      <c r="A566" s="73"/>
      <c r="B566" s="73"/>
      <c r="C566" s="81"/>
      <c r="D566" s="81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  <c r="AA566" s="73"/>
      <c r="AB566" s="73"/>
      <c r="AC566" s="73"/>
    </row>
    <row r="567" spans="1:29" ht="12.75" customHeight="1">
      <c r="A567" s="73"/>
      <c r="B567" s="73"/>
      <c r="C567" s="81"/>
      <c r="D567" s="81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  <c r="AA567" s="73"/>
      <c r="AB567" s="73"/>
      <c r="AC567" s="73"/>
    </row>
    <row r="568" spans="1:29" ht="12.75" customHeight="1">
      <c r="A568" s="73"/>
      <c r="B568" s="73"/>
      <c r="C568" s="81"/>
      <c r="D568" s="81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  <c r="AA568" s="73"/>
      <c r="AB568" s="73"/>
      <c r="AC568" s="73"/>
    </row>
    <row r="569" spans="1:29" ht="12.75" customHeight="1">
      <c r="A569" s="73"/>
      <c r="B569" s="73"/>
      <c r="C569" s="81"/>
      <c r="D569" s="81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  <c r="AA569" s="73"/>
      <c r="AB569" s="73"/>
      <c r="AC569" s="73"/>
    </row>
    <row r="570" spans="1:29" ht="12.75" customHeight="1">
      <c r="A570" s="73"/>
      <c r="B570" s="73"/>
      <c r="C570" s="81"/>
      <c r="D570" s="81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  <c r="AA570" s="73"/>
      <c r="AB570" s="73"/>
      <c r="AC570" s="73"/>
    </row>
    <row r="571" spans="1:29" ht="12.75" customHeight="1">
      <c r="A571" s="73"/>
      <c r="B571" s="73"/>
      <c r="C571" s="81"/>
      <c r="D571" s="81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  <c r="AA571" s="73"/>
      <c r="AB571" s="73"/>
      <c r="AC571" s="73"/>
    </row>
    <row r="572" spans="1:29" ht="12.75" customHeight="1">
      <c r="A572" s="73"/>
      <c r="B572" s="73"/>
      <c r="C572" s="81"/>
      <c r="D572" s="81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</row>
    <row r="573" spans="1:29" ht="12.75" customHeight="1">
      <c r="A573" s="73"/>
      <c r="B573" s="73"/>
      <c r="C573" s="81"/>
      <c r="D573" s="81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  <c r="AA573" s="73"/>
      <c r="AB573" s="73"/>
      <c r="AC573" s="73"/>
    </row>
    <row r="574" spans="1:29" ht="12.75" customHeight="1">
      <c r="A574" s="73"/>
      <c r="B574" s="73"/>
      <c r="C574" s="81"/>
      <c r="D574" s="81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  <c r="AC574" s="73"/>
    </row>
    <row r="575" spans="1:29" ht="12.75" customHeight="1">
      <c r="A575" s="73"/>
      <c r="B575" s="73"/>
      <c r="C575" s="81"/>
      <c r="D575" s="81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  <c r="AC575" s="73"/>
    </row>
    <row r="576" spans="1:29" ht="12.75" customHeight="1">
      <c r="A576" s="73"/>
      <c r="B576" s="73"/>
      <c r="C576" s="81"/>
      <c r="D576" s="81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</row>
    <row r="577" spans="1:29" ht="12.75" customHeight="1">
      <c r="A577" s="73"/>
      <c r="B577" s="73"/>
      <c r="C577" s="81"/>
      <c r="D577" s="81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</row>
    <row r="578" spans="1:29" ht="12.75" customHeight="1">
      <c r="A578" s="73"/>
      <c r="B578" s="73"/>
      <c r="C578" s="81"/>
      <c r="D578" s="81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</row>
    <row r="579" spans="1:29" ht="12.75" customHeight="1">
      <c r="A579" s="73"/>
      <c r="B579" s="73"/>
      <c r="C579" s="81"/>
      <c r="D579" s="81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  <c r="AC579" s="73"/>
    </row>
    <row r="580" spans="1:29" ht="12.75" customHeight="1">
      <c r="A580" s="73"/>
      <c r="B580" s="73"/>
      <c r="C580" s="81"/>
      <c r="D580" s="81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  <c r="AA580" s="73"/>
      <c r="AB580" s="73"/>
      <c r="AC580" s="73"/>
    </row>
    <row r="581" spans="1:29" ht="12.75" customHeight="1">
      <c r="A581" s="73"/>
      <c r="B581" s="73"/>
      <c r="C581" s="81"/>
      <c r="D581" s="81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  <c r="AA581" s="73"/>
      <c r="AB581" s="73"/>
      <c r="AC581" s="73"/>
    </row>
    <row r="582" spans="1:29" ht="12.75" customHeight="1">
      <c r="A582" s="73"/>
      <c r="B582" s="73"/>
      <c r="C582" s="81"/>
      <c r="D582" s="81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  <c r="AA582" s="73"/>
      <c r="AB582" s="73"/>
      <c r="AC582" s="73"/>
    </row>
    <row r="583" spans="1:29" ht="12.75" customHeight="1">
      <c r="A583" s="73"/>
      <c r="B583" s="73"/>
      <c r="C583" s="81"/>
      <c r="D583" s="81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  <c r="Z583" s="73"/>
      <c r="AA583" s="73"/>
      <c r="AB583" s="73"/>
      <c r="AC583" s="73"/>
    </row>
    <row r="584" spans="1:29" ht="12.75" customHeight="1">
      <c r="A584" s="73"/>
      <c r="B584" s="73"/>
      <c r="C584" s="81"/>
      <c r="D584" s="81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  <c r="Z584" s="73"/>
      <c r="AA584" s="73"/>
      <c r="AB584" s="73"/>
      <c r="AC584" s="73"/>
    </row>
    <row r="585" spans="1:29" ht="12.75" customHeight="1">
      <c r="A585" s="73"/>
      <c r="B585" s="73"/>
      <c r="C585" s="81"/>
      <c r="D585" s="81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  <c r="AA585" s="73"/>
      <c r="AB585" s="73"/>
      <c r="AC585" s="73"/>
    </row>
    <row r="586" spans="1:29" ht="12.75" customHeight="1">
      <c r="A586" s="73"/>
      <c r="B586" s="73"/>
      <c r="C586" s="81"/>
      <c r="D586" s="81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  <c r="AA586" s="73"/>
      <c r="AB586" s="73"/>
      <c r="AC586" s="73"/>
    </row>
    <row r="587" spans="1:29" ht="12.75" customHeight="1">
      <c r="A587" s="73"/>
      <c r="B587" s="73"/>
      <c r="C587" s="81"/>
      <c r="D587" s="81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  <c r="AA587" s="73"/>
      <c r="AB587" s="73"/>
      <c r="AC587" s="73"/>
    </row>
    <row r="588" spans="1:29" ht="12.75" customHeight="1">
      <c r="A588" s="73"/>
      <c r="B588" s="73"/>
      <c r="C588" s="81"/>
      <c r="D588" s="81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  <c r="AA588" s="73"/>
      <c r="AB588" s="73"/>
      <c r="AC588" s="73"/>
    </row>
    <row r="589" spans="1:29" ht="12.75" customHeight="1">
      <c r="A589" s="73"/>
      <c r="B589" s="73"/>
      <c r="C589" s="81"/>
      <c r="D589" s="81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  <c r="AA589" s="73"/>
      <c r="AB589" s="73"/>
      <c r="AC589" s="73"/>
    </row>
    <row r="590" spans="1:29" ht="12.75" customHeight="1">
      <c r="A590" s="73"/>
      <c r="B590" s="73"/>
      <c r="C590" s="81"/>
      <c r="D590" s="81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  <c r="AA590" s="73"/>
      <c r="AB590" s="73"/>
      <c r="AC590" s="73"/>
    </row>
    <row r="591" spans="1:29" ht="12.75" customHeight="1">
      <c r="A591" s="73"/>
      <c r="B591" s="73"/>
      <c r="C591" s="81"/>
      <c r="D591" s="81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  <c r="AA591" s="73"/>
      <c r="AB591" s="73"/>
      <c r="AC591" s="73"/>
    </row>
    <row r="592" spans="1:29" ht="12.75" customHeight="1">
      <c r="A592" s="73"/>
      <c r="B592" s="73"/>
      <c r="C592" s="81"/>
      <c r="D592" s="81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  <c r="AA592" s="73"/>
      <c r="AB592" s="73"/>
      <c r="AC592" s="73"/>
    </row>
    <row r="593" spans="1:29" ht="12.75" customHeight="1">
      <c r="A593" s="73"/>
      <c r="B593" s="73"/>
      <c r="C593" s="81"/>
      <c r="D593" s="81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  <c r="AA593" s="73"/>
      <c r="AB593" s="73"/>
      <c r="AC593" s="73"/>
    </row>
    <row r="594" spans="1:29" ht="12.75" customHeight="1">
      <c r="A594" s="73"/>
      <c r="B594" s="73"/>
      <c r="C594" s="81"/>
      <c r="D594" s="81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  <c r="AA594" s="73"/>
      <c r="AB594" s="73"/>
      <c r="AC594" s="73"/>
    </row>
    <row r="595" spans="1:29" ht="12.75" customHeight="1">
      <c r="A595" s="73"/>
      <c r="B595" s="73"/>
      <c r="C595" s="81"/>
      <c r="D595" s="81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  <c r="AA595" s="73"/>
      <c r="AB595" s="73"/>
      <c r="AC595" s="73"/>
    </row>
    <row r="596" spans="1:29" ht="12.75" customHeight="1">
      <c r="A596" s="73"/>
      <c r="B596" s="73"/>
      <c r="C596" s="81"/>
      <c r="D596" s="81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  <c r="Z596" s="73"/>
      <c r="AA596" s="73"/>
      <c r="AB596" s="73"/>
      <c r="AC596" s="73"/>
    </row>
    <row r="597" spans="1:29" ht="12.75" customHeight="1">
      <c r="A597" s="73"/>
      <c r="B597" s="73"/>
      <c r="C597" s="81"/>
      <c r="D597" s="81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  <c r="Z597" s="73"/>
      <c r="AA597" s="73"/>
      <c r="AB597" s="73"/>
      <c r="AC597" s="73"/>
    </row>
    <row r="598" spans="1:29" ht="12.75" customHeight="1">
      <c r="A598" s="73"/>
      <c r="B598" s="73"/>
      <c r="C598" s="81"/>
      <c r="D598" s="81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  <c r="Z598" s="73"/>
      <c r="AA598" s="73"/>
      <c r="AB598" s="73"/>
      <c r="AC598" s="73"/>
    </row>
    <row r="599" spans="1:29" ht="12.75" customHeight="1">
      <c r="A599" s="73"/>
      <c r="B599" s="73"/>
      <c r="C599" s="81"/>
      <c r="D599" s="81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  <c r="Z599" s="73"/>
      <c r="AA599" s="73"/>
      <c r="AB599" s="73"/>
      <c r="AC599" s="73"/>
    </row>
    <row r="600" spans="1:29" ht="12.75" customHeight="1">
      <c r="A600" s="73"/>
      <c r="B600" s="73"/>
      <c r="C600" s="81"/>
      <c r="D600" s="81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  <c r="AA600" s="73"/>
      <c r="AB600" s="73"/>
      <c r="AC600" s="73"/>
    </row>
    <row r="601" spans="1:29" ht="12.75" customHeight="1">
      <c r="A601" s="73"/>
      <c r="B601" s="73"/>
      <c r="C601" s="81"/>
      <c r="D601" s="81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  <c r="AA601" s="73"/>
      <c r="AB601" s="73"/>
      <c r="AC601" s="73"/>
    </row>
    <row r="602" spans="1:29" ht="12.75" customHeight="1">
      <c r="A602" s="73"/>
      <c r="B602" s="73"/>
      <c r="C602" s="81"/>
      <c r="D602" s="81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  <c r="AA602" s="73"/>
      <c r="AB602" s="73"/>
      <c r="AC602" s="73"/>
    </row>
    <row r="603" spans="1:29" ht="12.75" customHeight="1">
      <c r="A603" s="73"/>
      <c r="B603" s="73"/>
      <c r="C603" s="81"/>
      <c r="D603" s="81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  <c r="AA603" s="73"/>
      <c r="AB603" s="73"/>
      <c r="AC603" s="73"/>
    </row>
    <row r="604" spans="1:29" ht="12.75" customHeight="1">
      <c r="A604" s="73"/>
      <c r="B604" s="73"/>
      <c r="C604" s="81"/>
      <c r="D604" s="81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  <c r="AA604" s="73"/>
      <c r="AB604" s="73"/>
      <c r="AC604" s="73"/>
    </row>
    <row r="605" spans="1:29" ht="12.75" customHeight="1">
      <c r="A605" s="73"/>
      <c r="B605" s="73"/>
      <c r="C605" s="81"/>
      <c r="D605" s="81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  <c r="AA605" s="73"/>
      <c r="AB605" s="73"/>
      <c r="AC605" s="73"/>
    </row>
    <row r="606" spans="1:29" ht="12.75" customHeight="1">
      <c r="A606" s="73"/>
      <c r="B606" s="73"/>
      <c r="C606" s="81"/>
      <c r="D606" s="81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  <c r="AA606" s="73"/>
      <c r="AB606" s="73"/>
      <c r="AC606" s="73"/>
    </row>
    <row r="607" spans="1:29" ht="12.75" customHeight="1">
      <c r="A607" s="73"/>
      <c r="B607" s="73"/>
      <c r="C607" s="81"/>
      <c r="D607" s="81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  <c r="AA607" s="73"/>
      <c r="AB607" s="73"/>
      <c r="AC607" s="73"/>
    </row>
    <row r="608" spans="1:29" ht="12.75" customHeight="1">
      <c r="A608" s="73"/>
      <c r="B608" s="73"/>
      <c r="C608" s="81"/>
      <c r="D608" s="81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  <c r="AA608" s="73"/>
      <c r="AB608" s="73"/>
      <c r="AC608" s="73"/>
    </row>
    <row r="609" spans="1:29" ht="12.75" customHeight="1">
      <c r="A609" s="73"/>
      <c r="B609" s="73"/>
      <c r="C609" s="81"/>
      <c r="D609" s="81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  <c r="AA609" s="73"/>
      <c r="AB609" s="73"/>
      <c r="AC609" s="73"/>
    </row>
    <row r="610" spans="1:29" ht="12.75" customHeight="1">
      <c r="A610" s="73"/>
      <c r="B610" s="73"/>
      <c r="C610" s="81"/>
      <c r="D610" s="81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  <c r="AA610" s="73"/>
      <c r="AB610" s="73"/>
      <c r="AC610" s="73"/>
    </row>
    <row r="611" spans="1:29" ht="12.75" customHeight="1">
      <c r="A611" s="73"/>
      <c r="B611" s="73"/>
      <c r="C611" s="81"/>
      <c r="D611" s="81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  <c r="Z611" s="73"/>
      <c r="AA611" s="73"/>
      <c r="AB611" s="73"/>
      <c r="AC611" s="73"/>
    </row>
    <row r="612" spans="1:29" ht="12.75" customHeight="1">
      <c r="A612" s="73"/>
      <c r="B612" s="73"/>
      <c r="C612" s="81"/>
      <c r="D612" s="81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  <c r="AA612" s="73"/>
      <c r="AB612" s="73"/>
      <c r="AC612" s="73"/>
    </row>
    <row r="613" spans="1:29" ht="12.75" customHeight="1">
      <c r="A613" s="73"/>
      <c r="B613" s="73"/>
      <c r="C613" s="81"/>
      <c r="D613" s="81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  <c r="Z613" s="73"/>
      <c r="AA613" s="73"/>
      <c r="AB613" s="73"/>
      <c r="AC613" s="73"/>
    </row>
    <row r="614" spans="1:29" ht="12.75" customHeight="1">
      <c r="A614" s="73"/>
      <c r="B614" s="73"/>
      <c r="C614" s="81"/>
      <c r="D614" s="81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  <c r="Z614" s="73"/>
      <c r="AA614" s="73"/>
      <c r="AB614" s="73"/>
      <c r="AC614" s="73"/>
    </row>
    <row r="615" spans="1:29" ht="12.75" customHeight="1">
      <c r="A615" s="73"/>
      <c r="B615" s="73"/>
      <c r="C615" s="81"/>
      <c r="D615" s="81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  <c r="Z615" s="73"/>
      <c r="AA615" s="73"/>
      <c r="AB615" s="73"/>
      <c r="AC615" s="73"/>
    </row>
    <row r="616" spans="1:29" ht="12.75" customHeight="1">
      <c r="A616" s="73"/>
      <c r="B616" s="73"/>
      <c r="C616" s="81"/>
      <c r="D616" s="81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  <c r="Z616" s="73"/>
      <c r="AA616" s="73"/>
      <c r="AB616" s="73"/>
      <c r="AC616" s="73"/>
    </row>
    <row r="617" spans="1:29" ht="12.75" customHeight="1">
      <c r="A617" s="73"/>
      <c r="B617" s="73"/>
      <c r="C617" s="81"/>
      <c r="D617" s="81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  <c r="Z617" s="73"/>
      <c r="AA617" s="73"/>
      <c r="AB617" s="73"/>
      <c r="AC617" s="73"/>
    </row>
    <row r="618" spans="1:29" ht="12.75" customHeight="1">
      <c r="A618" s="73"/>
      <c r="B618" s="73"/>
      <c r="C618" s="81"/>
      <c r="D618" s="81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  <c r="AA618" s="73"/>
      <c r="AB618" s="73"/>
      <c r="AC618" s="73"/>
    </row>
    <row r="619" spans="1:29" ht="12.75" customHeight="1">
      <c r="A619" s="73"/>
      <c r="B619" s="73"/>
      <c r="C619" s="81"/>
      <c r="D619" s="81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  <c r="Z619" s="73"/>
      <c r="AA619" s="73"/>
      <c r="AB619" s="73"/>
      <c r="AC619" s="73"/>
    </row>
    <row r="620" spans="1:29" ht="12.75" customHeight="1">
      <c r="A620" s="73"/>
      <c r="B620" s="73"/>
      <c r="C620" s="81"/>
      <c r="D620" s="81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  <c r="Z620" s="73"/>
      <c r="AA620" s="73"/>
      <c r="AB620" s="73"/>
      <c r="AC620" s="73"/>
    </row>
    <row r="621" spans="1:29" ht="12.75" customHeight="1">
      <c r="A621" s="73"/>
      <c r="B621" s="73"/>
      <c r="C621" s="81"/>
      <c r="D621" s="81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  <c r="Z621" s="73"/>
      <c r="AA621" s="73"/>
      <c r="AB621" s="73"/>
      <c r="AC621" s="73"/>
    </row>
    <row r="622" spans="1:29" ht="12.75" customHeight="1">
      <c r="A622" s="73"/>
      <c r="B622" s="73"/>
      <c r="C622" s="81"/>
      <c r="D622" s="81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  <c r="Z622" s="73"/>
      <c r="AA622" s="73"/>
      <c r="AB622" s="73"/>
      <c r="AC622" s="73"/>
    </row>
    <row r="623" spans="1:29" ht="12.75" customHeight="1">
      <c r="A623" s="73"/>
      <c r="B623" s="73"/>
      <c r="C623" s="81"/>
      <c r="D623" s="81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  <c r="Z623" s="73"/>
      <c r="AA623" s="73"/>
      <c r="AB623" s="73"/>
      <c r="AC623" s="73"/>
    </row>
    <row r="624" spans="1:29" ht="12.75" customHeight="1">
      <c r="A624" s="73"/>
      <c r="B624" s="73"/>
      <c r="C624" s="81"/>
      <c r="D624" s="81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  <c r="AA624" s="73"/>
      <c r="AB624" s="73"/>
      <c r="AC624" s="73"/>
    </row>
    <row r="625" spans="1:29" ht="12.75" customHeight="1">
      <c r="A625" s="73"/>
      <c r="B625" s="73"/>
      <c r="C625" s="81"/>
      <c r="D625" s="81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  <c r="AA625" s="73"/>
      <c r="AB625" s="73"/>
      <c r="AC625" s="73"/>
    </row>
    <row r="626" spans="1:29" ht="12.75" customHeight="1">
      <c r="A626" s="73"/>
      <c r="B626" s="73"/>
      <c r="C626" s="81"/>
      <c r="D626" s="81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  <c r="Z626" s="73"/>
      <c r="AA626" s="73"/>
      <c r="AB626" s="73"/>
      <c r="AC626" s="73"/>
    </row>
    <row r="627" spans="1:29" ht="12.75" customHeight="1">
      <c r="A627" s="73"/>
      <c r="B627" s="73"/>
      <c r="C627" s="81"/>
      <c r="D627" s="81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  <c r="Z627" s="73"/>
      <c r="AA627" s="73"/>
      <c r="AB627" s="73"/>
      <c r="AC627" s="73"/>
    </row>
    <row r="628" spans="1:29" ht="12.75" customHeight="1">
      <c r="A628" s="73"/>
      <c r="B628" s="73"/>
      <c r="C628" s="81"/>
      <c r="D628" s="81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  <c r="Z628" s="73"/>
      <c r="AA628" s="73"/>
      <c r="AB628" s="73"/>
      <c r="AC628" s="73"/>
    </row>
    <row r="629" spans="1:29" ht="12.75" customHeight="1">
      <c r="A629" s="73"/>
      <c r="B629" s="73"/>
      <c r="C629" s="81"/>
      <c r="D629" s="81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  <c r="Z629" s="73"/>
      <c r="AA629" s="73"/>
      <c r="AB629" s="73"/>
      <c r="AC629" s="73"/>
    </row>
    <row r="630" spans="1:29" ht="12.75" customHeight="1">
      <c r="A630" s="73"/>
      <c r="B630" s="73"/>
      <c r="C630" s="81"/>
      <c r="D630" s="81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  <c r="Z630" s="73"/>
      <c r="AA630" s="73"/>
      <c r="AB630" s="73"/>
      <c r="AC630" s="73"/>
    </row>
    <row r="631" spans="1:29" ht="12.75" customHeight="1">
      <c r="A631" s="73"/>
      <c r="B631" s="73"/>
      <c r="C631" s="81"/>
      <c r="D631" s="81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  <c r="Z631" s="73"/>
      <c r="AA631" s="73"/>
      <c r="AB631" s="73"/>
      <c r="AC631" s="73"/>
    </row>
    <row r="632" spans="1:29" ht="12.75" customHeight="1">
      <c r="A632" s="73"/>
      <c r="B632" s="73"/>
      <c r="C632" s="81"/>
      <c r="D632" s="81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  <c r="AA632" s="73"/>
      <c r="AB632" s="73"/>
      <c r="AC632" s="73"/>
    </row>
    <row r="633" spans="1:29" ht="12.75" customHeight="1">
      <c r="A633" s="73"/>
      <c r="B633" s="73"/>
      <c r="C633" s="81"/>
      <c r="D633" s="81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  <c r="AA633" s="73"/>
      <c r="AB633" s="73"/>
      <c r="AC633" s="73"/>
    </row>
    <row r="634" spans="1:29" ht="12.75" customHeight="1">
      <c r="A634" s="73"/>
      <c r="B634" s="73"/>
      <c r="C634" s="81"/>
      <c r="D634" s="81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  <c r="AA634" s="73"/>
      <c r="AB634" s="73"/>
      <c r="AC634" s="73"/>
    </row>
    <row r="635" spans="1:29" ht="12.75" customHeight="1">
      <c r="A635" s="73"/>
      <c r="B635" s="73"/>
      <c r="C635" s="81"/>
      <c r="D635" s="81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  <c r="AA635" s="73"/>
      <c r="AB635" s="73"/>
      <c r="AC635" s="73"/>
    </row>
    <row r="636" spans="1:29" ht="12.75" customHeight="1">
      <c r="A636" s="73"/>
      <c r="B636" s="73"/>
      <c r="C636" s="81"/>
      <c r="D636" s="81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  <c r="AA636" s="73"/>
      <c r="AB636" s="73"/>
      <c r="AC636" s="73"/>
    </row>
    <row r="637" spans="1:29" ht="12.75" customHeight="1">
      <c r="A637" s="73"/>
      <c r="B637" s="73"/>
      <c r="C637" s="81"/>
      <c r="D637" s="81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  <c r="Z637" s="73"/>
      <c r="AA637" s="73"/>
      <c r="AB637" s="73"/>
      <c r="AC637" s="73"/>
    </row>
    <row r="638" spans="1:29" ht="12.75" customHeight="1">
      <c r="A638" s="73"/>
      <c r="B638" s="73"/>
      <c r="C638" s="81"/>
      <c r="D638" s="81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  <c r="AA638" s="73"/>
      <c r="AB638" s="73"/>
      <c r="AC638" s="73"/>
    </row>
    <row r="639" spans="1:29" ht="12.75" customHeight="1">
      <c r="A639" s="73"/>
      <c r="B639" s="73"/>
      <c r="C639" s="81"/>
      <c r="D639" s="81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  <c r="AA639" s="73"/>
      <c r="AB639" s="73"/>
      <c r="AC639" s="73"/>
    </row>
    <row r="640" spans="1:29" ht="12.75" customHeight="1">
      <c r="A640" s="73"/>
      <c r="B640" s="73"/>
      <c r="C640" s="81"/>
      <c r="D640" s="81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  <c r="Z640" s="73"/>
      <c r="AA640" s="73"/>
      <c r="AB640" s="73"/>
      <c r="AC640" s="73"/>
    </row>
    <row r="641" spans="1:29" ht="12.75" customHeight="1">
      <c r="A641" s="73"/>
      <c r="B641" s="73"/>
      <c r="C641" s="81"/>
      <c r="D641" s="81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  <c r="Z641" s="73"/>
      <c r="AA641" s="73"/>
      <c r="AB641" s="73"/>
      <c r="AC641" s="73"/>
    </row>
    <row r="642" spans="1:29" ht="12.75" customHeight="1">
      <c r="A642" s="73"/>
      <c r="B642" s="73"/>
      <c r="C642" s="81"/>
      <c r="D642" s="81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  <c r="AA642" s="73"/>
      <c r="AB642" s="73"/>
      <c r="AC642" s="73"/>
    </row>
    <row r="643" spans="1:29" ht="12.75" customHeight="1">
      <c r="A643" s="73"/>
      <c r="B643" s="73"/>
      <c r="C643" s="81"/>
      <c r="D643" s="81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  <c r="Z643" s="73"/>
      <c r="AA643" s="73"/>
      <c r="AB643" s="73"/>
      <c r="AC643" s="73"/>
    </row>
    <row r="644" spans="1:29" ht="12.75" customHeight="1">
      <c r="A644" s="73"/>
      <c r="B644" s="73"/>
      <c r="C644" s="81"/>
      <c r="D644" s="81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  <c r="Z644" s="73"/>
      <c r="AA644" s="73"/>
      <c r="AB644" s="73"/>
      <c r="AC644" s="73"/>
    </row>
    <row r="645" spans="1:29" ht="12.75" customHeight="1">
      <c r="A645" s="73"/>
      <c r="B645" s="73"/>
      <c r="C645" s="81"/>
      <c r="D645" s="81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  <c r="AA645" s="73"/>
      <c r="AB645" s="73"/>
      <c r="AC645" s="73"/>
    </row>
    <row r="646" spans="1:29" ht="12.75" customHeight="1">
      <c r="A646" s="73"/>
      <c r="B646" s="73"/>
      <c r="C646" s="81"/>
      <c r="D646" s="81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  <c r="AA646" s="73"/>
      <c r="AB646" s="73"/>
      <c r="AC646" s="73"/>
    </row>
    <row r="647" spans="1:29" ht="12.75" customHeight="1">
      <c r="A647" s="73"/>
      <c r="B647" s="73"/>
      <c r="C647" s="81"/>
      <c r="D647" s="81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  <c r="Z647" s="73"/>
      <c r="AA647" s="73"/>
      <c r="AB647" s="73"/>
      <c r="AC647" s="73"/>
    </row>
    <row r="648" spans="1:29" ht="12.75" customHeight="1">
      <c r="A648" s="73"/>
      <c r="B648" s="73"/>
      <c r="C648" s="81"/>
      <c r="D648" s="81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  <c r="Z648" s="73"/>
      <c r="AA648" s="73"/>
      <c r="AB648" s="73"/>
      <c r="AC648" s="73"/>
    </row>
    <row r="649" spans="1:29" ht="12.75" customHeight="1">
      <c r="A649" s="73"/>
      <c r="B649" s="73"/>
      <c r="C649" s="81"/>
      <c r="D649" s="81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  <c r="Z649" s="73"/>
      <c r="AA649" s="73"/>
      <c r="AB649" s="73"/>
      <c r="AC649" s="73"/>
    </row>
    <row r="650" spans="1:29" ht="12.75" customHeight="1">
      <c r="A650" s="73"/>
      <c r="B650" s="73"/>
      <c r="C650" s="81"/>
      <c r="D650" s="81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  <c r="Z650" s="73"/>
      <c r="AA650" s="73"/>
      <c r="AB650" s="73"/>
      <c r="AC650" s="73"/>
    </row>
    <row r="651" spans="1:29" ht="12.75" customHeight="1">
      <c r="A651" s="73"/>
      <c r="B651" s="73"/>
      <c r="C651" s="81"/>
      <c r="D651" s="81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  <c r="Z651" s="73"/>
      <c r="AA651" s="73"/>
      <c r="AB651" s="73"/>
      <c r="AC651" s="73"/>
    </row>
    <row r="652" spans="1:29" ht="12.75" customHeight="1">
      <c r="A652" s="73"/>
      <c r="B652" s="73"/>
      <c r="C652" s="81"/>
      <c r="D652" s="81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  <c r="Z652" s="73"/>
      <c r="AA652" s="73"/>
      <c r="AB652" s="73"/>
      <c r="AC652" s="73"/>
    </row>
    <row r="653" spans="1:29" ht="12.75" customHeight="1">
      <c r="A653" s="73"/>
      <c r="B653" s="73"/>
      <c r="C653" s="81"/>
      <c r="D653" s="81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  <c r="Z653" s="73"/>
      <c r="AA653" s="73"/>
      <c r="AB653" s="73"/>
      <c r="AC653" s="73"/>
    </row>
    <row r="654" spans="1:29" ht="12.75" customHeight="1">
      <c r="A654" s="73"/>
      <c r="B654" s="73"/>
      <c r="C654" s="81"/>
      <c r="D654" s="81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  <c r="Z654" s="73"/>
      <c r="AA654" s="73"/>
      <c r="AB654" s="73"/>
      <c r="AC654" s="73"/>
    </row>
    <row r="655" spans="1:29" ht="12.75" customHeight="1">
      <c r="A655" s="73"/>
      <c r="B655" s="73"/>
      <c r="C655" s="81"/>
      <c r="D655" s="81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  <c r="AA655" s="73"/>
      <c r="AB655" s="73"/>
      <c r="AC655" s="73"/>
    </row>
    <row r="656" spans="1:29" ht="12.75" customHeight="1">
      <c r="A656" s="73"/>
      <c r="B656" s="73"/>
      <c r="C656" s="81"/>
      <c r="D656" s="81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  <c r="Z656" s="73"/>
      <c r="AA656" s="73"/>
      <c r="AB656" s="73"/>
      <c r="AC656" s="73"/>
    </row>
    <row r="657" spans="1:29" ht="12.75" customHeight="1">
      <c r="A657" s="73"/>
      <c r="B657" s="73"/>
      <c r="C657" s="81"/>
      <c r="D657" s="81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  <c r="AA657" s="73"/>
      <c r="AB657" s="73"/>
      <c r="AC657" s="73"/>
    </row>
    <row r="658" spans="1:29" ht="12.75" customHeight="1">
      <c r="A658" s="73"/>
      <c r="B658" s="73"/>
      <c r="C658" s="81"/>
      <c r="D658" s="81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  <c r="Z658" s="73"/>
      <c r="AA658" s="73"/>
      <c r="AB658" s="73"/>
      <c r="AC658" s="73"/>
    </row>
    <row r="659" spans="1:29" ht="12.75" customHeight="1">
      <c r="A659" s="73"/>
      <c r="B659" s="73"/>
      <c r="C659" s="81"/>
      <c r="D659" s="81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  <c r="Z659" s="73"/>
      <c r="AA659" s="73"/>
      <c r="AB659" s="73"/>
      <c r="AC659" s="73"/>
    </row>
    <row r="660" spans="1:29" ht="12.75" customHeight="1">
      <c r="A660" s="73"/>
      <c r="B660" s="73"/>
      <c r="C660" s="81"/>
      <c r="D660" s="81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  <c r="Z660" s="73"/>
      <c r="AA660" s="73"/>
      <c r="AB660" s="73"/>
      <c r="AC660" s="73"/>
    </row>
    <row r="661" spans="1:29" ht="12.75" customHeight="1">
      <c r="A661" s="73"/>
      <c r="B661" s="73"/>
      <c r="C661" s="81"/>
      <c r="D661" s="81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  <c r="AA661" s="73"/>
      <c r="AB661" s="73"/>
      <c r="AC661" s="73"/>
    </row>
    <row r="662" spans="1:29" ht="12.75" customHeight="1">
      <c r="A662" s="73"/>
      <c r="B662" s="73"/>
      <c r="C662" s="81"/>
      <c r="D662" s="81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  <c r="Z662" s="73"/>
      <c r="AA662" s="73"/>
      <c r="AB662" s="73"/>
      <c r="AC662" s="73"/>
    </row>
    <row r="663" spans="1:29" ht="12.75" customHeight="1">
      <c r="A663" s="73"/>
      <c r="B663" s="73"/>
      <c r="C663" s="81"/>
      <c r="D663" s="81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  <c r="AA663" s="73"/>
      <c r="AB663" s="73"/>
      <c r="AC663" s="73"/>
    </row>
    <row r="664" spans="1:29" ht="12.75" customHeight="1">
      <c r="A664" s="73"/>
      <c r="B664" s="73"/>
      <c r="C664" s="81"/>
      <c r="D664" s="81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  <c r="Z664" s="73"/>
      <c r="AA664" s="73"/>
      <c r="AB664" s="73"/>
      <c r="AC664" s="73"/>
    </row>
    <row r="665" spans="1:29" ht="12.75" customHeight="1">
      <c r="A665" s="73"/>
      <c r="B665" s="73"/>
      <c r="C665" s="81"/>
      <c r="D665" s="81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  <c r="AA665" s="73"/>
      <c r="AB665" s="73"/>
      <c r="AC665" s="73"/>
    </row>
    <row r="666" spans="1:29" ht="12.75" customHeight="1">
      <c r="A666" s="73"/>
      <c r="B666" s="73"/>
      <c r="C666" s="81"/>
      <c r="D666" s="81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  <c r="AA666" s="73"/>
      <c r="AB666" s="73"/>
      <c r="AC666" s="73"/>
    </row>
    <row r="667" spans="1:29" ht="12.75" customHeight="1">
      <c r="A667" s="73"/>
      <c r="B667" s="73"/>
      <c r="C667" s="81"/>
      <c r="D667" s="81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  <c r="AA667" s="73"/>
      <c r="AB667" s="73"/>
      <c r="AC667" s="73"/>
    </row>
    <row r="668" spans="1:29" ht="12.75" customHeight="1">
      <c r="A668" s="73"/>
      <c r="B668" s="73"/>
      <c r="C668" s="81"/>
      <c r="D668" s="81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  <c r="AA668" s="73"/>
      <c r="AB668" s="73"/>
      <c r="AC668" s="73"/>
    </row>
    <row r="669" spans="1:29" ht="12.75" customHeight="1">
      <c r="A669" s="73"/>
      <c r="B669" s="73"/>
      <c r="C669" s="81"/>
      <c r="D669" s="81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  <c r="AA669" s="73"/>
      <c r="AB669" s="73"/>
      <c r="AC669" s="73"/>
    </row>
    <row r="670" spans="1:29" ht="12.75" customHeight="1">
      <c r="A670" s="73"/>
      <c r="B670" s="73"/>
      <c r="C670" s="81"/>
      <c r="D670" s="81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  <c r="Z670" s="73"/>
      <c r="AA670" s="73"/>
      <c r="AB670" s="73"/>
      <c r="AC670" s="73"/>
    </row>
    <row r="671" spans="1:29" ht="12.75" customHeight="1">
      <c r="A671" s="73"/>
      <c r="B671" s="73"/>
      <c r="C671" s="81"/>
      <c r="D671" s="81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  <c r="Z671" s="73"/>
      <c r="AA671" s="73"/>
      <c r="AB671" s="73"/>
      <c r="AC671" s="73"/>
    </row>
    <row r="672" spans="1:29" ht="12.75" customHeight="1">
      <c r="A672" s="73"/>
      <c r="B672" s="73"/>
      <c r="C672" s="81"/>
      <c r="D672" s="81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  <c r="AA672" s="73"/>
      <c r="AB672" s="73"/>
      <c r="AC672" s="73"/>
    </row>
    <row r="673" spans="1:29" ht="12.75" customHeight="1">
      <c r="A673" s="73"/>
      <c r="B673" s="73"/>
      <c r="C673" s="81"/>
      <c r="D673" s="81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  <c r="Z673" s="73"/>
      <c r="AA673" s="73"/>
      <c r="AB673" s="73"/>
      <c r="AC673" s="73"/>
    </row>
    <row r="674" spans="1:29" ht="12.75" customHeight="1">
      <c r="A674" s="73"/>
      <c r="B674" s="73"/>
      <c r="C674" s="81"/>
      <c r="D674" s="81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  <c r="Z674" s="73"/>
      <c r="AA674" s="73"/>
      <c r="AB674" s="73"/>
      <c r="AC674" s="73"/>
    </row>
    <row r="675" spans="1:29" ht="12.75" customHeight="1">
      <c r="A675" s="73"/>
      <c r="B675" s="73"/>
      <c r="C675" s="81"/>
      <c r="D675" s="81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  <c r="Z675" s="73"/>
      <c r="AA675" s="73"/>
      <c r="AB675" s="73"/>
      <c r="AC675" s="73"/>
    </row>
    <row r="676" spans="1:29" ht="12.75" customHeight="1">
      <c r="A676" s="73"/>
      <c r="B676" s="73"/>
      <c r="C676" s="81"/>
      <c r="D676" s="81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  <c r="AA676" s="73"/>
      <c r="AB676" s="73"/>
      <c r="AC676" s="73"/>
    </row>
    <row r="677" spans="1:29" ht="12.75" customHeight="1">
      <c r="A677" s="73"/>
      <c r="B677" s="73"/>
      <c r="C677" s="81"/>
      <c r="D677" s="81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  <c r="AA677" s="73"/>
      <c r="AB677" s="73"/>
      <c r="AC677" s="73"/>
    </row>
    <row r="678" spans="1:29" ht="12.75" customHeight="1">
      <c r="A678" s="73"/>
      <c r="B678" s="73"/>
      <c r="C678" s="81"/>
      <c r="D678" s="81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  <c r="AA678" s="73"/>
      <c r="AB678" s="73"/>
      <c r="AC678" s="73"/>
    </row>
    <row r="679" spans="1:29" ht="12.75" customHeight="1">
      <c r="A679" s="73"/>
      <c r="B679" s="73"/>
      <c r="C679" s="81"/>
      <c r="D679" s="81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  <c r="AA679" s="73"/>
      <c r="AB679" s="73"/>
      <c r="AC679" s="73"/>
    </row>
    <row r="680" spans="1:29" ht="12.75" customHeight="1">
      <c r="A680" s="73"/>
      <c r="B680" s="73"/>
      <c r="C680" s="81"/>
      <c r="D680" s="81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  <c r="Z680" s="73"/>
      <c r="AA680" s="73"/>
      <c r="AB680" s="73"/>
      <c r="AC680" s="73"/>
    </row>
    <row r="681" spans="1:29" ht="12.75" customHeight="1">
      <c r="A681" s="73"/>
      <c r="B681" s="73"/>
      <c r="C681" s="81"/>
      <c r="D681" s="81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  <c r="Z681" s="73"/>
      <c r="AA681" s="73"/>
      <c r="AB681" s="73"/>
      <c r="AC681" s="73"/>
    </row>
    <row r="682" spans="1:29" ht="12.75" customHeight="1">
      <c r="A682" s="73"/>
      <c r="B682" s="73"/>
      <c r="C682" s="81"/>
      <c r="D682" s="81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  <c r="Z682" s="73"/>
      <c r="AA682" s="73"/>
      <c r="AB682" s="73"/>
      <c r="AC682" s="73"/>
    </row>
    <row r="683" spans="1:29" ht="12.75" customHeight="1">
      <c r="A683" s="73"/>
      <c r="B683" s="73"/>
      <c r="C683" s="81"/>
      <c r="D683" s="81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  <c r="Z683" s="73"/>
      <c r="AA683" s="73"/>
      <c r="AB683" s="73"/>
      <c r="AC683" s="73"/>
    </row>
    <row r="684" spans="1:29" ht="12.75" customHeight="1">
      <c r="A684" s="73"/>
      <c r="B684" s="73"/>
      <c r="C684" s="81"/>
      <c r="D684" s="81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  <c r="AA684" s="73"/>
      <c r="AB684" s="73"/>
      <c r="AC684" s="73"/>
    </row>
    <row r="685" spans="1:29" ht="12.75" customHeight="1">
      <c r="A685" s="73"/>
      <c r="B685" s="73"/>
      <c r="C685" s="81"/>
      <c r="D685" s="81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  <c r="AA685" s="73"/>
      <c r="AB685" s="73"/>
      <c r="AC685" s="73"/>
    </row>
    <row r="686" spans="1:29" ht="12.75" customHeight="1">
      <c r="A686" s="73"/>
      <c r="B686" s="73"/>
      <c r="C686" s="81"/>
      <c r="D686" s="81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  <c r="Z686" s="73"/>
      <c r="AA686" s="73"/>
      <c r="AB686" s="73"/>
      <c r="AC686" s="73"/>
    </row>
    <row r="687" spans="1:29" ht="12.75" customHeight="1">
      <c r="A687" s="73"/>
      <c r="B687" s="73"/>
      <c r="C687" s="81"/>
      <c r="D687" s="81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  <c r="Z687" s="73"/>
      <c r="AA687" s="73"/>
      <c r="AB687" s="73"/>
      <c r="AC687" s="73"/>
    </row>
    <row r="688" spans="1:29" ht="12.75" customHeight="1">
      <c r="A688" s="73"/>
      <c r="B688" s="73"/>
      <c r="C688" s="81"/>
      <c r="D688" s="81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  <c r="Z688" s="73"/>
      <c r="AA688" s="73"/>
      <c r="AB688" s="73"/>
      <c r="AC688" s="73"/>
    </row>
    <row r="689" spans="1:29" ht="12.75" customHeight="1">
      <c r="A689" s="73"/>
      <c r="B689" s="73"/>
      <c r="C689" s="81"/>
      <c r="D689" s="81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  <c r="Z689" s="73"/>
      <c r="AA689" s="73"/>
      <c r="AB689" s="73"/>
      <c r="AC689" s="73"/>
    </row>
    <row r="690" spans="1:29" ht="12.75" customHeight="1">
      <c r="A690" s="73"/>
      <c r="B690" s="73"/>
      <c r="C690" s="81"/>
      <c r="D690" s="81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  <c r="AA690" s="73"/>
      <c r="AB690" s="73"/>
      <c r="AC690" s="73"/>
    </row>
    <row r="691" spans="1:29" ht="12.75" customHeight="1">
      <c r="A691" s="73"/>
      <c r="B691" s="73"/>
      <c r="C691" s="81"/>
      <c r="D691" s="81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  <c r="AA691" s="73"/>
      <c r="AB691" s="73"/>
      <c r="AC691" s="73"/>
    </row>
    <row r="692" spans="1:29" ht="12.75" customHeight="1">
      <c r="A692" s="73"/>
      <c r="B692" s="73"/>
      <c r="C692" s="81"/>
      <c r="D692" s="81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  <c r="AA692" s="73"/>
      <c r="AB692" s="73"/>
      <c r="AC692" s="73"/>
    </row>
    <row r="693" spans="1:29" ht="12.75" customHeight="1">
      <c r="A693" s="73"/>
      <c r="B693" s="73"/>
      <c r="C693" s="81"/>
      <c r="D693" s="81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  <c r="AA693" s="73"/>
      <c r="AB693" s="73"/>
      <c r="AC693" s="73"/>
    </row>
    <row r="694" spans="1:29" ht="12.75" customHeight="1">
      <c r="A694" s="73"/>
      <c r="B694" s="73"/>
      <c r="C694" s="81"/>
      <c r="D694" s="81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  <c r="AA694" s="73"/>
      <c r="AB694" s="73"/>
      <c r="AC694" s="73"/>
    </row>
    <row r="695" spans="1:29" ht="12.75" customHeight="1">
      <c r="A695" s="73"/>
      <c r="B695" s="73"/>
      <c r="C695" s="81"/>
      <c r="D695" s="81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  <c r="Z695" s="73"/>
      <c r="AA695" s="73"/>
      <c r="AB695" s="73"/>
      <c r="AC695" s="73"/>
    </row>
    <row r="696" spans="1:29" ht="12.75" customHeight="1">
      <c r="A696" s="73"/>
      <c r="B696" s="73"/>
      <c r="C696" s="81"/>
      <c r="D696" s="81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  <c r="AA696" s="73"/>
      <c r="AB696" s="73"/>
      <c r="AC696" s="73"/>
    </row>
    <row r="697" spans="1:29" ht="12.75" customHeight="1">
      <c r="A697" s="73"/>
      <c r="B697" s="73"/>
      <c r="C697" s="81"/>
      <c r="D697" s="81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  <c r="Z697" s="73"/>
      <c r="AA697" s="73"/>
      <c r="AB697" s="73"/>
      <c r="AC697" s="73"/>
    </row>
    <row r="698" spans="1:29" ht="12.75" customHeight="1">
      <c r="A698" s="73"/>
      <c r="B698" s="73"/>
      <c r="C698" s="81"/>
      <c r="D698" s="81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  <c r="AA698" s="73"/>
      <c r="AB698" s="73"/>
      <c r="AC698" s="73"/>
    </row>
    <row r="699" spans="1:29" ht="12.75" customHeight="1">
      <c r="A699" s="73"/>
      <c r="B699" s="73"/>
      <c r="C699" s="81"/>
      <c r="D699" s="81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  <c r="Z699" s="73"/>
      <c r="AA699" s="73"/>
      <c r="AB699" s="73"/>
      <c r="AC699" s="73"/>
    </row>
    <row r="700" spans="1:29" ht="12.75" customHeight="1">
      <c r="A700" s="73"/>
      <c r="B700" s="73"/>
      <c r="C700" s="81"/>
      <c r="D700" s="81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  <c r="AA700" s="73"/>
      <c r="AB700" s="73"/>
      <c r="AC700" s="73"/>
    </row>
    <row r="701" spans="1:29" ht="12.75" customHeight="1">
      <c r="A701" s="73"/>
      <c r="B701" s="73"/>
      <c r="C701" s="81"/>
      <c r="D701" s="81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  <c r="AA701" s="73"/>
      <c r="AB701" s="73"/>
      <c r="AC701" s="73"/>
    </row>
    <row r="702" spans="1:29" ht="12.75" customHeight="1">
      <c r="A702" s="73"/>
      <c r="B702" s="73"/>
      <c r="C702" s="81"/>
      <c r="D702" s="81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  <c r="AA702" s="73"/>
      <c r="AB702" s="73"/>
      <c r="AC702" s="73"/>
    </row>
    <row r="703" spans="1:29" ht="12.75" customHeight="1">
      <c r="A703" s="73"/>
      <c r="B703" s="73"/>
      <c r="C703" s="81"/>
      <c r="D703" s="81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  <c r="Z703" s="73"/>
      <c r="AA703" s="73"/>
      <c r="AB703" s="73"/>
      <c r="AC703" s="73"/>
    </row>
    <row r="704" spans="1:29" ht="12.75" customHeight="1">
      <c r="A704" s="73"/>
      <c r="B704" s="73"/>
      <c r="C704" s="81"/>
      <c r="D704" s="81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  <c r="Z704" s="73"/>
      <c r="AA704" s="73"/>
      <c r="AB704" s="73"/>
      <c r="AC704" s="73"/>
    </row>
    <row r="705" spans="1:29" ht="12.75" customHeight="1">
      <c r="A705" s="73"/>
      <c r="B705" s="73"/>
      <c r="C705" s="81"/>
      <c r="D705" s="81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  <c r="Z705" s="73"/>
      <c r="AA705" s="73"/>
      <c r="AB705" s="73"/>
      <c r="AC705" s="73"/>
    </row>
    <row r="706" spans="1:29" ht="12.75" customHeight="1">
      <c r="A706" s="73"/>
      <c r="B706" s="73"/>
      <c r="C706" s="81"/>
      <c r="D706" s="81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  <c r="Z706" s="73"/>
      <c r="AA706" s="73"/>
      <c r="AB706" s="73"/>
      <c r="AC706" s="73"/>
    </row>
    <row r="707" spans="1:29" ht="12.75" customHeight="1">
      <c r="A707" s="73"/>
      <c r="B707" s="73"/>
      <c r="C707" s="81"/>
      <c r="D707" s="81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  <c r="Z707" s="73"/>
      <c r="AA707" s="73"/>
      <c r="AB707" s="73"/>
      <c r="AC707" s="73"/>
    </row>
    <row r="708" spans="1:29" ht="12.75" customHeight="1">
      <c r="A708" s="73"/>
      <c r="B708" s="73"/>
      <c r="C708" s="81"/>
      <c r="D708" s="81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  <c r="Z708" s="73"/>
      <c r="AA708" s="73"/>
      <c r="AB708" s="73"/>
      <c r="AC708" s="73"/>
    </row>
    <row r="709" spans="1:29" ht="12.75" customHeight="1">
      <c r="A709" s="73"/>
      <c r="B709" s="73"/>
      <c r="C709" s="81"/>
      <c r="D709" s="81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  <c r="Z709" s="73"/>
      <c r="AA709" s="73"/>
      <c r="AB709" s="73"/>
      <c r="AC709" s="73"/>
    </row>
    <row r="710" spans="1:29" ht="12.75" customHeight="1">
      <c r="A710" s="73"/>
      <c r="B710" s="73"/>
      <c r="C710" s="81"/>
      <c r="D710" s="81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  <c r="Z710" s="73"/>
      <c r="AA710" s="73"/>
      <c r="AB710" s="73"/>
      <c r="AC710" s="73"/>
    </row>
    <row r="711" spans="1:29" ht="12.75" customHeight="1">
      <c r="A711" s="73"/>
      <c r="B711" s="73"/>
      <c r="C711" s="81"/>
      <c r="D711" s="81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  <c r="Z711" s="73"/>
      <c r="AA711" s="73"/>
      <c r="AB711" s="73"/>
      <c r="AC711" s="73"/>
    </row>
    <row r="712" spans="1:29" ht="12.75" customHeight="1">
      <c r="A712" s="73"/>
      <c r="B712" s="73"/>
      <c r="C712" s="81"/>
      <c r="D712" s="81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  <c r="Z712" s="73"/>
      <c r="AA712" s="73"/>
      <c r="AB712" s="73"/>
      <c r="AC712" s="73"/>
    </row>
    <row r="713" spans="1:29" ht="12.75" customHeight="1">
      <c r="A713" s="73"/>
      <c r="B713" s="73"/>
      <c r="C713" s="81"/>
      <c r="D713" s="81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  <c r="AA713" s="73"/>
      <c r="AB713" s="73"/>
      <c r="AC713" s="73"/>
    </row>
    <row r="714" spans="1:29" ht="12.75" customHeight="1">
      <c r="A714" s="73"/>
      <c r="B714" s="73"/>
      <c r="C714" s="81"/>
      <c r="D714" s="81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  <c r="Z714" s="73"/>
      <c r="AA714" s="73"/>
      <c r="AB714" s="73"/>
      <c r="AC714" s="73"/>
    </row>
    <row r="715" spans="1:29" ht="12.75" customHeight="1">
      <c r="A715" s="73"/>
      <c r="B715" s="73"/>
      <c r="C715" s="81"/>
      <c r="D715" s="81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  <c r="Z715" s="73"/>
      <c r="AA715" s="73"/>
      <c r="AB715" s="73"/>
      <c r="AC715" s="73"/>
    </row>
    <row r="716" spans="1:29" ht="12.75" customHeight="1">
      <c r="A716" s="73"/>
      <c r="B716" s="73"/>
      <c r="C716" s="81"/>
      <c r="D716" s="81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  <c r="Z716" s="73"/>
      <c r="AA716" s="73"/>
      <c r="AB716" s="73"/>
      <c r="AC716" s="73"/>
    </row>
    <row r="717" spans="1:29" ht="12.75" customHeight="1">
      <c r="A717" s="73"/>
      <c r="B717" s="73"/>
      <c r="C717" s="81"/>
      <c r="D717" s="81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  <c r="Z717" s="73"/>
      <c r="AA717" s="73"/>
      <c r="AB717" s="73"/>
      <c r="AC717" s="73"/>
    </row>
    <row r="718" spans="1:29" ht="12.75" customHeight="1">
      <c r="A718" s="73"/>
      <c r="B718" s="73"/>
      <c r="C718" s="81"/>
      <c r="D718" s="81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  <c r="Z718" s="73"/>
      <c r="AA718" s="73"/>
      <c r="AB718" s="73"/>
      <c r="AC718" s="73"/>
    </row>
    <row r="719" spans="1:29" ht="12.75" customHeight="1">
      <c r="A719" s="73"/>
      <c r="B719" s="73"/>
      <c r="C719" s="81"/>
      <c r="D719" s="81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  <c r="Z719" s="73"/>
      <c r="AA719" s="73"/>
      <c r="AB719" s="73"/>
      <c r="AC719" s="73"/>
    </row>
    <row r="720" spans="1:29" ht="12.75" customHeight="1">
      <c r="A720" s="73"/>
      <c r="B720" s="73"/>
      <c r="C720" s="81"/>
      <c r="D720" s="81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  <c r="Z720" s="73"/>
      <c r="AA720" s="73"/>
      <c r="AB720" s="73"/>
      <c r="AC720" s="73"/>
    </row>
    <row r="721" spans="1:29" ht="12.75" customHeight="1">
      <c r="A721" s="73"/>
      <c r="B721" s="73"/>
      <c r="C721" s="81"/>
      <c r="D721" s="81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  <c r="AA721" s="73"/>
      <c r="AB721" s="73"/>
      <c r="AC721" s="73"/>
    </row>
    <row r="722" spans="1:29" ht="12.75" customHeight="1">
      <c r="A722" s="73"/>
      <c r="B722" s="73"/>
      <c r="C722" s="81"/>
      <c r="D722" s="81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  <c r="Z722" s="73"/>
      <c r="AA722" s="73"/>
      <c r="AB722" s="73"/>
      <c r="AC722" s="73"/>
    </row>
    <row r="723" spans="1:29" ht="12.75" customHeight="1">
      <c r="A723" s="73"/>
      <c r="B723" s="73"/>
      <c r="C723" s="81"/>
      <c r="D723" s="81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  <c r="AA723" s="73"/>
      <c r="AB723" s="73"/>
      <c r="AC723" s="73"/>
    </row>
    <row r="724" spans="1:29" ht="12.75" customHeight="1">
      <c r="A724" s="73"/>
      <c r="B724" s="73"/>
      <c r="C724" s="81"/>
      <c r="D724" s="81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  <c r="Z724" s="73"/>
      <c r="AA724" s="73"/>
      <c r="AB724" s="73"/>
      <c r="AC724" s="73"/>
    </row>
    <row r="725" spans="1:29" ht="12.75" customHeight="1">
      <c r="A725" s="73"/>
      <c r="B725" s="73"/>
      <c r="C725" s="81"/>
      <c r="D725" s="81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  <c r="AA725" s="73"/>
      <c r="AB725" s="73"/>
      <c r="AC725" s="73"/>
    </row>
    <row r="726" spans="1:29" ht="12.75" customHeight="1">
      <c r="A726" s="73"/>
      <c r="B726" s="73"/>
      <c r="C726" s="81"/>
      <c r="D726" s="81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  <c r="Z726" s="73"/>
      <c r="AA726" s="73"/>
      <c r="AB726" s="73"/>
      <c r="AC726" s="73"/>
    </row>
    <row r="727" spans="1:29" ht="12.75" customHeight="1">
      <c r="A727" s="73"/>
      <c r="B727" s="73"/>
      <c r="C727" s="81"/>
      <c r="D727" s="81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  <c r="AA727" s="73"/>
      <c r="AB727" s="73"/>
      <c r="AC727" s="73"/>
    </row>
    <row r="728" spans="1:29" ht="12.75" customHeight="1">
      <c r="A728" s="73"/>
      <c r="B728" s="73"/>
      <c r="C728" s="81"/>
      <c r="D728" s="81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  <c r="Z728" s="73"/>
      <c r="AA728" s="73"/>
      <c r="AB728" s="73"/>
      <c r="AC728" s="73"/>
    </row>
    <row r="729" spans="1:29" ht="12.75" customHeight="1">
      <c r="A729" s="73"/>
      <c r="B729" s="73"/>
      <c r="C729" s="81"/>
      <c r="D729" s="81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  <c r="Z729" s="73"/>
      <c r="AA729" s="73"/>
      <c r="AB729" s="73"/>
      <c r="AC729" s="73"/>
    </row>
    <row r="730" spans="1:29" ht="12.75" customHeight="1">
      <c r="A730" s="73"/>
      <c r="B730" s="73"/>
      <c r="C730" s="81"/>
      <c r="D730" s="81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  <c r="Z730" s="73"/>
      <c r="AA730" s="73"/>
      <c r="AB730" s="73"/>
      <c r="AC730" s="73"/>
    </row>
    <row r="731" spans="1:29" ht="12.75" customHeight="1">
      <c r="A731" s="73"/>
      <c r="B731" s="73"/>
      <c r="C731" s="81"/>
      <c r="D731" s="81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  <c r="AA731" s="73"/>
      <c r="AB731" s="73"/>
      <c r="AC731" s="73"/>
    </row>
    <row r="732" spans="1:29" ht="12.75" customHeight="1">
      <c r="A732" s="73"/>
      <c r="B732" s="73"/>
      <c r="C732" s="81"/>
      <c r="D732" s="81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  <c r="Z732" s="73"/>
      <c r="AA732" s="73"/>
      <c r="AB732" s="73"/>
      <c r="AC732" s="73"/>
    </row>
    <row r="733" spans="1:29" ht="12.75" customHeight="1">
      <c r="A733" s="73"/>
      <c r="B733" s="73"/>
      <c r="C733" s="81"/>
      <c r="D733" s="81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  <c r="Z733" s="73"/>
      <c r="AA733" s="73"/>
      <c r="AB733" s="73"/>
      <c r="AC733" s="73"/>
    </row>
    <row r="734" spans="1:29" ht="12.75" customHeight="1">
      <c r="A734" s="73"/>
      <c r="B734" s="73"/>
      <c r="C734" s="81"/>
      <c r="D734" s="81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  <c r="Z734" s="73"/>
      <c r="AA734" s="73"/>
      <c r="AB734" s="73"/>
      <c r="AC734" s="73"/>
    </row>
    <row r="735" spans="1:29" ht="12.75" customHeight="1">
      <c r="A735" s="73"/>
      <c r="B735" s="73"/>
      <c r="C735" s="81"/>
      <c r="D735" s="81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  <c r="Z735" s="73"/>
      <c r="AA735" s="73"/>
      <c r="AB735" s="73"/>
      <c r="AC735" s="73"/>
    </row>
    <row r="736" spans="1:29" ht="12.75" customHeight="1">
      <c r="A736" s="73"/>
      <c r="B736" s="73"/>
      <c r="C736" s="81"/>
      <c r="D736" s="81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  <c r="AA736" s="73"/>
      <c r="AB736" s="73"/>
      <c r="AC736" s="73"/>
    </row>
    <row r="737" spans="1:29" ht="12.75" customHeight="1">
      <c r="A737" s="73"/>
      <c r="B737" s="73"/>
      <c r="C737" s="81"/>
      <c r="D737" s="81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  <c r="AA737" s="73"/>
      <c r="AB737" s="73"/>
      <c r="AC737" s="73"/>
    </row>
    <row r="738" spans="1:29" ht="12.75" customHeight="1">
      <c r="A738" s="73"/>
      <c r="B738" s="73"/>
      <c r="C738" s="81"/>
      <c r="D738" s="81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  <c r="AA738" s="73"/>
      <c r="AB738" s="73"/>
      <c r="AC738" s="73"/>
    </row>
    <row r="739" spans="1:29" ht="12.75" customHeight="1">
      <c r="A739" s="73"/>
      <c r="B739" s="73"/>
      <c r="C739" s="81"/>
      <c r="D739" s="81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  <c r="Z739" s="73"/>
      <c r="AA739" s="73"/>
      <c r="AB739" s="73"/>
      <c r="AC739" s="73"/>
    </row>
    <row r="740" spans="1:29" ht="12.75" customHeight="1">
      <c r="A740" s="73"/>
      <c r="B740" s="73"/>
      <c r="C740" s="81"/>
      <c r="D740" s="81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  <c r="AA740" s="73"/>
      <c r="AB740" s="73"/>
      <c r="AC740" s="73"/>
    </row>
    <row r="741" spans="1:29" ht="12.75" customHeight="1">
      <c r="A741" s="73"/>
      <c r="B741" s="73"/>
      <c r="C741" s="81"/>
      <c r="D741" s="81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  <c r="Z741" s="73"/>
      <c r="AA741" s="73"/>
      <c r="AB741" s="73"/>
      <c r="AC741" s="73"/>
    </row>
    <row r="742" spans="1:29" ht="12.75" customHeight="1">
      <c r="A742" s="73"/>
      <c r="B742" s="73"/>
      <c r="C742" s="81"/>
      <c r="D742" s="81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  <c r="AA742" s="73"/>
      <c r="AB742" s="73"/>
      <c r="AC742" s="73"/>
    </row>
    <row r="743" spans="1:29" ht="12.75" customHeight="1">
      <c r="A743" s="73"/>
      <c r="B743" s="73"/>
      <c r="C743" s="81"/>
      <c r="D743" s="81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  <c r="Z743" s="73"/>
      <c r="AA743" s="73"/>
      <c r="AB743" s="73"/>
      <c r="AC743" s="73"/>
    </row>
    <row r="744" spans="1:29" ht="12.75" customHeight="1">
      <c r="A744" s="73"/>
      <c r="B744" s="73"/>
      <c r="C744" s="81"/>
      <c r="D744" s="81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  <c r="AA744" s="73"/>
      <c r="AB744" s="73"/>
      <c r="AC744" s="73"/>
    </row>
    <row r="745" spans="1:29" ht="12.75" customHeight="1">
      <c r="A745" s="73"/>
      <c r="B745" s="73"/>
      <c r="C745" s="81"/>
      <c r="D745" s="81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  <c r="Z745" s="73"/>
      <c r="AA745" s="73"/>
      <c r="AB745" s="73"/>
      <c r="AC745" s="73"/>
    </row>
    <row r="746" spans="1:29" ht="12.75" customHeight="1">
      <c r="A746" s="73"/>
      <c r="B746" s="73"/>
      <c r="C746" s="81"/>
      <c r="D746" s="81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  <c r="AA746" s="73"/>
      <c r="AB746" s="73"/>
      <c r="AC746" s="73"/>
    </row>
    <row r="747" spans="1:29" ht="12.75" customHeight="1">
      <c r="A747" s="73"/>
      <c r="B747" s="73"/>
      <c r="C747" s="81"/>
      <c r="D747" s="81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  <c r="Z747" s="73"/>
      <c r="AA747" s="73"/>
      <c r="AB747" s="73"/>
      <c r="AC747" s="73"/>
    </row>
    <row r="748" spans="1:29" ht="12.75" customHeight="1">
      <c r="A748" s="73"/>
      <c r="B748" s="73"/>
      <c r="C748" s="81"/>
      <c r="D748" s="81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  <c r="Z748" s="73"/>
      <c r="AA748" s="73"/>
      <c r="AB748" s="73"/>
      <c r="AC748" s="73"/>
    </row>
    <row r="749" spans="1:29" ht="12.75" customHeight="1">
      <c r="A749" s="73"/>
      <c r="B749" s="73"/>
      <c r="C749" s="81"/>
      <c r="D749" s="81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  <c r="Z749" s="73"/>
      <c r="AA749" s="73"/>
      <c r="AB749" s="73"/>
      <c r="AC749" s="73"/>
    </row>
    <row r="750" spans="1:29" ht="12.75" customHeight="1">
      <c r="A750" s="73"/>
      <c r="B750" s="73"/>
      <c r="C750" s="81"/>
      <c r="D750" s="81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  <c r="AA750" s="73"/>
      <c r="AB750" s="73"/>
      <c r="AC750" s="73"/>
    </row>
    <row r="751" spans="1:29" ht="12.75" customHeight="1">
      <c r="A751" s="73"/>
      <c r="B751" s="73"/>
      <c r="C751" s="81"/>
      <c r="D751" s="81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  <c r="Z751" s="73"/>
      <c r="AA751" s="73"/>
      <c r="AB751" s="73"/>
      <c r="AC751" s="73"/>
    </row>
    <row r="752" spans="1:29" ht="12.75" customHeight="1">
      <c r="A752" s="73"/>
      <c r="B752" s="73"/>
      <c r="C752" s="81"/>
      <c r="D752" s="81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  <c r="AA752" s="73"/>
      <c r="AB752" s="73"/>
      <c r="AC752" s="73"/>
    </row>
    <row r="753" spans="1:29" ht="12.75" customHeight="1">
      <c r="A753" s="73"/>
      <c r="B753" s="73"/>
      <c r="C753" s="81"/>
      <c r="D753" s="81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  <c r="Z753" s="73"/>
      <c r="AA753" s="73"/>
      <c r="AB753" s="73"/>
      <c r="AC753" s="73"/>
    </row>
    <row r="754" spans="1:29" ht="12.75" customHeight="1">
      <c r="A754" s="73"/>
      <c r="B754" s="73"/>
      <c r="C754" s="81"/>
      <c r="D754" s="81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  <c r="AA754" s="73"/>
      <c r="AB754" s="73"/>
      <c r="AC754" s="73"/>
    </row>
    <row r="755" spans="1:29" ht="12.75" customHeight="1">
      <c r="A755" s="73"/>
      <c r="B755" s="73"/>
      <c r="C755" s="81"/>
      <c r="D755" s="81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  <c r="AA755" s="73"/>
      <c r="AB755" s="73"/>
      <c r="AC755" s="73"/>
    </row>
    <row r="756" spans="1:29" ht="12.75" customHeight="1">
      <c r="A756" s="73"/>
      <c r="B756" s="73"/>
      <c r="C756" s="81"/>
      <c r="D756" s="81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  <c r="AA756" s="73"/>
      <c r="AB756" s="73"/>
      <c r="AC756" s="73"/>
    </row>
    <row r="757" spans="1:29" ht="12.75" customHeight="1">
      <c r="A757" s="73"/>
      <c r="B757" s="73"/>
      <c r="C757" s="81"/>
      <c r="D757" s="81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  <c r="AA757" s="73"/>
      <c r="AB757" s="73"/>
      <c r="AC757" s="73"/>
    </row>
    <row r="758" spans="1:29" ht="12.75" customHeight="1">
      <c r="A758" s="73"/>
      <c r="B758" s="73"/>
      <c r="C758" s="81"/>
      <c r="D758" s="81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  <c r="AA758" s="73"/>
      <c r="AB758" s="73"/>
      <c r="AC758" s="73"/>
    </row>
    <row r="759" spans="1:29" ht="12.75" customHeight="1">
      <c r="A759" s="73"/>
      <c r="B759" s="73"/>
      <c r="C759" s="81"/>
      <c r="D759" s="81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  <c r="AA759" s="73"/>
      <c r="AB759" s="73"/>
      <c r="AC759" s="73"/>
    </row>
    <row r="760" spans="1:29" ht="12.75" customHeight="1">
      <c r="A760" s="73"/>
      <c r="B760" s="73"/>
      <c r="C760" s="81"/>
      <c r="D760" s="81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  <c r="Z760" s="73"/>
      <c r="AA760" s="73"/>
      <c r="AB760" s="73"/>
      <c r="AC760" s="73"/>
    </row>
    <row r="761" spans="1:29" ht="12.75" customHeight="1">
      <c r="A761" s="73"/>
      <c r="B761" s="73"/>
      <c r="C761" s="81"/>
      <c r="D761" s="81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  <c r="Z761" s="73"/>
      <c r="AA761" s="73"/>
      <c r="AB761" s="73"/>
      <c r="AC761" s="73"/>
    </row>
    <row r="762" spans="1:29" ht="12.75" customHeight="1">
      <c r="A762" s="73"/>
      <c r="B762" s="73"/>
      <c r="C762" s="81"/>
      <c r="D762" s="81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  <c r="Z762" s="73"/>
      <c r="AA762" s="73"/>
      <c r="AB762" s="73"/>
      <c r="AC762" s="73"/>
    </row>
    <row r="763" spans="1:29" ht="12.75" customHeight="1">
      <c r="A763" s="73"/>
      <c r="B763" s="73"/>
      <c r="C763" s="81"/>
      <c r="D763" s="81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  <c r="Z763" s="73"/>
      <c r="AA763" s="73"/>
      <c r="AB763" s="73"/>
      <c r="AC763" s="73"/>
    </row>
    <row r="764" spans="1:29" ht="12.75" customHeight="1">
      <c r="A764" s="73"/>
      <c r="B764" s="73"/>
      <c r="C764" s="81"/>
      <c r="D764" s="81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  <c r="Z764" s="73"/>
      <c r="AA764" s="73"/>
      <c r="AB764" s="73"/>
      <c r="AC764" s="73"/>
    </row>
    <row r="765" spans="1:29" ht="12.75" customHeight="1">
      <c r="A765" s="73"/>
      <c r="B765" s="73"/>
      <c r="C765" s="81"/>
      <c r="D765" s="81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  <c r="Z765" s="73"/>
      <c r="AA765" s="73"/>
      <c r="AB765" s="73"/>
      <c r="AC765" s="73"/>
    </row>
    <row r="766" spans="1:29" ht="12.75" customHeight="1">
      <c r="A766" s="73"/>
      <c r="B766" s="73"/>
      <c r="C766" s="81"/>
      <c r="D766" s="81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  <c r="Z766" s="73"/>
      <c r="AA766" s="73"/>
      <c r="AB766" s="73"/>
      <c r="AC766" s="73"/>
    </row>
    <row r="767" spans="1:29" ht="12.75" customHeight="1">
      <c r="A767" s="73"/>
      <c r="B767" s="73"/>
      <c r="C767" s="81"/>
      <c r="D767" s="81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  <c r="Z767" s="73"/>
      <c r="AA767" s="73"/>
      <c r="AB767" s="73"/>
      <c r="AC767" s="73"/>
    </row>
    <row r="768" spans="1:29" ht="12.75" customHeight="1">
      <c r="A768" s="73"/>
      <c r="B768" s="73"/>
      <c r="C768" s="81"/>
      <c r="D768" s="81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  <c r="Z768" s="73"/>
      <c r="AA768" s="73"/>
      <c r="AB768" s="73"/>
      <c r="AC768" s="73"/>
    </row>
    <row r="769" spans="1:29" ht="12.75" customHeight="1">
      <c r="A769" s="73"/>
      <c r="B769" s="73"/>
      <c r="C769" s="81"/>
      <c r="D769" s="81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  <c r="Z769" s="73"/>
      <c r="AA769" s="73"/>
      <c r="AB769" s="73"/>
      <c r="AC769" s="73"/>
    </row>
    <row r="770" spans="1:29" ht="12.75" customHeight="1">
      <c r="A770" s="73"/>
      <c r="B770" s="73"/>
      <c r="C770" s="81"/>
      <c r="D770" s="81"/>
      <c r="E770" s="73"/>
      <c r="F770" s="73"/>
      <c r="G770" s="73"/>
      <c r="H770" s="73"/>
      <c r="I770" s="73"/>
      <c r="J770" s="73"/>
      <c r="K770" s="73"/>
      <c r="L770" s="73"/>
      <c r="M770" s="73"/>
      <c r="N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  <c r="Z770" s="73"/>
      <c r="AA770" s="73"/>
      <c r="AB770" s="73"/>
      <c r="AC770" s="73"/>
    </row>
    <row r="771" spans="1:29" ht="12.75" customHeight="1">
      <c r="A771" s="73"/>
      <c r="B771" s="73"/>
      <c r="C771" s="81"/>
      <c r="D771" s="81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  <c r="Z771" s="73"/>
      <c r="AA771" s="73"/>
      <c r="AB771" s="73"/>
      <c r="AC771" s="73"/>
    </row>
    <row r="772" spans="1:29" ht="12.75" customHeight="1">
      <c r="A772" s="73"/>
      <c r="B772" s="73"/>
      <c r="C772" s="81"/>
      <c r="D772" s="81"/>
      <c r="E772" s="73"/>
      <c r="F772" s="73"/>
      <c r="G772" s="73"/>
      <c r="H772" s="73"/>
      <c r="I772" s="73"/>
      <c r="J772" s="73"/>
      <c r="K772" s="73"/>
      <c r="L772" s="73"/>
      <c r="M772" s="73"/>
      <c r="N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  <c r="Z772" s="73"/>
      <c r="AA772" s="73"/>
      <c r="AB772" s="73"/>
      <c r="AC772" s="73"/>
    </row>
    <row r="773" spans="1:29" ht="12.75" customHeight="1">
      <c r="A773" s="73"/>
      <c r="B773" s="73"/>
      <c r="C773" s="81"/>
      <c r="D773" s="81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  <c r="Z773" s="73"/>
      <c r="AA773" s="73"/>
      <c r="AB773" s="73"/>
      <c r="AC773" s="73"/>
    </row>
    <row r="774" spans="1:29" ht="12.75" customHeight="1">
      <c r="A774" s="73"/>
      <c r="B774" s="73"/>
      <c r="C774" s="81"/>
      <c r="D774" s="81"/>
      <c r="E774" s="73"/>
      <c r="F774" s="73"/>
      <c r="G774" s="73"/>
      <c r="H774" s="73"/>
      <c r="I774" s="73"/>
      <c r="J774" s="73"/>
      <c r="K774" s="73"/>
      <c r="L774" s="73"/>
      <c r="M774" s="73"/>
      <c r="N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  <c r="Z774" s="73"/>
      <c r="AA774" s="73"/>
      <c r="AB774" s="73"/>
      <c r="AC774" s="73"/>
    </row>
    <row r="775" spans="1:29" ht="12.75" customHeight="1">
      <c r="A775" s="73"/>
      <c r="B775" s="73"/>
      <c r="C775" s="81"/>
      <c r="D775" s="81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  <c r="Z775" s="73"/>
      <c r="AA775" s="73"/>
      <c r="AB775" s="73"/>
      <c r="AC775" s="73"/>
    </row>
    <row r="776" spans="1:29" ht="12.75" customHeight="1">
      <c r="A776" s="73"/>
      <c r="B776" s="73"/>
      <c r="C776" s="81"/>
      <c r="D776" s="81"/>
      <c r="E776" s="73"/>
      <c r="F776" s="73"/>
      <c r="G776" s="73"/>
      <c r="H776" s="73"/>
      <c r="I776" s="73"/>
      <c r="J776" s="73"/>
      <c r="K776" s="73"/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  <c r="Z776" s="73"/>
      <c r="AA776" s="73"/>
      <c r="AB776" s="73"/>
      <c r="AC776" s="73"/>
    </row>
    <row r="777" spans="1:29" ht="12.75" customHeight="1">
      <c r="A777" s="73"/>
      <c r="B777" s="73"/>
      <c r="C777" s="81"/>
      <c r="D777" s="81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  <c r="Z777" s="73"/>
      <c r="AA777" s="73"/>
      <c r="AB777" s="73"/>
      <c r="AC777" s="73"/>
    </row>
    <row r="778" spans="1:29" ht="12.75" customHeight="1">
      <c r="A778" s="73"/>
      <c r="B778" s="73"/>
      <c r="C778" s="81"/>
      <c r="D778" s="81"/>
      <c r="E778" s="73"/>
      <c r="F778" s="73"/>
      <c r="G778" s="73"/>
      <c r="H778" s="73"/>
      <c r="I778" s="73"/>
      <c r="J778" s="73"/>
      <c r="K778" s="73"/>
      <c r="L778" s="73"/>
      <c r="M778" s="73"/>
      <c r="N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  <c r="Z778" s="73"/>
      <c r="AA778" s="73"/>
      <c r="AB778" s="73"/>
      <c r="AC778" s="73"/>
    </row>
    <row r="779" spans="1:29" ht="12.75" customHeight="1">
      <c r="A779" s="73"/>
      <c r="B779" s="73"/>
      <c r="C779" s="81"/>
      <c r="D779" s="81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  <c r="Z779" s="73"/>
      <c r="AA779" s="73"/>
      <c r="AB779" s="73"/>
      <c r="AC779" s="73"/>
    </row>
    <row r="780" spans="1:29" ht="12.75" customHeight="1">
      <c r="A780" s="73"/>
      <c r="B780" s="73"/>
      <c r="C780" s="81"/>
      <c r="D780" s="81"/>
      <c r="E780" s="73"/>
      <c r="F780" s="73"/>
      <c r="G780" s="73"/>
      <c r="H780" s="73"/>
      <c r="I780" s="73"/>
      <c r="J780" s="73"/>
      <c r="K780" s="73"/>
      <c r="L780" s="73"/>
      <c r="M780" s="73"/>
      <c r="N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  <c r="Z780" s="73"/>
      <c r="AA780" s="73"/>
      <c r="AB780" s="73"/>
      <c r="AC780" s="73"/>
    </row>
    <row r="781" spans="1:29" ht="12.75" customHeight="1">
      <c r="A781" s="73"/>
      <c r="B781" s="73"/>
      <c r="C781" s="81"/>
      <c r="D781" s="81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  <c r="Z781" s="73"/>
      <c r="AA781" s="73"/>
      <c r="AB781" s="73"/>
      <c r="AC781" s="73"/>
    </row>
    <row r="782" spans="1:29" ht="12.75" customHeight="1">
      <c r="A782" s="73"/>
      <c r="B782" s="73"/>
      <c r="C782" s="81"/>
      <c r="D782" s="81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  <c r="Z782" s="73"/>
      <c r="AA782" s="73"/>
      <c r="AB782" s="73"/>
      <c r="AC782" s="73"/>
    </row>
    <row r="783" spans="1:29" ht="12.75" customHeight="1">
      <c r="A783" s="73"/>
      <c r="B783" s="73"/>
      <c r="C783" s="81"/>
      <c r="D783" s="81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  <c r="Z783" s="73"/>
      <c r="AA783" s="73"/>
      <c r="AB783" s="73"/>
      <c r="AC783" s="73"/>
    </row>
    <row r="784" spans="1:29" ht="12.75" customHeight="1">
      <c r="A784" s="73"/>
      <c r="B784" s="73"/>
      <c r="C784" s="81"/>
      <c r="D784" s="81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  <c r="Z784" s="73"/>
      <c r="AA784" s="73"/>
      <c r="AB784" s="73"/>
      <c r="AC784" s="73"/>
    </row>
    <row r="785" spans="1:29" ht="12.75" customHeight="1">
      <c r="A785" s="73"/>
      <c r="B785" s="73"/>
      <c r="C785" s="81"/>
      <c r="D785" s="81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  <c r="Z785" s="73"/>
      <c r="AA785" s="73"/>
      <c r="AB785" s="73"/>
      <c r="AC785" s="73"/>
    </row>
    <row r="786" spans="1:29" ht="12.75" customHeight="1">
      <c r="A786" s="73"/>
      <c r="B786" s="73"/>
      <c r="C786" s="81"/>
      <c r="D786" s="81"/>
      <c r="E786" s="73"/>
      <c r="F786" s="73"/>
      <c r="G786" s="73"/>
      <c r="H786" s="73"/>
      <c r="I786" s="73"/>
      <c r="J786" s="73"/>
      <c r="K786" s="73"/>
      <c r="L786" s="73"/>
      <c r="M786" s="73"/>
      <c r="N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  <c r="Z786" s="73"/>
      <c r="AA786" s="73"/>
      <c r="AB786" s="73"/>
      <c r="AC786" s="73"/>
    </row>
    <row r="787" spans="1:29" ht="12.75" customHeight="1">
      <c r="A787" s="73"/>
      <c r="B787" s="73"/>
      <c r="C787" s="81"/>
      <c r="D787" s="81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  <c r="Z787" s="73"/>
      <c r="AA787" s="73"/>
      <c r="AB787" s="73"/>
      <c r="AC787" s="73"/>
    </row>
    <row r="788" spans="1:29" ht="12.75" customHeight="1">
      <c r="A788" s="73"/>
      <c r="B788" s="73"/>
      <c r="C788" s="81"/>
      <c r="D788" s="81"/>
      <c r="E788" s="73"/>
      <c r="F788" s="73"/>
      <c r="G788" s="73"/>
      <c r="H788" s="73"/>
      <c r="I788" s="73"/>
      <c r="J788" s="73"/>
      <c r="K788" s="73"/>
      <c r="L788" s="73"/>
      <c r="M788" s="73"/>
      <c r="N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  <c r="Z788" s="73"/>
      <c r="AA788" s="73"/>
      <c r="AB788" s="73"/>
      <c r="AC788" s="73"/>
    </row>
    <row r="789" spans="1:29" ht="12.75" customHeight="1">
      <c r="A789" s="73"/>
      <c r="B789" s="73"/>
      <c r="C789" s="81"/>
      <c r="D789" s="81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  <c r="Z789" s="73"/>
      <c r="AA789" s="73"/>
      <c r="AB789" s="73"/>
      <c r="AC789" s="73"/>
    </row>
    <row r="790" spans="1:29" ht="12.75" customHeight="1">
      <c r="A790" s="73"/>
      <c r="B790" s="73"/>
      <c r="C790" s="81"/>
      <c r="D790" s="81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  <c r="Z790" s="73"/>
      <c r="AA790" s="73"/>
      <c r="AB790" s="73"/>
      <c r="AC790" s="73"/>
    </row>
    <row r="791" spans="1:29" ht="12.75" customHeight="1">
      <c r="A791" s="73"/>
      <c r="B791" s="73"/>
      <c r="C791" s="81"/>
      <c r="D791" s="81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  <c r="AA791" s="73"/>
      <c r="AB791" s="73"/>
      <c r="AC791" s="73"/>
    </row>
    <row r="792" spans="1:29" ht="12.75" customHeight="1">
      <c r="A792" s="73"/>
      <c r="B792" s="73"/>
      <c r="C792" s="81"/>
      <c r="D792" s="81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  <c r="Z792" s="73"/>
      <c r="AA792" s="73"/>
      <c r="AB792" s="73"/>
      <c r="AC792" s="73"/>
    </row>
    <row r="793" spans="1:29" ht="12.75" customHeight="1">
      <c r="A793" s="73"/>
      <c r="B793" s="73"/>
      <c r="C793" s="81"/>
      <c r="D793" s="81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  <c r="Z793" s="73"/>
      <c r="AA793" s="73"/>
      <c r="AB793" s="73"/>
      <c r="AC793" s="73"/>
    </row>
    <row r="794" spans="1:29" ht="12.75" customHeight="1">
      <c r="A794" s="73"/>
      <c r="B794" s="73"/>
      <c r="C794" s="81"/>
      <c r="D794" s="81"/>
      <c r="E794" s="73"/>
      <c r="F794" s="73"/>
      <c r="G794" s="73"/>
      <c r="H794" s="73"/>
      <c r="I794" s="73"/>
      <c r="J794" s="73"/>
      <c r="K794" s="73"/>
      <c r="L794" s="73"/>
      <c r="M794" s="73"/>
      <c r="N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  <c r="Z794" s="73"/>
      <c r="AA794" s="73"/>
      <c r="AB794" s="73"/>
      <c r="AC794" s="73"/>
    </row>
    <row r="795" spans="1:29" ht="12.75" customHeight="1">
      <c r="A795" s="73"/>
      <c r="B795" s="73"/>
      <c r="C795" s="81"/>
      <c r="D795" s="81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  <c r="Z795" s="73"/>
      <c r="AA795" s="73"/>
      <c r="AB795" s="73"/>
      <c r="AC795" s="73"/>
    </row>
    <row r="796" spans="1:29" ht="12.75" customHeight="1">
      <c r="A796" s="73"/>
      <c r="B796" s="73"/>
      <c r="C796" s="81"/>
      <c r="D796" s="81"/>
      <c r="E796" s="73"/>
      <c r="F796" s="73"/>
      <c r="G796" s="73"/>
      <c r="H796" s="73"/>
      <c r="I796" s="73"/>
      <c r="J796" s="73"/>
      <c r="K796" s="73"/>
      <c r="L796" s="73"/>
      <c r="M796" s="73"/>
      <c r="N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  <c r="Z796" s="73"/>
      <c r="AA796" s="73"/>
      <c r="AB796" s="73"/>
      <c r="AC796" s="73"/>
    </row>
    <row r="797" spans="1:29" ht="12.75" customHeight="1">
      <c r="A797" s="73"/>
      <c r="B797" s="73"/>
      <c r="C797" s="81"/>
      <c r="D797" s="81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  <c r="Z797" s="73"/>
      <c r="AA797" s="73"/>
      <c r="AB797" s="73"/>
      <c r="AC797" s="73"/>
    </row>
    <row r="798" spans="1:29" ht="12.75" customHeight="1">
      <c r="A798" s="73"/>
      <c r="B798" s="73"/>
      <c r="C798" s="81"/>
      <c r="D798" s="81"/>
      <c r="E798" s="73"/>
      <c r="F798" s="73"/>
      <c r="G798" s="73"/>
      <c r="H798" s="73"/>
      <c r="I798" s="73"/>
      <c r="J798" s="73"/>
      <c r="K798" s="73"/>
      <c r="L798" s="73"/>
      <c r="M798" s="73"/>
      <c r="N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  <c r="Z798" s="73"/>
      <c r="AA798" s="73"/>
      <c r="AB798" s="73"/>
      <c r="AC798" s="73"/>
    </row>
    <row r="799" spans="1:29" ht="12.75" customHeight="1">
      <c r="A799" s="73"/>
      <c r="B799" s="73"/>
      <c r="C799" s="81"/>
      <c r="D799" s="81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  <c r="Z799" s="73"/>
      <c r="AA799" s="73"/>
      <c r="AB799" s="73"/>
      <c r="AC799" s="73"/>
    </row>
    <row r="800" spans="1:29" ht="12.75" customHeight="1">
      <c r="A800" s="73"/>
      <c r="B800" s="73"/>
      <c r="C800" s="81"/>
      <c r="D800" s="81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  <c r="Z800" s="73"/>
      <c r="AA800" s="73"/>
      <c r="AB800" s="73"/>
      <c r="AC800" s="73"/>
    </row>
    <row r="801" spans="1:29" ht="12.75" customHeight="1">
      <c r="A801" s="73"/>
      <c r="B801" s="73"/>
      <c r="C801" s="81"/>
      <c r="D801" s="81"/>
      <c r="E801" s="73"/>
      <c r="F801" s="73"/>
      <c r="G801" s="73"/>
      <c r="H801" s="73"/>
      <c r="I801" s="73"/>
      <c r="J801" s="73"/>
      <c r="K801" s="73"/>
      <c r="L801" s="73"/>
      <c r="M801" s="73"/>
      <c r="N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  <c r="Z801" s="73"/>
      <c r="AA801" s="73"/>
      <c r="AB801" s="73"/>
      <c r="AC801" s="73"/>
    </row>
    <row r="802" spans="1:29" ht="12.75" customHeight="1">
      <c r="A802" s="73"/>
      <c r="B802" s="73"/>
      <c r="C802" s="81"/>
      <c r="D802" s="81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  <c r="Z802" s="73"/>
      <c r="AA802" s="73"/>
      <c r="AB802" s="73"/>
      <c r="AC802" s="73"/>
    </row>
    <row r="803" spans="1:29" ht="12.75" customHeight="1">
      <c r="A803" s="73"/>
      <c r="B803" s="73"/>
      <c r="C803" s="81"/>
      <c r="D803" s="81"/>
      <c r="E803" s="73"/>
      <c r="F803" s="73"/>
      <c r="G803" s="73"/>
      <c r="H803" s="73"/>
      <c r="I803" s="73"/>
      <c r="J803" s="73"/>
      <c r="K803" s="73"/>
      <c r="L803" s="73"/>
      <c r="M803" s="73"/>
      <c r="N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  <c r="Z803" s="73"/>
      <c r="AA803" s="73"/>
      <c r="AB803" s="73"/>
      <c r="AC803" s="73"/>
    </row>
    <row r="804" spans="1:29" ht="12.75" customHeight="1">
      <c r="A804" s="73"/>
      <c r="B804" s="73"/>
      <c r="C804" s="81"/>
      <c r="D804" s="81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  <c r="Z804" s="73"/>
      <c r="AA804" s="73"/>
      <c r="AB804" s="73"/>
      <c r="AC804" s="73"/>
    </row>
    <row r="805" spans="1:29" ht="12.75" customHeight="1">
      <c r="A805" s="73"/>
      <c r="B805" s="73"/>
      <c r="C805" s="81"/>
      <c r="D805" s="81"/>
      <c r="E805" s="73"/>
      <c r="F805" s="73"/>
      <c r="G805" s="73"/>
      <c r="H805" s="73"/>
      <c r="I805" s="73"/>
      <c r="J805" s="73"/>
      <c r="K805" s="73"/>
      <c r="L805" s="73"/>
      <c r="M805" s="73"/>
      <c r="N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  <c r="Z805" s="73"/>
      <c r="AA805" s="73"/>
      <c r="AB805" s="73"/>
      <c r="AC805" s="73"/>
    </row>
    <row r="806" spans="1:29" ht="12.75" customHeight="1">
      <c r="A806" s="73"/>
      <c r="B806" s="73"/>
      <c r="C806" s="81"/>
      <c r="D806" s="81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  <c r="Z806" s="73"/>
      <c r="AA806" s="73"/>
      <c r="AB806" s="73"/>
      <c r="AC806" s="73"/>
    </row>
    <row r="807" spans="1:29" ht="12.75" customHeight="1">
      <c r="A807" s="73"/>
      <c r="B807" s="73"/>
      <c r="C807" s="81"/>
      <c r="D807" s="81"/>
      <c r="E807" s="73"/>
      <c r="F807" s="73"/>
      <c r="G807" s="73"/>
      <c r="H807" s="73"/>
      <c r="I807" s="73"/>
      <c r="J807" s="73"/>
      <c r="K807" s="73"/>
      <c r="L807" s="73"/>
      <c r="M807" s="73"/>
      <c r="N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  <c r="Z807" s="73"/>
      <c r="AA807" s="73"/>
      <c r="AB807" s="73"/>
      <c r="AC807" s="73"/>
    </row>
    <row r="808" spans="1:29" ht="12.75" customHeight="1">
      <c r="A808" s="73"/>
      <c r="B808" s="73"/>
      <c r="C808" s="81"/>
      <c r="D808" s="81"/>
      <c r="E808" s="73"/>
      <c r="F808" s="73"/>
      <c r="G808" s="73"/>
      <c r="H808" s="73"/>
      <c r="I808" s="73"/>
      <c r="J808" s="73"/>
      <c r="K808" s="73"/>
      <c r="L808" s="73"/>
      <c r="M808" s="73"/>
      <c r="N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  <c r="Z808" s="73"/>
      <c r="AA808" s="73"/>
      <c r="AB808" s="73"/>
      <c r="AC808" s="73"/>
    </row>
    <row r="809" spans="1:29" ht="12.75" customHeight="1">
      <c r="A809" s="73"/>
      <c r="B809" s="73"/>
      <c r="C809" s="81"/>
      <c r="D809" s="81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  <c r="Z809" s="73"/>
      <c r="AA809" s="73"/>
      <c r="AB809" s="73"/>
      <c r="AC809" s="73"/>
    </row>
    <row r="810" spans="1:29" ht="12.75" customHeight="1">
      <c r="A810" s="73"/>
      <c r="B810" s="73"/>
      <c r="C810" s="81"/>
      <c r="D810" s="81"/>
      <c r="E810" s="73"/>
      <c r="F810" s="73"/>
      <c r="G810" s="73"/>
      <c r="H810" s="73"/>
      <c r="I810" s="73"/>
      <c r="J810" s="73"/>
      <c r="K810" s="73"/>
      <c r="L810" s="73"/>
      <c r="M810" s="73"/>
      <c r="N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  <c r="Z810" s="73"/>
      <c r="AA810" s="73"/>
      <c r="AB810" s="73"/>
      <c r="AC810" s="73"/>
    </row>
    <row r="811" spans="1:29" ht="12.75" customHeight="1">
      <c r="A811" s="73"/>
      <c r="B811" s="73"/>
      <c r="C811" s="81"/>
      <c r="D811" s="81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  <c r="Z811" s="73"/>
      <c r="AA811" s="73"/>
      <c r="AB811" s="73"/>
      <c r="AC811" s="73"/>
    </row>
    <row r="812" spans="1:29" ht="12.75" customHeight="1">
      <c r="A812" s="73"/>
      <c r="B812" s="73"/>
      <c r="C812" s="81"/>
      <c r="D812" s="81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  <c r="AA812" s="73"/>
      <c r="AB812" s="73"/>
      <c r="AC812" s="73"/>
    </row>
    <row r="813" spans="1:29" ht="12.75" customHeight="1">
      <c r="A813" s="73"/>
      <c r="B813" s="73"/>
      <c r="C813" s="81"/>
      <c r="D813" s="81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  <c r="Z813" s="73"/>
      <c r="AA813" s="73"/>
      <c r="AB813" s="73"/>
      <c r="AC813" s="73"/>
    </row>
    <row r="814" spans="1:29" ht="12.75" customHeight="1">
      <c r="A814" s="73"/>
      <c r="B814" s="73"/>
      <c r="C814" s="81"/>
      <c r="D814" s="81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  <c r="Z814" s="73"/>
      <c r="AA814" s="73"/>
      <c r="AB814" s="73"/>
      <c r="AC814" s="73"/>
    </row>
    <row r="815" spans="1:29" ht="12.75" customHeight="1">
      <c r="A815" s="73"/>
      <c r="B815" s="73"/>
      <c r="C815" s="81"/>
      <c r="D815" s="81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  <c r="Z815" s="73"/>
      <c r="AA815" s="73"/>
      <c r="AB815" s="73"/>
      <c r="AC815" s="73"/>
    </row>
    <row r="816" spans="1:29" ht="12.75" customHeight="1">
      <c r="A816" s="73"/>
      <c r="B816" s="73"/>
      <c r="C816" s="81"/>
      <c r="D816" s="81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  <c r="Z816" s="73"/>
      <c r="AA816" s="73"/>
      <c r="AB816" s="73"/>
      <c r="AC816" s="73"/>
    </row>
    <row r="817" spans="1:29" ht="12.75" customHeight="1">
      <c r="A817" s="73"/>
      <c r="B817" s="73"/>
      <c r="C817" s="81"/>
      <c r="D817" s="81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  <c r="Z817" s="73"/>
      <c r="AA817" s="73"/>
      <c r="AB817" s="73"/>
      <c r="AC817" s="73"/>
    </row>
    <row r="818" spans="1:29" ht="12.75" customHeight="1">
      <c r="A818" s="73"/>
      <c r="B818" s="73"/>
      <c r="C818" s="81"/>
      <c r="D818" s="81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  <c r="Z818" s="73"/>
      <c r="AA818" s="73"/>
      <c r="AB818" s="73"/>
      <c r="AC818" s="73"/>
    </row>
    <row r="819" spans="1:29" ht="12.75" customHeight="1">
      <c r="A819" s="73"/>
      <c r="B819" s="73"/>
      <c r="C819" s="81"/>
      <c r="D819" s="81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  <c r="AA819" s="73"/>
      <c r="AB819" s="73"/>
      <c r="AC819" s="73"/>
    </row>
    <row r="820" spans="1:29" ht="12.75" customHeight="1">
      <c r="A820" s="73"/>
      <c r="B820" s="73"/>
      <c r="C820" s="81"/>
      <c r="D820" s="81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  <c r="Z820" s="73"/>
      <c r="AA820" s="73"/>
      <c r="AB820" s="73"/>
      <c r="AC820" s="73"/>
    </row>
    <row r="821" spans="1:29" ht="12.75" customHeight="1">
      <c r="A821" s="73"/>
      <c r="B821" s="73"/>
      <c r="C821" s="81"/>
      <c r="D821" s="81"/>
      <c r="E821" s="73"/>
      <c r="F821" s="73"/>
      <c r="G821" s="73"/>
      <c r="H821" s="73"/>
      <c r="I821" s="73"/>
      <c r="J821" s="73"/>
      <c r="K821" s="73"/>
      <c r="L821" s="73"/>
      <c r="M821" s="73"/>
      <c r="N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  <c r="Z821" s="73"/>
      <c r="AA821" s="73"/>
      <c r="AB821" s="73"/>
      <c r="AC821" s="73"/>
    </row>
    <row r="822" spans="1:29" ht="12.75" customHeight="1">
      <c r="A822" s="73"/>
      <c r="B822" s="73"/>
      <c r="C822" s="81"/>
      <c r="D822" s="81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  <c r="Z822" s="73"/>
      <c r="AA822" s="73"/>
      <c r="AB822" s="73"/>
      <c r="AC822" s="73"/>
    </row>
    <row r="823" spans="1:29" ht="12.75" customHeight="1">
      <c r="A823" s="73"/>
      <c r="B823" s="73"/>
      <c r="C823" s="81"/>
      <c r="D823" s="81"/>
      <c r="E823" s="73"/>
      <c r="F823" s="73"/>
      <c r="G823" s="73"/>
      <c r="H823" s="73"/>
      <c r="I823" s="73"/>
      <c r="J823" s="73"/>
      <c r="K823" s="73"/>
      <c r="L823" s="73"/>
      <c r="M823" s="73"/>
      <c r="N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  <c r="Z823" s="73"/>
      <c r="AA823" s="73"/>
      <c r="AB823" s="73"/>
      <c r="AC823" s="73"/>
    </row>
    <row r="824" spans="1:29" ht="12.75" customHeight="1">
      <c r="A824" s="73"/>
      <c r="B824" s="73"/>
      <c r="C824" s="81"/>
      <c r="D824" s="81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  <c r="Z824" s="73"/>
      <c r="AA824" s="73"/>
      <c r="AB824" s="73"/>
      <c r="AC824" s="73"/>
    </row>
    <row r="825" spans="1:29" ht="12.75" customHeight="1">
      <c r="A825" s="73"/>
      <c r="B825" s="73"/>
      <c r="C825" s="81"/>
      <c r="D825" s="81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  <c r="Z825" s="73"/>
      <c r="AA825" s="73"/>
      <c r="AB825" s="73"/>
      <c r="AC825" s="73"/>
    </row>
    <row r="826" spans="1:29" ht="12.75" customHeight="1">
      <c r="A826" s="73"/>
      <c r="B826" s="73"/>
      <c r="C826" s="81"/>
      <c r="D826" s="81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  <c r="Z826" s="73"/>
      <c r="AA826" s="73"/>
      <c r="AB826" s="73"/>
      <c r="AC826" s="73"/>
    </row>
    <row r="827" spans="1:29" ht="12.75" customHeight="1">
      <c r="A827" s="73"/>
      <c r="B827" s="73"/>
      <c r="C827" s="81"/>
      <c r="D827" s="81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  <c r="Z827" s="73"/>
      <c r="AA827" s="73"/>
      <c r="AB827" s="73"/>
      <c r="AC827" s="73"/>
    </row>
    <row r="828" spans="1:29" ht="12.75" customHeight="1">
      <c r="A828" s="73"/>
      <c r="B828" s="73"/>
      <c r="C828" s="81"/>
      <c r="D828" s="81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  <c r="Z828" s="73"/>
      <c r="AA828" s="73"/>
      <c r="AB828" s="73"/>
      <c r="AC828" s="73"/>
    </row>
    <row r="829" spans="1:29" ht="12.75" customHeight="1">
      <c r="A829" s="73"/>
      <c r="B829" s="73"/>
      <c r="C829" s="81"/>
      <c r="D829" s="81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  <c r="Z829" s="73"/>
      <c r="AA829" s="73"/>
      <c r="AB829" s="73"/>
      <c r="AC829" s="73"/>
    </row>
    <row r="830" spans="1:29" ht="12.75" customHeight="1">
      <c r="A830" s="73"/>
      <c r="B830" s="73"/>
      <c r="C830" s="81"/>
      <c r="D830" s="81"/>
      <c r="E830" s="73"/>
      <c r="F830" s="73"/>
      <c r="G830" s="73"/>
      <c r="H830" s="73"/>
      <c r="I830" s="73"/>
      <c r="J830" s="73"/>
      <c r="K830" s="73"/>
      <c r="L830" s="73"/>
      <c r="M830" s="73"/>
      <c r="N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  <c r="Z830" s="73"/>
      <c r="AA830" s="73"/>
      <c r="AB830" s="73"/>
      <c r="AC830" s="73"/>
    </row>
    <row r="831" spans="1:29" ht="12.75" customHeight="1">
      <c r="A831" s="73"/>
      <c r="B831" s="73"/>
      <c r="C831" s="81"/>
      <c r="D831" s="81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  <c r="AA831" s="73"/>
      <c r="AB831" s="73"/>
      <c r="AC831" s="73"/>
    </row>
    <row r="832" spans="1:29" ht="12.75" customHeight="1">
      <c r="A832" s="73"/>
      <c r="B832" s="73"/>
      <c r="C832" s="81"/>
      <c r="D832" s="81"/>
      <c r="E832" s="73"/>
      <c r="F832" s="73"/>
      <c r="G832" s="73"/>
      <c r="H832" s="73"/>
      <c r="I832" s="73"/>
      <c r="J832" s="73"/>
      <c r="K832" s="73"/>
      <c r="L832" s="73"/>
      <c r="M832" s="73"/>
      <c r="N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  <c r="Z832" s="73"/>
      <c r="AA832" s="73"/>
      <c r="AB832" s="73"/>
      <c r="AC832" s="73"/>
    </row>
    <row r="833" spans="1:29" ht="12.75" customHeight="1">
      <c r="A833" s="73"/>
      <c r="B833" s="73"/>
      <c r="C833" s="81"/>
      <c r="D833" s="81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  <c r="Z833" s="73"/>
      <c r="AA833" s="73"/>
      <c r="AB833" s="73"/>
      <c r="AC833" s="73"/>
    </row>
    <row r="834" spans="1:29" ht="12.75" customHeight="1">
      <c r="A834" s="73"/>
      <c r="B834" s="73"/>
      <c r="C834" s="81"/>
      <c r="D834" s="81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  <c r="Z834" s="73"/>
      <c r="AA834" s="73"/>
      <c r="AB834" s="73"/>
      <c r="AC834" s="73"/>
    </row>
    <row r="835" spans="1:29" ht="12.75" customHeight="1">
      <c r="A835" s="73"/>
      <c r="B835" s="73"/>
      <c r="C835" s="81"/>
      <c r="D835" s="81"/>
      <c r="E835" s="73"/>
      <c r="F835" s="73"/>
      <c r="G835" s="73"/>
      <c r="H835" s="73"/>
      <c r="I835" s="73"/>
      <c r="J835" s="73"/>
      <c r="K835" s="73"/>
      <c r="L835" s="73"/>
      <c r="M835" s="73"/>
      <c r="N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  <c r="Z835" s="73"/>
      <c r="AA835" s="73"/>
      <c r="AB835" s="73"/>
      <c r="AC835" s="73"/>
    </row>
    <row r="836" spans="1:29" ht="12.75" customHeight="1">
      <c r="A836" s="73"/>
      <c r="B836" s="73"/>
      <c r="C836" s="81"/>
      <c r="D836" s="81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  <c r="Z836" s="73"/>
      <c r="AA836" s="73"/>
      <c r="AB836" s="73"/>
      <c r="AC836" s="73"/>
    </row>
    <row r="837" spans="1:29" ht="12.75" customHeight="1">
      <c r="A837" s="73"/>
      <c r="B837" s="73"/>
      <c r="C837" s="81"/>
      <c r="D837" s="81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  <c r="Z837" s="73"/>
      <c r="AA837" s="73"/>
      <c r="AB837" s="73"/>
      <c r="AC837" s="73"/>
    </row>
    <row r="838" spans="1:29" ht="12.75" customHeight="1">
      <c r="A838" s="73"/>
      <c r="B838" s="73"/>
      <c r="C838" s="81"/>
      <c r="D838" s="81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  <c r="Z838" s="73"/>
      <c r="AA838" s="73"/>
      <c r="AB838" s="73"/>
      <c r="AC838" s="73"/>
    </row>
    <row r="839" spans="1:29" ht="12.75" customHeight="1">
      <c r="A839" s="73"/>
      <c r="B839" s="73"/>
      <c r="C839" s="81"/>
      <c r="D839" s="81"/>
      <c r="E839" s="73"/>
      <c r="F839" s="73"/>
      <c r="G839" s="73"/>
      <c r="H839" s="73"/>
      <c r="I839" s="73"/>
      <c r="J839" s="73"/>
      <c r="K839" s="73"/>
      <c r="L839" s="73"/>
      <c r="M839" s="73"/>
      <c r="N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  <c r="Z839" s="73"/>
      <c r="AA839" s="73"/>
      <c r="AB839" s="73"/>
      <c r="AC839" s="73"/>
    </row>
    <row r="840" spans="1:29" ht="12.75" customHeight="1">
      <c r="A840" s="73"/>
      <c r="B840" s="73"/>
      <c r="C840" s="81"/>
      <c r="D840" s="81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  <c r="Z840" s="73"/>
      <c r="AA840" s="73"/>
      <c r="AB840" s="73"/>
      <c r="AC840" s="73"/>
    </row>
    <row r="841" spans="1:29" ht="12.75" customHeight="1">
      <c r="A841" s="73"/>
      <c r="B841" s="73"/>
      <c r="C841" s="81"/>
      <c r="D841" s="81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  <c r="Z841" s="73"/>
      <c r="AA841" s="73"/>
      <c r="AB841" s="73"/>
      <c r="AC841" s="73"/>
    </row>
    <row r="842" spans="1:29" ht="12.75" customHeight="1">
      <c r="A842" s="73"/>
      <c r="B842" s="73"/>
      <c r="C842" s="81"/>
      <c r="D842" s="81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  <c r="Z842" s="73"/>
      <c r="AA842" s="73"/>
      <c r="AB842" s="73"/>
      <c r="AC842" s="73"/>
    </row>
    <row r="843" spans="1:29" ht="12.75" customHeight="1">
      <c r="A843" s="73"/>
      <c r="B843" s="73"/>
      <c r="C843" s="81"/>
      <c r="D843" s="81"/>
      <c r="E843" s="73"/>
      <c r="F843" s="73"/>
      <c r="G843" s="73"/>
      <c r="H843" s="73"/>
      <c r="I843" s="73"/>
      <c r="J843" s="73"/>
      <c r="K843" s="73"/>
      <c r="L843" s="73"/>
      <c r="M843" s="73"/>
      <c r="N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  <c r="Z843" s="73"/>
      <c r="AA843" s="73"/>
      <c r="AB843" s="73"/>
      <c r="AC843" s="73"/>
    </row>
    <row r="844" spans="1:29" ht="12.75" customHeight="1">
      <c r="A844" s="73"/>
      <c r="B844" s="73"/>
      <c r="C844" s="81"/>
      <c r="D844" s="81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  <c r="Z844" s="73"/>
      <c r="AA844" s="73"/>
      <c r="AB844" s="73"/>
      <c r="AC844" s="73"/>
    </row>
    <row r="845" spans="1:29" ht="12.75" customHeight="1">
      <c r="A845" s="73"/>
      <c r="B845" s="73"/>
      <c r="C845" s="81"/>
      <c r="D845" s="81"/>
      <c r="E845" s="73"/>
      <c r="F845" s="73"/>
      <c r="G845" s="73"/>
      <c r="H845" s="73"/>
      <c r="I845" s="73"/>
      <c r="J845" s="73"/>
      <c r="K845" s="73"/>
      <c r="L845" s="73"/>
      <c r="M845" s="73"/>
      <c r="N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  <c r="Z845" s="73"/>
      <c r="AA845" s="73"/>
      <c r="AB845" s="73"/>
      <c r="AC845" s="73"/>
    </row>
    <row r="846" spans="1:29" ht="12.75" customHeight="1">
      <c r="A846" s="73"/>
      <c r="B846" s="73"/>
      <c r="C846" s="81"/>
      <c r="D846" s="81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  <c r="Z846" s="73"/>
      <c r="AA846" s="73"/>
      <c r="AB846" s="73"/>
      <c r="AC846" s="73"/>
    </row>
    <row r="847" spans="1:29" ht="12.75" customHeight="1">
      <c r="A847" s="73"/>
      <c r="B847" s="73"/>
      <c r="C847" s="81"/>
      <c r="D847" s="81"/>
      <c r="E847" s="73"/>
      <c r="F847" s="73"/>
      <c r="G847" s="73"/>
      <c r="H847" s="73"/>
      <c r="I847" s="73"/>
      <c r="J847" s="73"/>
      <c r="K847" s="73"/>
      <c r="L847" s="73"/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  <c r="Z847" s="73"/>
      <c r="AA847" s="73"/>
      <c r="AB847" s="73"/>
      <c r="AC847" s="73"/>
    </row>
    <row r="848" spans="1:29" ht="12.75" customHeight="1">
      <c r="A848" s="73"/>
      <c r="B848" s="73"/>
      <c r="C848" s="81"/>
      <c r="D848" s="81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  <c r="Z848" s="73"/>
      <c r="AA848" s="73"/>
      <c r="AB848" s="73"/>
      <c r="AC848" s="73"/>
    </row>
    <row r="849" spans="1:29" ht="12.75" customHeight="1">
      <c r="A849" s="73"/>
      <c r="B849" s="73"/>
      <c r="C849" s="81"/>
      <c r="D849" s="81"/>
      <c r="E849" s="73"/>
      <c r="F849" s="73"/>
      <c r="G849" s="73"/>
      <c r="H849" s="73"/>
      <c r="I849" s="73"/>
      <c r="J849" s="73"/>
      <c r="K849" s="73"/>
      <c r="L849" s="73"/>
      <c r="M849" s="73"/>
      <c r="N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  <c r="Z849" s="73"/>
      <c r="AA849" s="73"/>
      <c r="AB849" s="73"/>
      <c r="AC849" s="73"/>
    </row>
    <row r="850" spans="1:29" ht="12.75" customHeight="1">
      <c r="A850" s="73"/>
      <c r="B850" s="73"/>
      <c r="C850" s="81"/>
      <c r="D850" s="81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  <c r="Z850" s="73"/>
      <c r="AA850" s="73"/>
      <c r="AB850" s="73"/>
      <c r="AC850" s="73"/>
    </row>
    <row r="851" spans="1:29" ht="12.75" customHeight="1">
      <c r="A851" s="73"/>
      <c r="B851" s="73"/>
      <c r="C851" s="81"/>
      <c r="D851" s="81"/>
      <c r="E851" s="73"/>
      <c r="F851" s="73"/>
      <c r="G851" s="73"/>
      <c r="H851" s="73"/>
      <c r="I851" s="73"/>
      <c r="J851" s="73"/>
      <c r="K851" s="73"/>
      <c r="L851" s="73"/>
      <c r="M851" s="73"/>
      <c r="N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  <c r="Z851" s="73"/>
      <c r="AA851" s="73"/>
      <c r="AB851" s="73"/>
      <c r="AC851" s="73"/>
    </row>
    <row r="852" spans="1:29" ht="12.75" customHeight="1">
      <c r="A852" s="73"/>
      <c r="B852" s="73"/>
      <c r="C852" s="81"/>
      <c r="D852" s="81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  <c r="Z852" s="73"/>
      <c r="AA852" s="73"/>
      <c r="AB852" s="73"/>
      <c r="AC852" s="73"/>
    </row>
    <row r="853" spans="1:29" ht="12.75" customHeight="1">
      <c r="A853" s="73"/>
      <c r="B853" s="73"/>
      <c r="C853" s="81"/>
      <c r="D853" s="81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  <c r="Z853" s="73"/>
      <c r="AA853" s="73"/>
      <c r="AB853" s="73"/>
      <c r="AC853" s="73"/>
    </row>
    <row r="854" spans="1:29" ht="12.75" customHeight="1">
      <c r="A854" s="73"/>
      <c r="B854" s="73"/>
      <c r="C854" s="81"/>
      <c r="D854" s="81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  <c r="Z854" s="73"/>
      <c r="AA854" s="73"/>
      <c r="AB854" s="73"/>
      <c r="AC854" s="73"/>
    </row>
    <row r="855" spans="1:29" ht="12.75" customHeight="1">
      <c r="A855" s="73"/>
      <c r="B855" s="73"/>
      <c r="C855" s="81"/>
      <c r="D855" s="81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  <c r="Z855" s="73"/>
      <c r="AA855" s="73"/>
      <c r="AB855" s="73"/>
      <c r="AC855" s="73"/>
    </row>
    <row r="856" spans="1:29" ht="12.75" customHeight="1">
      <c r="A856" s="73"/>
      <c r="B856" s="73"/>
      <c r="C856" s="81"/>
      <c r="D856" s="81"/>
      <c r="E856" s="73"/>
      <c r="F856" s="73"/>
      <c r="G856" s="73"/>
      <c r="H856" s="73"/>
      <c r="I856" s="73"/>
      <c r="J856" s="73"/>
      <c r="K856" s="73"/>
      <c r="L856" s="73"/>
      <c r="M856" s="73"/>
      <c r="N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  <c r="Z856" s="73"/>
      <c r="AA856" s="73"/>
      <c r="AB856" s="73"/>
      <c r="AC856" s="73"/>
    </row>
    <row r="857" spans="1:29" ht="12.75" customHeight="1">
      <c r="A857" s="73"/>
      <c r="B857" s="73"/>
      <c r="C857" s="81"/>
      <c r="D857" s="81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  <c r="Z857" s="73"/>
      <c r="AA857" s="73"/>
      <c r="AB857" s="73"/>
      <c r="AC857" s="73"/>
    </row>
    <row r="858" spans="1:29" ht="12.75" customHeight="1">
      <c r="A858" s="73"/>
      <c r="B858" s="73"/>
      <c r="C858" s="81"/>
      <c r="D858" s="81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  <c r="Z858" s="73"/>
      <c r="AA858" s="73"/>
      <c r="AB858" s="73"/>
      <c r="AC858" s="73"/>
    </row>
    <row r="859" spans="1:29" ht="12.75" customHeight="1">
      <c r="A859" s="73"/>
      <c r="B859" s="73"/>
      <c r="C859" s="81"/>
      <c r="D859" s="81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  <c r="Z859" s="73"/>
      <c r="AA859" s="73"/>
      <c r="AB859" s="73"/>
      <c r="AC859" s="73"/>
    </row>
    <row r="860" spans="1:29" ht="12.75" customHeight="1">
      <c r="A860" s="73"/>
      <c r="B860" s="73"/>
      <c r="C860" s="81"/>
      <c r="D860" s="81"/>
      <c r="E860" s="73"/>
      <c r="F860" s="73"/>
      <c r="G860" s="73"/>
      <c r="H860" s="73"/>
      <c r="I860" s="73"/>
      <c r="J860" s="73"/>
      <c r="K860" s="73"/>
      <c r="L860" s="73"/>
      <c r="M860" s="73"/>
      <c r="N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  <c r="Z860" s="73"/>
      <c r="AA860" s="73"/>
      <c r="AB860" s="73"/>
      <c r="AC860" s="73"/>
    </row>
    <row r="861" spans="1:29" ht="12.75" customHeight="1">
      <c r="A861" s="73"/>
      <c r="B861" s="73"/>
      <c r="C861" s="81"/>
      <c r="D861" s="81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  <c r="Z861" s="73"/>
      <c r="AA861" s="73"/>
      <c r="AB861" s="73"/>
      <c r="AC861" s="73"/>
    </row>
    <row r="862" spans="1:29" ht="12.75" customHeight="1">
      <c r="A862" s="73"/>
      <c r="B862" s="73"/>
      <c r="C862" s="81"/>
      <c r="D862" s="81"/>
      <c r="E862" s="73"/>
      <c r="F862" s="73"/>
      <c r="G862" s="73"/>
      <c r="H862" s="73"/>
      <c r="I862" s="73"/>
      <c r="J862" s="73"/>
      <c r="K862" s="73"/>
      <c r="L862" s="73"/>
      <c r="M862" s="73"/>
      <c r="N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  <c r="Z862" s="73"/>
      <c r="AA862" s="73"/>
      <c r="AB862" s="73"/>
      <c r="AC862" s="73"/>
    </row>
    <row r="863" spans="1:29" ht="12.75" customHeight="1">
      <c r="A863" s="73"/>
      <c r="B863" s="73"/>
      <c r="C863" s="81"/>
      <c r="D863" s="81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  <c r="Z863" s="73"/>
      <c r="AA863" s="73"/>
      <c r="AB863" s="73"/>
      <c r="AC863" s="73"/>
    </row>
    <row r="864" spans="1:29" ht="12.75" customHeight="1">
      <c r="A864" s="73"/>
      <c r="B864" s="73"/>
      <c r="C864" s="81"/>
      <c r="D864" s="81"/>
      <c r="E864" s="73"/>
      <c r="F864" s="73"/>
      <c r="G864" s="73"/>
      <c r="H864" s="73"/>
      <c r="I864" s="73"/>
      <c r="J864" s="73"/>
      <c r="K864" s="73"/>
      <c r="L864" s="73"/>
      <c r="M864" s="73"/>
      <c r="N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  <c r="Z864" s="73"/>
      <c r="AA864" s="73"/>
      <c r="AB864" s="73"/>
      <c r="AC864" s="73"/>
    </row>
    <row r="865" spans="1:29" ht="12.75" customHeight="1">
      <c r="A865" s="73"/>
      <c r="B865" s="73"/>
      <c r="C865" s="81"/>
      <c r="D865" s="81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  <c r="Z865" s="73"/>
      <c r="AA865" s="73"/>
      <c r="AB865" s="73"/>
      <c r="AC865" s="73"/>
    </row>
    <row r="866" spans="1:29" ht="12.75" customHeight="1">
      <c r="A866" s="73"/>
      <c r="B866" s="73"/>
      <c r="C866" s="81"/>
      <c r="D866" s="81"/>
      <c r="E866" s="73"/>
      <c r="F866" s="73"/>
      <c r="G866" s="73"/>
      <c r="H866" s="73"/>
      <c r="I866" s="73"/>
      <c r="J866" s="73"/>
      <c r="K866" s="73"/>
      <c r="L866" s="73"/>
      <c r="M866" s="73"/>
      <c r="N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  <c r="Z866" s="73"/>
      <c r="AA866" s="73"/>
      <c r="AB866" s="73"/>
      <c r="AC866" s="73"/>
    </row>
    <row r="867" spans="1:29" ht="12.75" customHeight="1">
      <c r="A867" s="73"/>
      <c r="B867" s="73"/>
      <c r="C867" s="81"/>
      <c r="D867" s="81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  <c r="Z867" s="73"/>
      <c r="AA867" s="73"/>
      <c r="AB867" s="73"/>
      <c r="AC867" s="73"/>
    </row>
    <row r="868" spans="1:29" ht="12.75" customHeight="1">
      <c r="A868" s="73"/>
      <c r="B868" s="73"/>
      <c r="C868" s="81"/>
      <c r="D868" s="81"/>
      <c r="E868" s="73"/>
      <c r="F868" s="73"/>
      <c r="G868" s="73"/>
      <c r="H868" s="73"/>
      <c r="I868" s="73"/>
      <c r="J868" s="73"/>
      <c r="K868" s="73"/>
      <c r="L868" s="73"/>
      <c r="M868" s="73"/>
      <c r="N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  <c r="Z868" s="73"/>
      <c r="AA868" s="73"/>
      <c r="AB868" s="73"/>
      <c r="AC868" s="73"/>
    </row>
    <row r="869" spans="1:29" ht="12.75" customHeight="1">
      <c r="A869" s="73"/>
      <c r="B869" s="73"/>
      <c r="C869" s="81"/>
      <c r="D869" s="81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  <c r="Z869" s="73"/>
      <c r="AA869" s="73"/>
      <c r="AB869" s="73"/>
      <c r="AC869" s="73"/>
    </row>
    <row r="870" spans="1:29" ht="12.75" customHeight="1">
      <c r="A870" s="73"/>
      <c r="B870" s="73"/>
      <c r="C870" s="81"/>
      <c r="D870" s="81"/>
      <c r="E870" s="73"/>
      <c r="F870" s="73"/>
      <c r="G870" s="73"/>
      <c r="H870" s="73"/>
      <c r="I870" s="73"/>
      <c r="J870" s="73"/>
      <c r="K870" s="73"/>
      <c r="L870" s="73"/>
      <c r="M870" s="73"/>
      <c r="N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  <c r="Z870" s="73"/>
      <c r="AA870" s="73"/>
      <c r="AB870" s="73"/>
      <c r="AC870" s="73"/>
    </row>
    <row r="871" spans="1:29" ht="12.75" customHeight="1">
      <c r="A871" s="73"/>
      <c r="B871" s="73"/>
      <c r="C871" s="81"/>
      <c r="D871" s="81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  <c r="Z871" s="73"/>
      <c r="AA871" s="73"/>
      <c r="AB871" s="73"/>
      <c r="AC871" s="73"/>
    </row>
    <row r="872" spans="1:29" ht="12.75" customHeight="1">
      <c r="A872" s="73"/>
      <c r="B872" s="73"/>
      <c r="C872" s="81"/>
      <c r="D872" s="81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  <c r="Z872" s="73"/>
      <c r="AA872" s="73"/>
      <c r="AB872" s="73"/>
      <c r="AC872" s="73"/>
    </row>
    <row r="873" spans="1:29" ht="12.75" customHeight="1">
      <c r="A873" s="73"/>
      <c r="B873" s="73"/>
      <c r="C873" s="81"/>
      <c r="D873" s="81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  <c r="Z873" s="73"/>
      <c r="AA873" s="73"/>
      <c r="AB873" s="73"/>
      <c r="AC873" s="73"/>
    </row>
    <row r="874" spans="1:29" ht="12.75" customHeight="1">
      <c r="A874" s="73"/>
      <c r="B874" s="73"/>
      <c r="C874" s="81"/>
      <c r="D874" s="81"/>
      <c r="E874" s="73"/>
      <c r="F874" s="73"/>
      <c r="G874" s="73"/>
      <c r="H874" s="73"/>
      <c r="I874" s="73"/>
      <c r="J874" s="73"/>
      <c r="K874" s="73"/>
      <c r="L874" s="73"/>
      <c r="M874" s="73"/>
      <c r="N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  <c r="Z874" s="73"/>
      <c r="AA874" s="73"/>
      <c r="AB874" s="73"/>
      <c r="AC874" s="73"/>
    </row>
    <row r="875" spans="1:29" ht="12.75" customHeight="1">
      <c r="A875" s="73"/>
      <c r="B875" s="73"/>
      <c r="C875" s="81"/>
      <c r="D875" s="81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  <c r="Z875" s="73"/>
      <c r="AA875" s="73"/>
      <c r="AB875" s="73"/>
      <c r="AC875" s="73"/>
    </row>
    <row r="876" spans="1:29" ht="12.75" customHeight="1">
      <c r="A876" s="73"/>
      <c r="B876" s="73"/>
      <c r="C876" s="81"/>
      <c r="D876" s="81"/>
      <c r="E876" s="73"/>
      <c r="F876" s="73"/>
      <c r="G876" s="73"/>
      <c r="H876" s="73"/>
      <c r="I876" s="73"/>
      <c r="J876" s="73"/>
      <c r="K876" s="73"/>
      <c r="L876" s="73"/>
      <c r="M876" s="73"/>
      <c r="N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  <c r="Z876" s="73"/>
      <c r="AA876" s="73"/>
      <c r="AB876" s="73"/>
      <c r="AC876" s="73"/>
    </row>
    <row r="877" spans="1:29" ht="12.75" customHeight="1">
      <c r="A877" s="73"/>
      <c r="B877" s="73"/>
      <c r="C877" s="81"/>
      <c r="D877" s="81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  <c r="Z877" s="73"/>
      <c r="AA877" s="73"/>
      <c r="AB877" s="73"/>
      <c r="AC877" s="73"/>
    </row>
    <row r="878" spans="1:29" ht="12.75" customHeight="1">
      <c r="A878" s="73"/>
      <c r="B878" s="73"/>
      <c r="C878" s="81"/>
      <c r="D878" s="81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  <c r="Z878" s="73"/>
      <c r="AA878" s="73"/>
      <c r="AB878" s="73"/>
      <c r="AC878" s="73"/>
    </row>
    <row r="879" spans="1:29" ht="12.75" customHeight="1">
      <c r="A879" s="73"/>
      <c r="B879" s="73"/>
      <c r="C879" s="81"/>
      <c r="D879" s="81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  <c r="Z879" s="73"/>
      <c r="AA879" s="73"/>
      <c r="AB879" s="73"/>
      <c r="AC879" s="73"/>
    </row>
    <row r="880" spans="1:29" ht="12.75" customHeight="1">
      <c r="A880" s="73"/>
      <c r="B880" s="73"/>
      <c r="C880" s="81"/>
      <c r="D880" s="81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  <c r="Z880" s="73"/>
      <c r="AA880" s="73"/>
      <c r="AB880" s="73"/>
      <c r="AC880" s="73"/>
    </row>
    <row r="881" spans="1:29" ht="12.75" customHeight="1">
      <c r="A881" s="73"/>
      <c r="B881" s="73"/>
      <c r="C881" s="81"/>
      <c r="D881" s="81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  <c r="Z881" s="73"/>
      <c r="AA881" s="73"/>
      <c r="AB881" s="73"/>
      <c r="AC881" s="73"/>
    </row>
    <row r="882" spans="1:29" ht="12.75" customHeight="1">
      <c r="A882" s="73"/>
      <c r="B882" s="73"/>
      <c r="C882" s="81"/>
      <c r="D882" s="81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  <c r="Z882" s="73"/>
      <c r="AA882" s="73"/>
      <c r="AB882" s="73"/>
      <c r="AC882" s="73"/>
    </row>
    <row r="883" spans="1:29" ht="12.75" customHeight="1">
      <c r="A883" s="73"/>
      <c r="B883" s="73"/>
      <c r="C883" s="81"/>
      <c r="D883" s="81"/>
      <c r="E883" s="73"/>
      <c r="F883" s="73"/>
      <c r="G883" s="73"/>
      <c r="H883" s="73"/>
      <c r="I883" s="73"/>
      <c r="J883" s="73"/>
      <c r="K883" s="73"/>
      <c r="L883" s="73"/>
      <c r="M883" s="73"/>
      <c r="N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  <c r="Z883" s="73"/>
      <c r="AA883" s="73"/>
      <c r="AB883" s="73"/>
      <c r="AC883" s="73"/>
    </row>
    <row r="884" spans="1:29" ht="12.75" customHeight="1">
      <c r="A884" s="73"/>
      <c r="B884" s="73"/>
      <c r="C884" s="81"/>
      <c r="D884" s="81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  <c r="Z884" s="73"/>
      <c r="AA884" s="73"/>
      <c r="AB884" s="73"/>
      <c r="AC884" s="73"/>
    </row>
    <row r="885" spans="1:29" ht="12.75" customHeight="1">
      <c r="A885" s="73"/>
      <c r="B885" s="73"/>
      <c r="C885" s="81"/>
      <c r="D885" s="81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  <c r="Z885" s="73"/>
      <c r="AA885" s="73"/>
      <c r="AB885" s="73"/>
      <c r="AC885" s="73"/>
    </row>
    <row r="886" spans="1:29" ht="12.75" customHeight="1">
      <c r="A886" s="73"/>
      <c r="B886" s="73"/>
      <c r="C886" s="81"/>
      <c r="D886" s="81"/>
      <c r="E886" s="73"/>
      <c r="F886" s="73"/>
      <c r="G886" s="73"/>
      <c r="H886" s="73"/>
      <c r="I886" s="73"/>
      <c r="J886" s="73"/>
      <c r="K886" s="73"/>
      <c r="L886" s="73"/>
      <c r="M886" s="73"/>
      <c r="N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  <c r="Z886" s="73"/>
      <c r="AA886" s="73"/>
      <c r="AB886" s="73"/>
      <c r="AC886" s="73"/>
    </row>
    <row r="887" spans="1:29" ht="12.75" customHeight="1">
      <c r="A887" s="73"/>
      <c r="B887" s="73"/>
      <c r="C887" s="81"/>
      <c r="D887" s="81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  <c r="Z887" s="73"/>
      <c r="AA887" s="73"/>
      <c r="AB887" s="73"/>
      <c r="AC887" s="73"/>
    </row>
    <row r="888" spans="1:29" ht="12.75" customHeight="1">
      <c r="A888" s="73"/>
      <c r="B888" s="73"/>
      <c r="C888" s="81"/>
      <c r="D888" s="81"/>
      <c r="E888" s="73"/>
      <c r="F888" s="73"/>
      <c r="G888" s="73"/>
      <c r="H888" s="73"/>
      <c r="I888" s="73"/>
      <c r="J888" s="73"/>
      <c r="K888" s="73"/>
      <c r="L888" s="73"/>
      <c r="M888" s="73"/>
      <c r="N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  <c r="Z888" s="73"/>
      <c r="AA888" s="73"/>
      <c r="AB888" s="73"/>
      <c r="AC888" s="73"/>
    </row>
    <row r="889" spans="1:29" ht="12.75" customHeight="1">
      <c r="A889" s="73"/>
      <c r="B889" s="73"/>
      <c r="C889" s="81"/>
      <c r="D889" s="81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  <c r="Z889" s="73"/>
      <c r="AA889" s="73"/>
      <c r="AB889" s="73"/>
      <c r="AC889" s="73"/>
    </row>
    <row r="890" spans="1:29" ht="12.75" customHeight="1">
      <c r="A890" s="73"/>
      <c r="B890" s="73"/>
      <c r="C890" s="81"/>
      <c r="D890" s="81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  <c r="Z890" s="73"/>
      <c r="AA890" s="73"/>
      <c r="AB890" s="73"/>
      <c r="AC890" s="73"/>
    </row>
    <row r="891" spans="1:29" ht="12.75" customHeight="1">
      <c r="A891" s="73"/>
      <c r="B891" s="73"/>
      <c r="C891" s="81"/>
      <c r="D891" s="81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  <c r="Z891" s="73"/>
      <c r="AA891" s="73"/>
      <c r="AB891" s="73"/>
      <c r="AC891" s="73"/>
    </row>
    <row r="892" spans="1:29" ht="12.75" customHeight="1">
      <c r="A892" s="73"/>
      <c r="B892" s="73"/>
      <c r="C892" s="81"/>
      <c r="D892" s="81"/>
      <c r="E892" s="73"/>
      <c r="F892" s="73"/>
      <c r="G892" s="73"/>
      <c r="H892" s="73"/>
      <c r="I892" s="73"/>
      <c r="J892" s="73"/>
      <c r="K892" s="73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  <c r="Z892" s="73"/>
      <c r="AA892" s="73"/>
      <c r="AB892" s="73"/>
      <c r="AC892" s="73"/>
    </row>
    <row r="893" spans="1:29" ht="12.75" customHeight="1">
      <c r="A893" s="73"/>
      <c r="B893" s="73"/>
      <c r="C893" s="81"/>
      <c r="D893" s="81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  <c r="Z893" s="73"/>
      <c r="AA893" s="73"/>
      <c r="AB893" s="73"/>
      <c r="AC893" s="73"/>
    </row>
    <row r="894" spans="1:29" ht="12.75" customHeight="1">
      <c r="A894" s="73"/>
      <c r="B894" s="73"/>
      <c r="C894" s="81"/>
      <c r="D894" s="81"/>
      <c r="E894" s="73"/>
      <c r="F894" s="73"/>
      <c r="G894" s="73"/>
      <c r="H894" s="73"/>
      <c r="I894" s="73"/>
      <c r="J894" s="73"/>
      <c r="K894" s="73"/>
      <c r="L894" s="73"/>
      <c r="M894" s="73"/>
      <c r="N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  <c r="Z894" s="73"/>
      <c r="AA894" s="73"/>
      <c r="AB894" s="73"/>
      <c r="AC894" s="73"/>
    </row>
    <row r="895" spans="1:29" ht="12.75" customHeight="1">
      <c r="A895" s="73"/>
      <c r="B895" s="73"/>
      <c r="C895" s="81"/>
      <c r="D895" s="81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  <c r="Z895" s="73"/>
      <c r="AA895" s="73"/>
      <c r="AB895" s="73"/>
      <c r="AC895" s="73"/>
    </row>
    <row r="896" spans="1:29" ht="12.75" customHeight="1">
      <c r="A896" s="73"/>
      <c r="B896" s="73"/>
      <c r="C896" s="81"/>
      <c r="D896" s="81"/>
      <c r="E896" s="73"/>
      <c r="F896" s="73"/>
      <c r="G896" s="73"/>
      <c r="H896" s="73"/>
      <c r="I896" s="73"/>
      <c r="J896" s="73"/>
      <c r="K896" s="73"/>
      <c r="L896" s="73"/>
      <c r="M896" s="73"/>
      <c r="N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  <c r="Z896" s="73"/>
      <c r="AA896" s="73"/>
      <c r="AB896" s="73"/>
      <c r="AC896" s="73"/>
    </row>
    <row r="897" spans="1:29" ht="12.75" customHeight="1">
      <c r="A897" s="73"/>
      <c r="B897" s="73"/>
      <c r="C897" s="81"/>
      <c r="D897" s="81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  <c r="Z897" s="73"/>
      <c r="AA897" s="73"/>
      <c r="AB897" s="73"/>
      <c r="AC897" s="73"/>
    </row>
    <row r="898" spans="1:29" ht="12.75" customHeight="1">
      <c r="A898" s="73"/>
      <c r="B898" s="73"/>
      <c r="C898" s="81"/>
      <c r="D898" s="81"/>
      <c r="E898" s="73"/>
      <c r="F898" s="73"/>
      <c r="G898" s="73"/>
      <c r="H898" s="73"/>
      <c r="I898" s="73"/>
      <c r="J898" s="73"/>
      <c r="K898" s="73"/>
      <c r="L898" s="73"/>
      <c r="M898" s="73"/>
      <c r="N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  <c r="Z898" s="73"/>
      <c r="AA898" s="73"/>
      <c r="AB898" s="73"/>
      <c r="AC898" s="73"/>
    </row>
    <row r="899" spans="1:29" ht="12.75" customHeight="1">
      <c r="A899" s="73"/>
      <c r="B899" s="73"/>
      <c r="C899" s="81"/>
      <c r="D899" s="81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  <c r="Z899" s="73"/>
      <c r="AA899" s="73"/>
      <c r="AB899" s="73"/>
      <c r="AC899" s="73"/>
    </row>
    <row r="900" spans="1:29" ht="12.75" customHeight="1">
      <c r="A900" s="73"/>
      <c r="B900" s="73"/>
      <c r="C900" s="81"/>
      <c r="D900" s="81"/>
      <c r="E900" s="73"/>
      <c r="F900" s="73"/>
      <c r="G900" s="73"/>
      <c r="H900" s="73"/>
      <c r="I900" s="73"/>
      <c r="J900" s="73"/>
      <c r="K900" s="73"/>
      <c r="L900" s="73"/>
      <c r="M900" s="73"/>
      <c r="N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  <c r="Z900" s="73"/>
      <c r="AA900" s="73"/>
      <c r="AB900" s="73"/>
      <c r="AC900" s="73"/>
    </row>
    <row r="901" spans="1:29" ht="12.75" customHeight="1">
      <c r="A901" s="73"/>
      <c r="B901" s="73"/>
      <c r="C901" s="81"/>
      <c r="D901" s="81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  <c r="Z901" s="73"/>
      <c r="AA901" s="73"/>
      <c r="AB901" s="73"/>
      <c r="AC901" s="73"/>
    </row>
    <row r="902" spans="1:29" ht="12.75" customHeight="1">
      <c r="A902" s="73"/>
      <c r="B902" s="73"/>
      <c r="C902" s="81"/>
      <c r="D902" s="81"/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  <c r="Z902" s="73"/>
      <c r="AA902" s="73"/>
      <c r="AB902" s="73"/>
      <c r="AC902" s="73"/>
    </row>
    <row r="903" spans="1:29" ht="12.75" customHeight="1">
      <c r="A903" s="73"/>
      <c r="B903" s="73"/>
      <c r="C903" s="81"/>
      <c r="D903" s="81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  <c r="Z903" s="73"/>
      <c r="AA903" s="73"/>
      <c r="AB903" s="73"/>
      <c r="AC903" s="73"/>
    </row>
    <row r="904" spans="1:29" ht="12.75" customHeight="1">
      <c r="A904" s="73"/>
      <c r="B904" s="73"/>
      <c r="C904" s="81"/>
      <c r="D904" s="81"/>
      <c r="E904" s="73"/>
      <c r="F904" s="73"/>
      <c r="G904" s="73"/>
      <c r="H904" s="73"/>
      <c r="I904" s="73"/>
      <c r="J904" s="73"/>
      <c r="K904" s="73"/>
      <c r="L904" s="73"/>
      <c r="M904" s="73"/>
      <c r="N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  <c r="Z904" s="73"/>
      <c r="AA904" s="73"/>
      <c r="AB904" s="73"/>
      <c r="AC904" s="73"/>
    </row>
    <row r="905" spans="1:29" ht="12.75" customHeight="1">
      <c r="A905" s="73"/>
      <c r="B905" s="73"/>
      <c r="C905" s="81"/>
      <c r="D905" s="81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  <c r="Z905" s="73"/>
      <c r="AA905" s="73"/>
      <c r="AB905" s="73"/>
      <c r="AC905" s="73"/>
    </row>
    <row r="906" spans="1:29" ht="12.75" customHeight="1">
      <c r="A906" s="73"/>
      <c r="B906" s="73"/>
      <c r="C906" s="81"/>
      <c r="D906" s="81"/>
      <c r="E906" s="73"/>
      <c r="F906" s="73"/>
      <c r="G906" s="73"/>
      <c r="H906" s="73"/>
      <c r="I906" s="73"/>
      <c r="J906" s="73"/>
      <c r="K906" s="73"/>
      <c r="L906" s="73"/>
      <c r="M906" s="73"/>
      <c r="N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  <c r="Z906" s="73"/>
      <c r="AA906" s="73"/>
      <c r="AB906" s="73"/>
      <c r="AC906" s="73"/>
    </row>
    <row r="907" spans="1:29" ht="12.75" customHeight="1">
      <c r="A907" s="73"/>
      <c r="B907" s="73"/>
      <c r="C907" s="81"/>
      <c r="D907" s="81"/>
      <c r="E907" s="73"/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  <c r="Z907" s="73"/>
      <c r="AA907" s="73"/>
      <c r="AB907" s="73"/>
      <c r="AC907" s="73"/>
    </row>
    <row r="908" spans="1:29" ht="12.75" customHeight="1">
      <c r="A908" s="73"/>
      <c r="B908" s="73"/>
      <c r="C908" s="81"/>
      <c r="D908" s="81"/>
      <c r="E908" s="73"/>
      <c r="F908" s="73"/>
      <c r="G908" s="73"/>
      <c r="H908" s="73"/>
      <c r="I908" s="73"/>
      <c r="J908" s="73"/>
      <c r="K908" s="73"/>
      <c r="L908" s="73"/>
      <c r="M908" s="73"/>
      <c r="N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  <c r="Z908" s="73"/>
      <c r="AA908" s="73"/>
      <c r="AB908" s="73"/>
      <c r="AC908" s="73"/>
    </row>
    <row r="909" spans="1:29" ht="12.75" customHeight="1">
      <c r="A909" s="73"/>
      <c r="B909" s="73"/>
      <c r="C909" s="81"/>
      <c r="D909" s="81"/>
      <c r="E909" s="73"/>
      <c r="F909" s="73"/>
      <c r="G909" s="73"/>
      <c r="H909" s="73"/>
      <c r="I909" s="73"/>
      <c r="J909" s="73"/>
      <c r="K909" s="73"/>
      <c r="L909" s="73"/>
      <c r="M909" s="73"/>
      <c r="N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  <c r="Z909" s="73"/>
      <c r="AA909" s="73"/>
      <c r="AB909" s="73"/>
      <c r="AC909" s="73"/>
    </row>
    <row r="910" spans="1:29" ht="12.75" customHeight="1">
      <c r="A910" s="73"/>
      <c r="B910" s="73"/>
      <c r="C910" s="81"/>
      <c r="D910" s="81"/>
      <c r="E910" s="73"/>
      <c r="F910" s="73"/>
      <c r="G910" s="73"/>
      <c r="H910" s="73"/>
      <c r="I910" s="73"/>
      <c r="J910" s="73"/>
      <c r="K910" s="73"/>
      <c r="L910" s="73"/>
      <c r="M910" s="73"/>
      <c r="N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  <c r="Z910" s="73"/>
      <c r="AA910" s="73"/>
      <c r="AB910" s="73"/>
      <c r="AC910" s="73"/>
    </row>
    <row r="911" spans="1:29" ht="12.75" customHeight="1">
      <c r="A911" s="73"/>
      <c r="B911" s="73"/>
      <c r="C911" s="81"/>
      <c r="D911" s="81"/>
      <c r="E911" s="73"/>
      <c r="F911" s="73"/>
      <c r="G911" s="73"/>
      <c r="H911" s="73"/>
      <c r="I911" s="73"/>
      <c r="J911" s="73"/>
      <c r="K911" s="73"/>
      <c r="L911" s="73"/>
      <c r="M911" s="73"/>
      <c r="N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  <c r="Z911" s="73"/>
      <c r="AA911" s="73"/>
      <c r="AB911" s="73"/>
      <c r="AC911" s="73"/>
    </row>
    <row r="912" spans="1:29" ht="12.75" customHeight="1">
      <c r="A912" s="73"/>
      <c r="B912" s="73"/>
      <c r="C912" s="81"/>
      <c r="D912" s="81"/>
      <c r="E912" s="73"/>
      <c r="F912" s="73"/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  <c r="Z912" s="73"/>
      <c r="AA912" s="73"/>
      <c r="AB912" s="73"/>
      <c r="AC912" s="73"/>
    </row>
    <row r="913" spans="1:29" ht="12.75" customHeight="1">
      <c r="A913" s="73"/>
      <c r="B913" s="73"/>
      <c r="C913" s="81"/>
      <c r="D913" s="81"/>
      <c r="E913" s="73"/>
      <c r="F913" s="73"/>
      <c r="G913" s="73"/>
      <c r="H913" s="73"/>
      <c r="I913" s="73"/>
      <c r="J913" s="73"/>
      <c r="K913" s="73"/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  <c r="Z913" s="73"/>
      <c r="AA913" s="73"/>
      <c r="AB913" s="73"/>
      <c r="AC913" s="73"/>
    </row>
    <row r="914" spans="1:29" ht="12.75" customHeight="1">
      <c r="A914" s="73"/>
      <c r="B914" s="73"/>
      <c r="C914" s="81"/>
      <c r="D914" s="81"/>
      <c r="E914" s="73"/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  <c r="Z914" s="73"/>
      <c r="AA914" s="73"/>
      <c r="AB914" s="73"/>
      <c r="AC914" s="73"/>
    </row>
    <row r="915" spans="1:29" ht="12.75" customHeight="1">
      <c r="A915" s="73"/>
      <c r="B915" s="73"/>
      <c r="C915" s="81"/>
      <c r="D915" s="81"/>
      <c r="E915" s="73"/>
      <c r="F915" s="73"/>
      <c r="G915" s="73"/>
      <c r="H915" s="73"/>
      <c r="I915" s="73"/>
      <c r="J915" s="73"/>
      <c r="K915" s="73"/>
      <c r="L915" s="73"/>
      <c r="M915" s="73"/>
      <c r="N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  <c r="Z915" s="73"/>
      <c r="AA915" s="73"/>
      <c r="AB915" s="73"/>
      <c r="AC915" s="73"/>
    </row>
    <row r="916" spans="1:29" ht="12.75" customHeight="1">
      <c r="A916" s="73"/>
      <c r="B916" s="73"/>
      <c r="C916" s="81"/>
      <c r="D916" s="81"/>
      <c r="E916" s="73"/>
      <c r="F916" s="73"/>
      <c r="G916" s="73"/>
      <c r="H916" s="73"/>
      <c r="I916" s="73"/>
      <c r="J916" s="73"/>
      <c r="K916" s="73"/>
      <c r="L916" s="73"/>
      <c r="M916" s="73"/>
      <c r="N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  <c r="Z916" s="73"/>
      <c r="AA916" s="73"/>
      <c r="AB916" s="73"/>
      <c r="AC916" s="73"/>
    </row>
    <row r="917" spans="1:29" ht="12.75" customHeight="1">
      <c r="A917" s="73"/>
      <c r="B917" s="73"/>
      <c r="C917" s="81"/>
      <c r="D917" s="81"/>
      <c r="E917" s="73"/>
      <c r="F917" s="73"/>
      <c r="G917" s="73"/>
      <c r="H917" s="73"/>
      <c r="I917" s="73"/>
      <c r="J917" s="73"/>
      <c r="K917" s="73"/>
      <c r="L917" s="73"/>
      <c r="M917" s="73"/>
      <c r="N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  <c r="Z917" s="73"/>
      <c r="AA917" s="73"/>
      <c r="AB917" s="73"/>
      <c r="AC917" s="73"/>
    </row>
    <row r="918" spans="1:29" ht="12.75" customHeight="1">
      <c r="A918" s="73"/>
      <c r="B918" s="73"/>
      <c r="C918" s="81"/>
      <c r="D918" s="81"/>
      <c r="E918" s="73"/>
      <c r="F918" s="73"/>
      <c r="G918" s="73"/>
      <c r="H918" s="73"/>
      <c r="I918" s="73"/>
      <c r="J918" s="73"/>
      <c r="K918" s="73"/>
      <c r="L918" s="73"/>
      <c r="M918" s="73"/>
      <c r="N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  <c r="Z918" s="73"/>
      <c r="AA918" s="73"/>
      <c r="AB918" s="73"/>
      <c r="AC918" s="73"/>
    </row>
    <row r="919" spans="1:29" ht="12.75" customHeight="1">
      <c r="A919" s="73"/>
      <c r="B919" s="73"/>
      <c r="C919" s="81"/>
      <c r="D919" s="81"/>
      <c r="E919" s="73"/>
      <c r="F919" s="73"/>
      <c r="G919" s="73"/>
      <c r="H919" s="73"/>
      <c r="I919" s="73"/>
      <c r="J919" s="73"/>
      <c r="K919" s="73"/>
      <c r="L919" s="73"/>
      <c r="M919" s="73"/>
      <c r="N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  <c r="Z919" s="73"/>
      <c r="AA919" s="73"/>
      <c r="AB919" s="73"/>
      <c r="AC919" s="73"/>
    </row>
    <row r="920" spans="1:29" ht="12.75" customHeight="1">
      <c r="A920" s="73"/>
      <c r="B920" s="73"/>
      <c r="C920" s="81"/>
      <c r="D920" s="81"/>
      <c r="E920" s="73"/>
      <c r="F920" s="73"/>
      <c r="G920" s="73"/>
      <c r="H920" s="73"/>
      <c r="I920" s="73"/>
      <c r="J920" s="73"/>
      <c r="K920" s="73"/>
      <c r="L920" s="73"/>
      <c r="M920" s="73"/>
      <c r="N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  <c r="Z920" s="73"/>
      <c r="AA920" s="73"/>
      <c r="AB920" s="73"/>
      <c r="AC920" s="73"/>
    </row>
    <row r="921" spans="1:29" ht="12.75" customHeight="1">
      <c r="A921" s="73"/>
      <c r="B921" s="73"/>
      <c r="C921" s="81"/>
      <c r="D921" s="81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  <c r="Z921" s="73"/>
      <c r="AA921" s="73"/>
      <c r="AB921" s="73"/>
      <c r="AC921" s="73"/>
    </row>
    <row r="922" spans="1:29" ht="12.75" customHeight="1">
      <c r="A922" s="73"/>
      <c r="B922" s="73"/>
      <c r="C922" s="81"/>
      <c r="D922" s="81"/>
      <c r="E922" s="73"/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  <c r="Z922" s="73"/>
      <c r="AA922" s="73"/>
      <c r="AB922" s="73"/>
      <c r="AC922" s="73"/>
    </row>
    <row r="923" spans="1:29" ht="12.75" customHeight="1">
      <c r="A923" s="73"/>
      <c r="B923" s="73"/>
      <c r="C923" s="81"/>
      <c r="D923" s="81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  <c r="Z923" s="73"/>
      <c r="AA923" s="73"/>
      <c r="AB923" s="73"/>
      <c r="AC923" s="73"/>
    </row>
    <row r="924" spans="1:29" ht="12.75" customHeight="1">
      <c r="A924" s="73"/>
      <c r="B924" s="73"/>
      <c r="C924" s="81"/>
      <c r="D924" s="81"/>
      <c r="E924" s="73"/>
      <c r="F924" s="73"/>
      <c r="G924" s="73"/>
      <c r="H924" s="73"/>
      <c r="I924" s="73"/>
      <c r="J924" s="73"/>
      <c r="K924" s="73"/>
      <c r="L924" s="73"/>
      <c r="M924" s="73"/>
      <c r="N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  <c r="Z924" s="73"/>
      <c r="AA924" s="73"/>
      <c r="AB924" s="73"/>
      <c r="AC924" s="73"/>
    </row>
    <row r="925" spans="1:29" ht="12.75" customHeight="1">
      <c r="A925" s="73"/>
      <c r="B925" s="73"/>
      <c r="C925" s="81"/>
      <c r="D925" s="81"/>
      <c r="E925" s="73"/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  <c r="Z925" s="73"/>
      <c r="AA925" s="73"/>
      <c r="AB925" s="73"/>
      <c r="AC925" s="73"/>
    </row>
    <row r="926" spans="1:29" ht="12.75" customHeight="1">
      <c r="A926" s="73"/>
      <c r="B926" s="73"/>
      <c r="C926" s="81"/>
      <c r="D926" s="81"/>
      <c r="E926" s="73"/>
      <c r="F926" s="73"/>
      <c r="G926" s="73"/>
      <c r="H926" s="73"/>
      <c r="I926" s="73"/>
      <c r="J926" s="73"/>
      <c r="K926" s="73"/>
      <c r="L926" s="73"/>
      <c r="M926" s="73"/>
      <c r="N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  <c r="Z926" s="73"/>
      <c r="AA926" s="73"/>
      <c r="AB926" s="73"/>
      <c r="AC926" s="73"/>
    </row>
    <row r="927" spans="1:29" ht="12.75" customHeight="1">
      <c r="A927" s="73"/>
      <c r="B927" s="73"/>
      <c r="C927" s="81"/>
      <c r="D927" s="81"/>
      <c r="E927" s="73"/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  <c r="Z927" s="73"/>
      <c r="AA927" s="73"/>
      <c r="AB927" s="73"/>
      <c r="AC927" s="73"/>
    </row>
    <row r="928" spans="1:29" ht="12.75" customHeight="1">
      <c r="A928" s="73"/>
      <c r="B928" s="73"/>
      <c r="C928" s="81"/>
      <c r="D928" s="81"/>
      <c r="E928" s="73"/>
      <c r="F928" s="73"/>
      <c r="G928" s="73"/>
      <c r="H928" s="73"/>
      <c r="I928" s="73"/>
      <c r="J928" s="73"/>
      <c r="K928" s="73"/>
      <c r="L928" s="73"/>
      <c r="M928" s="73"/>
      <c r="N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  <c r="Z928" s="73"/>
      <c r="AA928" s="73"/>
      <c r="AB928" s="73"/>
      <c r="AC928" s="73"/>
    </row>
    <row r="929" spans="1:29" ht="12.75" customHeight="1">
      <c r="A929" s="73"/>
      <c r="B929" s="73"/>
      <c r="C929" s="81"/>
      <c r="D929" s="81"/>
      <c r="E929" s="73"/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  <c r="Z929" s="73"/>
      <c r="AA929" s="73"/>
      <c r="AB929" s="73"/>
      <c r="AC929" s="73"/>
    </row>
    <row r="930" spans="1:29" ht="12.75" customHeight="1">
      <c r="A930" s="73"/>
      <c r="B930" s="73"/>
      <c r="C930" s="81"/>
      <c r="D930" s="81"/>
      <c r="E930" s="73"/>
      <c r="F930" s="73"/>
      <c r="G930" s="73"/>
      <c r="H930" s="73"/>
      <c r="I930" s="73"/>
      <c r="J930" s="73"/>
      <c r="K930" s="73"/>
      <c r="L930" s="73"/>
      <c r="M930" s="73"/>
      <c r="N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  <c r="Z930" s="73"/>
      <c r="AA930" s="73"/>
      <c r="AB930" s="73"/>
      <c r="AC930" s="73"/>
    </row>
    <row r="931" spans="1:29" ht="12.75" customHeight="1">
      <c r="A931" s="73"/>
      <c r="B931" s="73"/>
      <c r="C931" s="81"/>
      <c r="D931" s="81"/>
      <c r="E931" s="73"/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  <c r="Z931" s="73"/>
      <c r="AA931" s="73"/>
      <c r="AB931" s="73"/>
      <c r="AC931" s="73"/>
    </row>
    <row r="932" spans="1:29" ht="12.75" customHeight="1">
      <c r="A932" s="73"/>
      <c r="B932" s="73"/>
      <c r="C932" s="81"/>
      <c r="D932" s="81"/>
      <c r="E932" s="73"/>
      <c r="F932" s="73"/>
      <c r="G932" s="73"/>
      <c r="H932" s="73"/>
      <c r="I932" s="73"/>
      <c r="J932" s="73"/>
      <c r="K932" s="73"/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  <c r="Z932" s="73"/>
      <c r="AA932" s="73"/>
      <c r="AB932" s="73"/>
      <c r="AC932" s="73"/>
    </row>
    <row r="933" spans="1:29" ht="12.75" customHeight="1">
      <c r="A933" s="73"/>
      <c r="B933" s="73"/>
      <c r="C933" s="81"/>
      <c r="D933" s="81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  <c r="Z933" s="73"/>
      <c r="AA933" s="73"/>
      <c r="AB933" s="73"/>
      <c r="AC933" s="73"/>
    </row>
    <row r="934" spans="1:29" ht="12.75" customHeight="1">
      <c r="A934" s="73"/>
      <c r="B934" s="73"/>
      <c r="C934" s="81"/>
      <c r="D934" s="81"/>
      <c r="E934" s="73"/>
      <c r="F934" s="73"/>
      <c r="G934" s="73"/>
      <c r="H934" s="73"/>
      <c r="I934" s="73"/>
      <c r="J934" s="73"/>
      <c r="K934" s="73"/>
      <c r="L934" s="73"/>
      <c r="M934" s="73"/>
      <c r="N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  <c r="Z934" s="73"/>
      <c r="AA934" s="73"/>
      <c r="AB934" s="73"/>
      <c r="AC934" s="73"/>
    </row>
    <row r="935" spans="1:29" ht="12.75" customHeight="1">
      <c r="A935" s="73"/>
      <c r="B935" s="73"/>
      <c r="C935" s="81"/>
      <c r="D935" s="81"/>
      <c r="E935" s="73"/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  <c r="Z935" s="73"/>
      <c r="AA935" s="73"/>
      <c r="AB935" s="73"/>
      <c r="AC935" s="73"/>
    </row>
    <row r="936" spans="1:29" ht="12.75" customHeight="1">
      <c r="A936" s="73"/>
      <c r="B936" s="73"/>
      <c r="C936" s="81"/>
      <c r="D936" s="81"/>
      <c r="E936" s="73"/>
      <c r="F936" s="73"/>
      <c r="G936" s="73"/>
      <c r="H936" s="73"/>
      <c r="I936" s="73"/>
      <c r="J936" s="73"/>
      <c r="K936" s="73"/>
      <c r="L936" s="73"/>
      <c r="M936" s="73"/>
      <c r="N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  <c r="Z936" s="73"/>
      <c r="AA936" s="73"/>
      <c r="AB936" s="73"/>
      <c r="AC936" s="73"/>
    </row>
    <row r="937" spans="1:29" ht="12.75" customHeight="1">
      <c r="A937" s="73"/>
      <c r="B937" s="73"/>
      <c r="C937" s="81"/>
      <c r="D937" s="81"/>
      <c r="E937" s="73"/>
      <c r="F937" s="73"/>
      <c r="G937" s="73"/>
      <c r="H937" s="73"/>
      <c r="I937" s="73"/>
      <c r="J937" s="73"/>
      <c r="K937" s="73"/>
      <c r="L937" s="73"/>
      <c r="M937" s="73"/>
      <c r="N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  <c r="Z937" s="73"/>
      <c r="AA937" s="73"/>
      <c r="AB937" s="73"/>
      <c r="AC937" s="73"/>
    </row>
    <row r="938" spans="1:29" ht="12.75" customHeight="1">
      <c r="A938" s="73"/>
      <c r="B938" s="73"/>
      <c r="C938" s="81"/>
      <c r="D938" s="81"/>
      <c r="E938" s="73"/>
      <c r="F938" s="73"/>
      <c r="G938" s="73"/>
      <c r="H938" s="73"/>
      <c r="I938" s="73"/>
      <c r="J938" s="73"/>
      <c r="K938" s="73"/>
      <c r="L938" s="73"/>
      <c r="M938" s="73"/>
      <c r="N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  <c r="Z938" s="73"/>
      <c r="AA938" s="73"/>
      <c r="AB938" s="73"/>
      <c r="AC938" s="73"/>
    </row>
    <row r="939" spans="1:29" ht="12.75" customHeight="1">
      <c r="A939" s="73"/>
      <c r="B939" s="73"/>
      <c r="C939" s="81"/>
      <c r="D939" s="81"/>
      <c r="E939" s="73"/>
      <c r="F939" s="73"/>
      <c r="G939" s="73"/>
      <c r="H939" s="73"/>
      <c r="I939" s="73"/>
      <c r="J939" s="73"/>
      <c r="K939" s="73"/>
      <c r="L939" s="73"/>
      <c r="M939" s="73"/>
      <c r="N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  <c r="Z939" s="73"/>
      <c r="AA939" s="73"/>
      <c r="AB939" s="73"/>
      <c r="AC939" s="73"/>
    </row>
    <row r="940" spans="1:29" ht="12.75" customHeight="1">
      <c r="A940" s="73"/>
      <c r="B940" s="73"/>
      <c r="C940" s="81"/>
      <c r="D940" s="81"/>
      <c r="E940" s="73"/>
      <c r="F940" s="73"/>
      <c r="G940" s="73"/>
      <c r="H940" s="73"/>
      <c r="I940" s="73"/>
      <c r="J940" s="73"/>
      <c r="K940" s="73"/>
      <c r="L940" s="73"/>
      <c r="M940" s="73"/>
      <c r="N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  <c r="Z940" s="73"/>
      <c r="AA940" s="73"/>
      <c r="AB940" s="73"/>
      <c r="AC940" s="73"/>
    </row>
    <row r="941" spans="1:29" ht="12.75" customHeight="1">
      <c r="A941" s="73"/>
      <c r="B941" s="73"/>
      <c r="C941" s="81"/>
      <c r="D941" s="81"/>
      <c r="E941" s="73"/>
      <c r="F941" s="73"/>
      <c r="G941" s="73"/>
      <c r="H941" s="73"/>
      <c r="I941" s="73"/>
      <c r="J941" s="73"/>
      <c r="K941" s="73"/>
      <c r="L941" s="73"/>
      <c r="M941" s="73"/>
      <c r="N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  <c r="Z941" s="73"/>
      <c r="AA941" s="73"/>
      <c r="AB941" s="73"/>
      <c r="AC941" s="73"/>
    </row>
    <row r="942" spans="1:29" ht="12.75" customHeight="1">
      <c r="A942" s="73"/>
      <c r="B942" s="73"/>
      <c r="C942" s="81"/>
      <c r="D942" s="81"/>
      <c r="E942" s="73"/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  <c r="Z942" s="73"/>
      <c r="AA942" s="73"/>
      <c r="AB942" s="73"/>
      <c r="AC942" s="73"/>
    </row>
    <row r="943" spans="1:29" ht="12.75" customHeight="1">
      <c r="A943" s="73"/>
      <c r="B943" s="73"/>
      <c r="C943" s="81"/>
      <c r="D943" s="81"/>
      <c r="E943" s="73"/>
      <c r="F943" s="73"/>
      <c r="G943" s="73"/>
      <c r="H943" s="73"/>
      <c r="I943" s="73"/>
      <c r="J943" s="73"/>
      <c r="K943" s="73"/>
      <c r="L943" s="73"/>
      <c r="M943" s="73"/>
      <c r="N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  <c r="Z943" s="73"/>
      <c r="AA943" s="73"/>
      <c r="AB943" s="73"/>
      <c r="AC943" s="73"/>
    </row>
    <row r="944" spans="1:29" ht="12.75" customHeight="1">
      <c r="A944" s="73"/>
      <c r="B944" s="73"/>
      <c r="C944" s="81"/>
      <c r="D944" s="81"/>
      <c r="E944" s="73"/>
      <c r="F944" s="73"/>
      <c r="G944" s="73"/>
      <c r="H944" s="73"/>
      <c r="I944" s="73"/>
      <c r="J944" s="73"/>
      <c r="K944" s="73"/>
      <c r="L944" s="73"/>
      <c r="M944" s="73"/>
      <c r="N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  <c r="Z944" s="73"/>
      <c r="AA944" s="73"/>
      <c r="AB944" s="73"/>
      <c r="AC944" s="73"/>
    </row>
    <row r="945" spans="1:29" ht="12.75" customHeight="1">
      <c r="A945" s="73"/>
      <c r="B945" s="73"/>
      <c r="C945" s="81"/>
      <c r="D945" s="81"/>
      <c r="E945" s="73"/>
      <c r="F945" s="73"/>
      <c r="G945" s="73"/>
      <c r="H945" s="73"/>
      <c r="I945" s="73"/>
      <c r="J945" s="73"/>
      <c r="K945" s="73"/>
      <c r="L945" s="73"/>
      <c r="M945" s="73"/>
      <c r="N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  <c r="Z945" s="73"/>
      <c r="AA945" s="73"/>
      <c r="AB945" s="73"/>
      <c r="AC945" s="73"/>
    </row>
    <row r="946" spans="1:29" ht="12.75" customHeight="1">
      <c r="A946" s="73"/>
      <c r="B946" s="73"/>
      <c r="C946" s="81"/>
      <c r="D946" s="81"/>
      <c r="E946" s="73"/>
      <c r="F946" s="73"/>
      <c r="G946" s="73"/>
      <c r="H946" s="73"/>
      <c r="I946" s="73"/>
      <c r="J946" s="73"/>
      <c r="K946" s="73"/>
      <c r="L946" s="73"/>
      <c r="M946" s="73"/>
      <c r="N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  <c r="Z946" s="73"/>
      <c r="AA946" s="73"/>
      <c r="AB946" s="73"/>
      <c r="AC946" s="73"/>
    </row>
    <row r="947" spans="1:29" ht="12.75" customHeight="1">
      <c r="A947" s="73"/>
      <c r="B947" s="73"/>
      <c r="C947" s="81"/>
      <c r="D947" s="81"/>
      <c r="E947" s="73"/>
      <c r="F947" s="73"/>
      <c r="G947" s="73"/>
      <c r="H947" s="73"/>
      <c r="I947" s="73"/>
      <c r="J947" s="73"/>
      <c r="K947" s="73"/>
      <c r="L947" s="73"/>
      <c r="M947" s="73"/>
      <c r="N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  <c r="Z947" s="73"/>
      <c r="AA947" s="73"/>
      <c r="AB947" s="73"/>
      <c r="AC947" s="73"/>
    </row>
    <row r="948" spans="1:29" ht="12.75" customHeight="1">
      <c r="A948" s="73"/>
      <c r="B948" s="73"/>
      <c r="C948" s="81"/>
      <c r="D948" s="81"/>
      <c r="E948" s="73"/>
      <c r="F948" s="73"/>
      <c r="G948" s="73"/>
      <c r="H948" s="73"/>
      <c r="I948" s="73"/>
      <c r="J948" s="73"/>
      <c r="K948" s="73"/>
      <c r="L948" s="73"/>
      <c r="M948" s="73"/>
      <c r="N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  <c r="Z948" s="73"/>
      <c r="AA948" s="73"/>
      <c r="AB948" s="73"/>
      <c r="AC948" s="73"/>
    </row>
    <row r="949" spans="1:29" ht="12.75" customHeight="1">
      <c r="A949" s="73"/>
      <c r="B949" s="73"/>
      <c r="C949" s="81"/>
      <c r="D949" s="81"/>
      <c r="E949" s="73"/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  <c r="Z949" s="73"/>
      <c r="AA949" s="73"/>
      <c r="AB949" s="73"/>
      <c r="AC949" s="73"/>
    </row>
    <row r="950" spans="1:29" ht="12.75" customHeight="1">
      <c r="A950" s="73"/>
      <c r="B950" s="73"/>
      <c r="C950" s="81"/>
      <c r="D950" s="81"/>
      <c r="E950" s="73"/>
      <c r="F950" s="73"/>
      <c r="G950" s="73"/>
      <c r="H950" s="73"/>
      <c r="I950" s="73"/>
      <c r="J950" s="73"/>
      <c r="K950" s="73"/>
      <c r="L950" s="73"/>
      <c r="M950" s="73"/>
      <c r="N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  <c r="Z950" s="73"/>
      <c r="AA950" s="73"/>
      <c r="AB950" s="73"/>
      <c r="AC950" s="73"/>
    </row>
    <row r="951" spans="1:29" ht="12.75" customHeight="1">
      <c r="A951" s="73"/>
      <c r="B951" s="73"/>
      <c r="C951" s="81"/>
      <c r="D951" s="81"/>
      <c r="E951" s="73"/>
      <c r="F951" s="73"/>
      <c r="G951" s="73"/>
      <c r="H951" s="73"/>
      <c r="I951" s="73"/>
      <c r="J951" s="73"/>
      <c r="K951" s="73"/>
      <c r="L951" s="73"/>
      <c r="M951" s="73"/>
      <c r="N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  <c r="Z951" s="73"/>
      <c r="AA951" s="73"/>
      <c r="AB951" s="73"/>
      <c r="AC951" s="73"/>
    </row>
    <row r="952" spans="1:29" ht="12.75" customHeight="1">
      <c r="A952" s="73"/>
      <c r="B952" s="73"/>
      <c r="C952" s="81"/>
      <c r="D952" s="81"/>
      <c r="E952" s="73"/>
      <c r="F952" s="73"/>
      <c r="G952" s="73"/>
      <c r="H952" s="73"/>
      <c r="I952" s="73"/>
      <c r="J952" s="73"/>
      <c r="K952" s="73"/>
      <c r="L952" s="73"/>
      <c r="M952" s="73"/>
      <c r="N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  <c r="Z952" s="73"/>
      <c r="AA952" s="73"/>
      <c r="AB952" s="73"/>
      <c r="AC952" s="73"/>
    </row>
    <row r="953" spans="1:29" ht="12.75" customHeight="1">
      <c r="A953" s="73"/>
      <c r="B953" s="73"/>
      <c r="C953" s="81"/>
      <c r="D953" s="81"/>
      <c r="E953" s="73"/>
      <c r="F953" s="73"/>
      <c r="G953" s="73"/>
      <c r="H953" s="73"/>
      <c r="I953" s="73"/>
      <c r="J953" s="73"/>
      <c r="K953" s="73"/>
      <c r="L953" s="73"/>
      <c r="M953" s="73"/>
      <c r="N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  <c r="Z953" s="73"/>
      <c r="AA953" s="73"/>
      <c r="AB953" s="73"/>
      <c r="AC953" s="73"/>
    </row>
    <row r="954" spans="1:29" ht="12.75" customHeight="1">
      <c r="A954" s="73"/>
      <c r="B954" s="73"/>
      <c r="C954" s="81"/>
      <c r="D954" s="81"/>
      <c r="E954" s="73"/>
      <c r="F954" s="73"/>
      <c r="G954" s="73"/>
      <c r="H954" s="73"/>
      <c r="I954" s="73"/>
      <c r="J954" s="73"/>
      <c r="K954" s="73"/>
      <c r="L954" s="73"/>
      <c r="M954" s="73"/>
      <c r="N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  <c r="Z954" s="73"/>
      <c r="AA954" s="73"/>
      <c r="AB954" s="73"/>
      <c r="AC954" s="73"/>
    </row>
    <row r="955" spans="1:29" ht="12.75" customHeight="1">
      <c r="A955" s="73"/>
      <c r="B955" s="73"/>
      <c r="C955" s="81"/>
      <c r="D955" s="81"/>
      <c r="E955" s="73"/>
      <c r="F955" s="73"/>
      <c r="G955" s="73"/>
      <c r="H955" s="73"/>
      <c r="I955" s="73"/>
      <c r="J955" s="73"/>
      <c r="K955" s="73"/>
      <c r="L955" s="73"/>
      <c r="M955" s="73"/>
      <c r="N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  <c r="Z955" s="73"/>
      <c r="AA955" s="73"/>
      <c r="AB955" s="73"/>
      <c r="AC955" s="73"/>
    </row>
    <row r="956" spans="1:29" ht="12.75" customHeight="1">
      <c r="A956" s="73"/>
      <c r="B956" s="73"/>
      <c r="C956" s="81"/>
      <c r="D956" s="81"/>
      <c r="E956" s="73"/>
      <c r="F956" s="73"/>
      <c r="G956" s="73"/>
      <c r="H956" s="73"/>
      <c r="I956" s="73"/>
      <c r="J956" s="73"/>
      <c r="K956" s="73"/>
      <c r="L956" s="73"/>
      <c r="M956" s="73"/>
      <c r="N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  <c r="Z956" s="73"/>
      <c r="AA956" s="73"/>
      <c r="AB956" s="73"/>
      <c r="AC956" s="73"/>
    </row>
    <row r="957" spans="1:29" ht="12.75" customHeight="1">
      <c r="A957" s="73"/>
      <c r="B957" s="73"/>
      <c r="C957" s="81"/>
      <c r="D957" s="81"/>
      <c r="E957" s="73"/>
      <c r="F957" s="73"/>
      <c r="G957" s="73"/>
      <c r="H957" s="73"/>
      <c r="I957" s="73"/>
      <c r="J957" s="73"/>
      <c r="K957" s="73"/>
      <c r="L957" s="73"/>
      <c r="M957" s="73"/>
      <c r="N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  <c r="Z957" s="73"/>
      <c r="AA957" s="73"/>
      <c r="AB957" s="73"/>
      <c r="AC957" s="73"/>
    </row>
    <row r="958" spans="1:29" ht="12.75" customHeight="1">
      <c r="A958" s="73"/>
      <c r="B958" s="73"/>
      <c r="C958" s="81"/>
      <c r="D958" s="81"/>
      <c r="E958" s="73"/>
      <c r="F958" s="73"/>
      <c r="G958" s="73"/>
      <c r="H958" s="73"/>
      <c r="I958" s="73"/>
      <c r="J958" s="73"/>
      <c r="K958" s="73"/>
      <c r="L958" s="73"/>
      <c r="M958" s="73"/>
      <c r="N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  <c r="Z958" s="73"/>
      <c r="AA958" s="73"/>
      <c r="AB958" s="73"/>
      <c r="AC958" s="73"/>
    </row>
    <row r="959" spans="1:29" ht="12.75" customHeight="1">
      <c r="A959" s="73"/>
      <c r="B959" s="73"/>
      <c r="C959" s="81"/>
      <c r="D959" s="81"/>
      <c r="E959" s="73"/>
      <c r="F959" s="73"/>
      <c r="G959" s="73"/>
      <c r="H959" s="73"/>
      <c r="I959" s="73"/>
      <c r="J959" s="73"/>
      <c r="K959" s="73"/>
      <c r="L959" s="73"/>
      <c r="M959" s="73"/>
      <c r="N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  <c r="Z959" s="73"/>
      <c r="AA959" s="73"/>
      <c r="AB959" s="73"/>
      <c r="AC959" s="73"/>
    </row>
    <row r="960" spans="1:29" ht="12.75" customHeight="1">
      <c r="A960" s="73"/>
      <c r="B960" s="73"/>
      <c r="C960" s="81"/>
      <c r="D960" s="81"/>
      <c r="E960" s="73"/>
      <c r="F960" s="73"/>
      <c r="G960" s="73"/>
      <c r="H960" s="73"/>
      <c r="I960" s="73"/>
      <c r="J960" s="73"/>
      <c r="K960" s="73"/>
      <c r="L960" s="73"/>
      <c r="M960" s="73"/>
      <c r="N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  <c r="Z960" s="73"/>
      <c r="AA960" s="73"/>
      <c r="AB960" s="73"/>
      <c r="AC960" s="73"/>
    </row>
    <row r="961" spans="1:29" ht="12.75" customHeight="1">
      <c r="A961" s="73"/>
      <c r="B961" s="73"/>
      <c r="C961" s="81"/>
      <c r="D961" s="81"/>
      <c r="E961" s="73"/>
      <c r="F961" s="73"/>
      <c r="G961" s="73"/>
      <c r="H961" s="73"/>
      <c r="I961" s="73"/>
      <c r="J961" s="73"/>
      <c r="K961" s="73"/>
      <c r="L961" s="73"/>
      <c r="M961" s="73"/>
      <c r="N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  <c r="Z961" s="73"/>
      <c r="AA961" s="73"/>
      <c r="AB961" s="73"/>
      <c r="AC961" s="73"/>
    </row>
    <row r="962" spans="1:29" ht="12.75" customHeight="1">
      <c r="A962" s="73"/>
      <c r="B962" s="73"/>
      <c r="C962" s="81"/>
      <c r="D962" s="81"/>
      <c r="E962" s="73"/>
      <c r="F962" s="73"/>
      <c r="G962" s="73"/>
      <c r="H962" s="73"/>
      <c r="I962" s="73"/>
      <c r="J962" s="73"/>
      <c r="K962" s="73"/>
      <c r="L962" s="73"/>
      <c r="M962" s="73"/>
      <c r="N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  <c r="Z962" s="73"/>
      <c r="AA962" s="73"/>
      <c r="AB962" s="73"/>
      <c r="AC962" s="73"/>
    </row>
    <row r="963" spans="1:29" ht="12.75" customHeight="1">
      <c r="A963" s="73"/>
      <c r="B963" s="73"/>
      <c r="C963" s="81"/>
      <c r="D963" s="81"/>
      <c r="E963" s="73"/>
      <c r="F963" s="73"/>
      <c r="G963" s="73"/>
      <c r="H963" s="73"/>
      <c r="I963" s="73"/>
      <c r="J963" s="73"/>
      <c r="K963" s="73"/>
      <c r="L963" s="73"/>
      <c r="M963" s="73"/>
      <c r="N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  <c r="Z963" s="73"/>
      <c r="AA963" s="73"/>
      <c r="AB963" s="73"/>
      <c r="AC963" s="73"/>
    </row>
    <row r="964" spans="1:29" ht="12.75" customHeight="1">
      <c r="A964" s="73"/>
      <c r="B964" s="73"/>
      <c r="C964" s="81"/>
      <c r="D964" s="81"/>
      <c r="E964" s="73"/>
      <c r="F964" s="73"/>
      <c r="G964" s="73"/>
      <c r="H964" s="73"/>
      <c r="I964" s="73"/>
      <c r="J964" s="73"/>
      <c r="K964" s="73"/>
      <c r="L964" s="73"/>
      <c r="M964" s="73"/>
      <c r="N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  <c r="Z964" s="73"/>
      <c r="AA964" s="73"/>
      <c r="AB964" s="73"/>
      <c r="AC964" s="73"/>
    </row>
    <row r="965" spans="1:29" ht="12.75" customHeight="1">
      <c r="A965" s="73"/>
      <c r="B965" s="73"/>
      <c r="C965" s="81"/>
      <c r="D965" s="81"/>
      <c r="E965" s="73"/>
      <c r="F965" s="73"/>
      <c r="G965" s="73"/>
      <c r="H965" s="73"/>
      <c r="I965" s="73"/>
      <c r="J965" s="73"/>
      <c r="K965" s="73"/>
      <c r="L965" s="73"/>
      <c r="M965" s="73"/>
      <c r="N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  <c r="Z965" s="73"/>
      <c r="AA965" s="73"/>
      <c r="AB965" s="73"/>
      <c r="AC965" s="73"/>
    </row>
    <row r="966" spans="1:29" ht="12.75" customHeight="1">
      <c r="A966" s="73"/>
      <c r="B966" s="73"/>
      <c r="C966" s="81"/>
      <c r="D966" s="81"/>
      <c r="E966" s="73"/>
      <c r="F966" s="73"/>
      <c r="G966" s="73"/>
      <c r="H966" s="73"/>
      <c r="I966" s="73"/>
      <c r="J966" s="73"/>
      <c r="K966" s="73"/>
      <c r="L966" s="73"/>
      <c r="M966" s="73"/>
      <c r="N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  <c r="Z966" s="73"/>
      <c r="AA966" s="73"/>
      <c r="AB966" s="73"/>
      <c r="AC966" s="73"/>
    </row>
    <row r="967" spans="1:29" ht="12.75" customHeight="1">
      <c r="A967" s="73"/>
      <c r="B967" s="73"/>
      <c r="C967" s="81"/>
      <c r="D967" s="81"/>
      <c r="E967" s="73"/>
      <c r="F967" s="73"/>
      <c r="G967" s="73"/>
      <c r="H967" s="73"/>
      <c r="I967" s="73"/>
      <c r="J967" s="73"/>
      <c r="K967" s="73"/>
      <c r="L967" s="73"/>
      <c r="M967" s="73"/>
      <c r="N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  <c r="Z967" s="73"/>
      <c r="AA967" s="73"/>
      <c r="AB967" s="73"/>
      <c r="AC967" s="73"/>
    </row>
    <row r="968" spans="1:29" ht="12.75" customHeight="1">
      <c r="A968" s="73"/>
      <c r="B968" s="73"/>
      <c r="C968" s="81"/>
      <c r="D968" s="81"/>
      <c r="E968" s="73"/>
      <c r="F968" s="73"/>
      <c r="G968" s="73"/>
      <c r="H968" s="73"/>
      <c r="I968" s="73"/>
      <c r="J968" s="73"/>
      <c r="K968" s="73"/>
      <c r="L968" s="73"/>
      <c r="M968" s="73"/>
      <c r="N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  <c r="Z968" s="73"/>
      <c r="AA968" s="73"/>
      <c r="AB968" s="73"/>
      <c r="AC968" s="73"/>
    </row>
    <row r="969" spans="1:29" ht="12.75" customHeight="1">
      <c r="A969" s="73"/>
      <c r="B969" s="73"/>
      <c r="C969" s="81"/>
      <c r="D969" s="81"/>
      <c r="E969" s="73"/>
      <c r="F969" s="73"/>
      <c r="G969" s="73"/>
      <c r="H969" s="73"/>
      <c r="I969" s="73"/>
      <c r="J969" s="73"/>
      <c r="K969" s="73"/>
      <c r="L969" s="73"/>
      <c r="M969" s="73"/>
      <c r="N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  <c r="Z969" s="73"/>
      <c r="AA969" s="73"/>
      <c r="AB969" s="73"/>
      <c r="AC969" s="73"/>
    </row>
    <row r="970" spans="1:29" ht="12.75" customHeight="1">
      <c r="A970" s="73"/>
      <c r="B970" s="73"/>
      <c r="C970" s="81"/>
      <c r="D970" s="81"/>
      <c r="E970" s="73"/>
      <c r="F970" s="73"/>
      <c r="G970" s="73"/>
      <c r="H970" s="73"/>
      <c r="I970" s="73"/>
      <c r="J970" s="73"/>
      <c r="K970" s="73"/>
      <c r="L970" s="73"/>
      <c r="M970" s="73"/>
      <c r="N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  <c r="Z970" s="73"/>
      <c r="AA970" s="73"/>
      <c r="AB970" s="73"/>
      <c r="AC970" s="73"/>
    </row>
    <row r="971" spans="1:29" ht="12.75" customHeight="1">
      <c r="A971" s="73"/>
      <c r="B971" s="73"/>
      <c r="C971" s="81"/>
      <c r="D971" s="81"/>
      <c r="E971" s="73"/>
      <c r="F971" s="73"/>
      <c r="G971" s="73"/>
      <c r="H971" s="73"/>
      <c r="I971" s="73"/>
      <c r="J971" s="73"/>
      <c r="K971" s="73"/>
      <c r="L971" s="73"/>
      <c r="M971" s="73"/>
      <c r="N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  <c r="Z971" s="73"/>
      <c r="AA971" s="73"/>
      <c r="AB971" s="73"/>
      <c r="AC971" s="73"/>
    </row>
    <row r="972" spans="1:29" ht="12.75" customHeight="1">
      <c r="A972" s="73"/>
      <c r="B972" s="73"/>
      <c r="C972" s="81"/>
      <c r="D972" s="81"/>
      <c r="E972" s="73"/>
      <c r="F972" s="73"/>
      <c r="G972" s="73"/>
      <c r="H972" s="73"/>
      <c r="I972" s="73"/>
      <c r="J972" s="73"/>
      <c r="K972" s="73"/>
      <c r="L972" s="73"/>
      <c r="M972" s="73"/>
      <c r="N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  <c r="Z972" s="73"/>
      <c r="AA972" s="73"/>
      <c r="AB972" s="73"/>
      <c r="AC972" s="73"/>
    </row>
    <row r="973" spans="1:29" ht="12.75" customHeight="1">
      <c r="A973" s="73"/>
      <c r="B973" s="73"/>
      <c r="C973" s="81"/>
      <c r="D973" s="81"/>
      <c r="E973" s="73"/>
      <c r="F973" s="73"/>
      <c r="G973" s="73"/>
      <c r="H973" s="73"/>
      <c r="I973" s="73"/>
      <c r="J973" s="73"/>
      <c r="K973" s="73"/>
      <c r="L973" s="73"/>
      <c r="M973" s="73"/>
      <c r="N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  <c r="Z973" s="73"/>
      <c r="AA973" s="73"/>
      <c r="AB973" s="73"/>
      <c r="AC973" s="73"/>
    </row>
    <row r="974" spans="1:29" ht="12.75" customHeight="1">
      <c r="A974" s="73"/>
      <c r="B974" s="73"/>
      <c r="C974" s="81"/>
      <c r="D974" s="81"/>
      <c r="E974" s="73"/>
      <c r="F974" s="73"/>
      <c r="G974" s="73"/>
      <c r="H974" s="73"/>
      <c r="I974" s="73"/>
      <c r="J974" s="73"/>
      <c r="K974" s="73"/>
      <c r="L974" s="73"/>
      <c r="M974" s="73"/>
      <c r="N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  <c r="Z974" s="73"/>
      <c r="AA974" s="73"/>
      <c r="AB974" s="73"/>
      <c r="AC974" s="73"/>
    </row>
    <row r="975" spans="1:29" ht="12.75" customHeight="1">
      <c r="A975" s="73"/>
      <c r="B975" s="73"/>
      <c r="C975" s="81"/>
      <c r="D975" s="81"/>
      <c r="E975" s="73"/>
      <c r="F975" s="73"/>
      <c r="G975" s="73"/>
      <c r="H975" s="73"/>
      <c r="I975" s="73"/>
      <c r="J975" s="73"/>
      <c r="K975" s="73"/>
      <c r="L975" s="73"/>
      <c r="M975" s="73"/>
      <c r="N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  <c r="Z975" s="73"/>
      <c r="AA975" s="73"/>
      <c r="AB975" s="73"/>
      <c r="AC975" s="73"/>
    </row>
    <row r="976" spans="1:29" ht="12.75" customHeight="1">
      <c r="A976" s="73"/>
      <c r="B976" s="73"/>
      <c r="C976" s="81"/>
      <c r="D976" s="81"/>
      <c r="E976" s="73"/>
      <c r="F976" s="73"/>
      <c r="G976" s="73"/>
      <c r="H976" s="73"/>
      <c r="I976" s="73"/>
      <c r="J976" s="73"/>
      <c r="K976" s="73"/>
      <c r="L976" s="73"/>
      <c r="M976" s="73"/>
      <c r="N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  <c r="Z976" s="73"/>
      <c r="AA976" s="73"/>
      <c r="AB976" s="73"/>
      <c r="AC976" s="73"/>
    </row>
    <row r="977" spans="1:29" ht="12.75" customHeight="1">
      <c r="A977" s="73"/>
      <c r="B977" s="73"/>
      <c r="C977" s="81"/>
      <c r="D977" s="81"/>
      <c r="E977" s="73"/>
      <c r="F977" s="73"/>
      <c r="G977" s="73"/>
      <c r="H977" s="73"/>
      <c r="I977" s="73"/>
      <c r="J977" s="73"/>
      <c r="K977" s="73"/>
      <c r="L977" s="73"/>
      <c r="M977" s="73"/>
      <c r="N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  <c r="Z977" s="73"/>
      <c r="AA977" s="73"/>
      <c r="AB977" s="73"/>
      <c r="AC977" s="73"/>
    </row>
    <row r="978" spans="1:29" ht="12.75" customHeight="1">
      <c r="A978" s="73"/>
      <c r="B978" s="73"/>
      <c r="C978" s="81"/>
      <c r="D978" s="81"/>
      <c r="E978" s="73"/>
      <c r="F978" s="73"/>
      <c r="G978" s="73"/>
      <c r="H978" s="73"/>
      <c r="I978" s="73"/>
      <c r="J978" s="73"/>
      <c r="K978" s="73"/>
      <c r="L978" s="73"/>
      <c r="M978" s="73"/>
      <c r="N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  <c r="Z978" s="73"/>
      <c r="AA978" s="73"/>
      <c r="AB978" s="73"/>
      <c r="AC978" s="73"/>
    </row>
    <row r="979" spans="1:29" ht="12.75" customHeight="1">
      <c r="A979" s="73"/>
      <c r="B979" s="73"/>
      <c r="C979" s="81"/>
      <c r="D979" s="81"/>
      <c r="E979" s="73"/>
      <c r="F979" s="73"/>
      <c r="G979" s="73"/>
      <c r="H979" s="73"/>
      <c r="I979" s="73"/>
      <c r="J979" s="73"/>
      <c r="K979" s="73"/>
      <c r="L979" s="73"/>
      <c r="M979" s="73"/>
      <c r="N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  <c r="Z979" s="73"/>
      <c r="AA979" s="73"/>
      <c r="AB979" s="73"/>
      <c r="AC979" s="73"/>
    </row>
    <row r="980" spans="1:29" ht="12.75" customHeight="1">
      <c r="A980" s="73"/>
      <c r="B980" s="73"/>
      <c r="C980" s="81"/>
      <c r="D980" s="81"/>
      <c r="E980" s="73"/>
      <c r="F980" s="73"/>
      <c r="G980" s="73"/>
      <c r="H980" s="73"/>
      <c r="I980" s="73"/>
      <c r="J980" s="73"/>
      <c r="K980" s="73"/>
      <c r="L980" s="73"/>
      <c r="M980" s="73"/>
      <c r="N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  <c r="Z980" s="73"/>
      <c r="AA980" s="73"/>
      <c r="AB980" s="73"/>
      <c r="AC980" s="73"/>
    </row>
    <row r="981" spans="1:29" ht="12.75" customHeight="1">
      <c r="A981" s="73"/>
      <c r="B981" s="73"/>
      <c r="C981" s="81"/>
      <c r="D981" s="81"/>
      <c r="E981" s="73"/>
      <c r="F981" s="73"/>
      <c r="G981" s="73"/>
      <c r="H981" s="73"/>
      <c r="I981" s="73"/>
      <c r="J981" s="73"/>
      <c r="K981" s="73"/>
      <c r="L981" s="73"/>
      <c r="M981" s="73"/>
      <c r="N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  <c r="Z981" s="73"/>
      <c r="AA981" s="73"/>
      <c r="AB981" s="73"/>
      <c r="AC981" s="73"/>
    </row>
    <row r="982" spans="1:29" ht="12.75" customHeight="1">
      <c r="A982" s="73"/>
      <c r="B982" s="73"/>
      <c r="C982" s="81"/>
      <c r="D982" s="81"/>
      <c r="E982" s="73"/>
      <c r="F982" s="73"/>
      <c r="G982" s="73"/>
      <c r="H982" s="73"/>
      <c r="I982" s="73"/>
      <c r="J982" s="73"/>
      <c r="K982" s="73"/>
      <c r="L982" s="73"/>
      <c r="M982" s="73"/>
      <c r="N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  <c r="Z982" s="73"/>
      <c r="AA982" s="73"/>
      <c r="AB982" s="73"/>
      <c r="AC982" s="73"/>
    </row>
    <row r="983" spans="1:29" ht="12.75" customHeight="1">
      <c r="A983" s="73"/>
      <c r="B983" s="73"/>
      <c r="C983" s="81"/>
      <c r="D983" s="81"/>
      <c r="E983" s="73"/>
      <c r="F983" s="73"/>
      <c r="G983" s="73"/>
      <c r="H983" s="73"/>
      <c r="I983" s="73"/>
      <c r="J983" s="73"/>
      <c r="K983" s="73"/>
      <c r="L983" s="73"/>
      <c r="M983" s="73"/>
      <c r="N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  <c r="Z983" s="73"/>
      <c r="AA983" s="73"/>
      <c r="AB983" s="73"/>
      <c r="AC983" s="73"/>
    </row>
    <row r="984" spans="1:29" ht="12.75" customHeight="1">
      <c r="A984" s="73"/>
      <c r="B984" s="73"/>
      <c r="C984" s="81"/>
      <c r="D984" s="81"/>
      <c r="E984" s="73"/>
      <c r="F984" s="73"/>
      <c r="G984" s="73"/>
      <c r="H984" s="73"/>
      <c r="I984" s="73"/>
      <c r="J984" s="73"/>
      <c r="K984" s="73"/>
      <c r="L984" s="73"/>
      <c r="M984" s="73"/>
      <c r="N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  <c r="Z984" s="73"/>
      <c r="AA984" s="73"/>
      <c r="AB984" s="73"/>
      <c r="AC984" s="73"/>
    </row>
    <row r="985" spans="1:29" ht="12.75" customHeight="1">
      <c r="A985" s="73"/>
      <c r="B985" s="73"/>
      <c r="C985" s="81"/>
      <c r="D985" s="81"/>
      <c r="E985" s="73"/>
      <c r="F985" s="73"/>
      <c r="G985" s="73"/>
      <c r="H985" s="73"/>
      <c r="I985" s="73"/>
      <c r="J985" s="73"/>
      <c r="K985" s="73"/>
      <c r="L985" s="73"/>
      <c r="M985" s="73"/>
      <c r="N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  <c r="Z985" s="73"/>
      <c r="AA985" s="73"/>
      <c r="AB985" s="73"/>
      <c r="AC985" s="73"/>
    </row>
    <row r="986" spans="1:29" ht="12.75" customHeight="1">
      <c r="A986" s="73"/>
      <c r="B986" s="73"/>
      <c r="C986" s="81"/>
      <c r="D986" s="81"/>
      <c r="E986" s="73"/>
      <c r="F986" s="73"/>
      <c r="G986" s="73"/>
      <c r="H986" s="73"/>
      <c r="I986" s="73"/>
      <c r="J986" s="73"/>
      <c r="K986" s="73"/>
      <c r="L986" s="73"/>
      <c r="M986" s="73"/>
      <c r="N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  <c r="Z986" s="73"/>
      <c r="AA986" s="73"/>
      <c r="AB986" s="73"/>
      <c r="AC986" s="73"/>
    </row>
    <row r="987" spans="1:29" ht="12.75" customHeight="1">
      <c r="A987" s="73"/>
      <c r="B987" s="73"/>
      <c r="C987" s="81"/>
      <c r="D987" s="81"/>
      <c r="E987" s="73"/>
      <c r="F987" s="73"/>
      <c r="G987" s="73"/>
      <c r="H987" s="73"/>
      <c r="I987" s="73"/>
      <c r="J987" s="73"/>
      <c r="K987" s="73"/>
      <c r="L987" s="73"/>
      <c r="M987" s="73"/>
      <c r="N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  <c r="Z987" s="73"/>
      <c r="AA987" s="73"/>
      <c r="AB987" s="73"/>
      <c r="AC987" s="73"/>
    </row>
    <row r="988" spans="1:29" ht="12.75" customHeight="1">
      <c r="A988" s="73"/>
      <c r="B988" s="73"/>
      <c r="C988" s="81"/>
      <c r="D988" s="81"/>
      <c r="E988" s="73"/>
      <c r="F988" s="73"/>
      <c r="G988" s="73"/>
      <c r="H988" s="73"/>
      <c r="I988" s="73"/>
      <c r="J988" s="73"/>
      <c r="K988" s="73"/>
      <c r="L988" s="73"/>
      <c r="M988" s="73"/>
      <c r="N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  <c r="Z988" s="73"/>
      <c r="AA988" s="73"/>
      <c r="AB988" s="73"/>
      <c r="AC988" s="73"/>
    </row>
    <row r="989" spans="1:29" ht="12.75" customHeight="1">
      <c r="A989" s="73"/>
      <c r="B989" s="73"/>
      <c r="C989" s="81"/>
      <c r="D989" s="81"/>
      <c r="E989" s="73"/>
      <c r="F989" s="73"/>
      <c r="G989" s="73"/>
      <c r="H989" s="73"/>
      <c r="I989" s="73"/>
      <c r="J989" s="73"/>
      <c r="K989" s="73"/>
      <c r="L989" s="73"/>
      <c r="M989" s="73"/>
      <c r="N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  <c r="Z989" s="73"/>
      <c r="AA989" s="73"/>
      <c r="AB989" s="73"/>
      <c r="AC989" s="73"/>
    </row>
    <row r="990" spans="1:29" ht="12.75" customHeight="1">
      <c r="A990" s="73"/>
      <c r="B990" s="73"/>
      <c r="C990" s="81"/>
      <c r="D990" s="81"/>
      <c r="E990" s="73"/>
      <c r="F990" s="73"/>
      <c r="G990" s="73"/>
      <c r="H990" s="73"/>
      <c r="I990" s="73"/>
      <c r="J990" s="73"/>
      <c r="K990" s="73"/>
      <c r="L990" s="73"/>
      <c r="M990" s="73"/>
      <c r="N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  <c r="Z990" s="73"/>
      <c r="AA990" s="73"/>
      <c r="AB990" s="73"/>
      <c r="AC990" s="73"/>
    </row>
    <row r="991" spans="1:29" ht="12.75" customHeight="1">
      <c r="A991" s="73"/>
      <c r="B991" s="73"/>
      <c r="C991" s="81"/>
      <c r="D991" s="81"/>
      <c r="E991" s="73"/>
      <c r="F991" s="73"/>
      <c r="G991" s="73"/>
      <c r="H991" s="73"/>
      <c r="I991" s="73"/>
      <c r="J991" s="73"/>
      <c r="K991" s="73"/>
      <c r="L991" s="73"/>
      <c r="M991" s="73"/>
      <c r="N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  <c r="Z991" s="73"/>
      <c r="AA991" s="73"/>
      <c r="AB991" s="73"/>
      <c r="AC991" s="73"/>
    </row>
    <row r="992" spans="1:29" ht="12.75" customHeight="1">
      <c r="A992" s="73"/>
      <c r="B992" s="73"/>
      <c r="C992" s="81"/>
      <c r="D992" s="81"/>
      <c r="E992" s="73"/>
      <c r="F992" s="73"/>
      <c r="G992" s="73"/>
      <c r="H992" s="73"/>
      <c r="I992" s="73"/>
      <c r="J992" s="73"/>
      <c r="K992" s="73"/>
      <c r="L992" s="73"/>
      <c r="M992" s="73"/>
      <c r="N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  <c r="Z992" s="73"/>
      <c r="AA992" s="73"/>
      <c r="AB992" s="73"/>
      <c r="AC992" s="73"/>
    </row>
    <row r="993" spans="1:29" ht="12.75" customHeight="1">
      <c r="A993" s="73"/>
      <c r="B993" s="73"/>
      <c r="C993" s="81"/>
      <c r="D993" s="81"/>
      <c r="E993" s="73"/>
      <c r="F993" s="73"/>
      <c r="G993" s="73"/>
      <c r="H993" s="73"/>
      <c r="I993" s="73"/>
      <c r="J993" s="73"/>
      <c r="K993" s="73"/>
      <c r="L993" s="73"/>
      <c r="M993" s="73"/>
      <c r="N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  <c r="Z993" s="73"/>
      <c r="AA993" s="73"/>
      <c r="AB993" s="73"/>
      <c r="AC993" s="73"/>
    </row>
    <row r="994" spans="1:29" ht="12.75" customHeight="1">
      <c r="A994" s="73"/>
      <c r="B994" s="73"/>
      <c r="C994" s="81"/>
      <c r="D994" s="81"/>
      <c r="E994" s="73"/>
      <c r="F994" s="73"/>
      <c r="G994" s="73"/>
      <c r="H994" s="73"/>
      <c r="I994" s="73"/>
      <c r="J994" s="73"/>
      <c r="K994" s="73"/>
      <c r="L994" s="73"/>
      <c r="M994" s="73"/>
      <c r="N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  <c r="Z994" s="73"/>
      <c r="AA994" s="73"/>
      <c r="AB994" s="73"/>
      <c r="AC994" s="73"/>
    </row>
  </sheetData>
  <mergeCells count="23">
    <mergeCell ref="E24:H24"/>
    <mergeCell ref="E26:H26"/>
    <mergeCell ref="A14:A15"/>
    <mergeCell ref="B14:B15"/>
    <mergeCell ref="A16:A17"/>
    <mergeCell ref="B16:B17"/>
    <mergeCell ref="A18:B19"/>
    <mergeCell ref="E23:H23"/>
    <mergeCell ref="A10:A11"/>
    <mergeCell ref="B10:B11"/>
    <mergeCell ref="A12:A13"/>
    <mergeCell ref="B12:B13"/>
    <mergeCell ref="A8:K8"/>
    <mergeCell ref="A1:K1"/>
    <mergeCell ref="A2:K2"/>
    <mergeCell ref="A3:B3"/>
    <mergeCell ref="C3:C6"/>
    <mergeCell ref="D3:D6"/>
    <mergeCell ref="E3:F3"/>
    <mergeCell ref="G3:K3"/>
    <mergeCell ref="A4:B5"/>
    <mergeCell ref="E4:K6"/>
    <mergeCell ref="A6:B6"/>
  </mergeCells>
  <printOptions horizontalCentered="1"/>
  <pageMargins left="0.19685039370078741" right="0.19685039370078741" top="0.78740157480314965" bottom="0.19685039370078741" header="0" footer="0"/>
  <pageSetup paperSize="9"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EFFFE-CA6C-4735-AB0F-827949C4806E}">
  <sheetPr>
    <tabColor rgb="FF92D050"/>
  </sheetPr>
  <dimension ref="A1:Z996"/>
  <sheetViews>
    <sheetView showGridLines="0" view="pageBreakPreview" zoomScaleNormal="100" zoomScaleSheetLayoutView="100" workbookViewId="0">
      <selection activeCell="M1" sqref="M1"/>
    </sheetView>
  </sheetViews>
  <sheetFormatPr defaultColWidth="12.7109375" defaultRowHeight="15" customHeight="1"/>
  <cols>
    <col min="1" max="1" width="5.7109375" customWidth="1"/>
    <col min="2" max="3" width="11.7109375" customWidth="1"/>
    <col min="4" max="4" width="62.5703125" customWidth="1"/>
    <col min="5" max="5" width="10.140625" customWidth="1"/>
    <col min="6" max="6" width="11.7109375" style="185" customWidth="1"/>
    <col min="7" max="7" width="13.7109375" customWidth="1"/>
    <col min="8" max="8" width="13.42578125" customWidth="1"/>
    <col min="9" max="9" width="12.28515625" customWidth="1"/>
    <col min="10" max="10" width="7.7109375" customWidth="1"/>
    <col min="11" max="11" width="11.5703125" customWidth="1"/>
    <col min="12" max="12" width="8.28515625" customWidth="1"/>
    <col min="13" max="26" width="9.140625" customWidth="1"/>
  </cols>
  <sheetData>
    <row r="1" spans="1:26" ht="64.5" customHeight="1">
      <c r="A1" s="439"/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19.5" customHeight="1">
      <c r="A2" s="525" t="s">
        <v>109</v>
      </c>
      <c r="B2" s="526"/>
      <c r="C2" s="526"/>
      <c r="D2" s="526"/>
      <c r="E2" s="527"/>
      <c r="F2" s="528" t="s">
        <v>37</v>
      </c>
      <c r="G2" s="380"/>
      <c r="H2" s="529" t="s">
        <v>38</v>
      </c>
      <c r="I2" s="526"/>
      <c r="J2" s="530" t="s">
        <v>423</v>
      </c>
      <c r="K2" s="530"/>
      <c r="L2" s="530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ht="19.5" customHeight="1">
      <c r="A3" s="393" t="s">
        <v>378</v>
      </c>
      <c r="B3" s="377"/>
      <c r="C3" s="377"/>
      <c r="D3" s="377"/>
      <c r="E3" s="378"/>
      <c r="F3" s="394" t="s">
        <v>39</v>
      </c>
      <c r="G3" s="384"/>
      <c r="H3" s="395">
        <f ca="1">TODAY()</f>
        <v>46290</v>
      </c>
      <c r="I3" s="384"/>
      <c r="J3" s="531"/>
      <c r="K3" s="531"/>
      <c r="L3" s="531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</row>
    <row r="4" spans="1:26" ht="19.5" customHeight="1">
      <c r="A4" s="393" t="s">
        <v>110</v>
      </c>
      <c r="B4" s="377"/>
      <c r="C4" s="377"/>
      <c r="D4" s="377"/>
      <c r="E4" s="378"/>
      <c r="F4" s="394" t="s">
        <v>40</v>
      </c>
      <c r="G4" s="384"/>
      <c r="H4" s="384"/>
      <c r="I4" s="384"/>
      <c r="J4" s="531"/>
      <c r="K4" s="531"/>
      <c r="L4" s="531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</row>
    <row r="5" spans="1:26" ht="38.25" customHeight="1">
      <c r="A5" s="376" t="s">
        <v>440</v>
      </c>
      <c r="B5" s="513"/>
      <c r="C5" s="513"/>
      <c r="D5" s="513"/>
      <c r="E5" s="514"/>
      <c r="F5" s="181" t="s">
        <v>41</v>
      </c>
      <c r="G5" s="58" t="s">
        <v>42</v>
      </c>
      <c r="H5" s="59" t="s">
        <v>43</v>
      </c>
      <c r="I5" s="239" t="s">
        <v>44</v>
      </c>
      <c r="J5" s="531"/>
      <c r="K5" s="531"/>
      <c r="L5" s="531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</row>
    <row r="6" spans="1:26" ht="27.6" customHeight="1">
      <c r="A6" s="515" t="s">
        <v>218</v>
      </c>
      <c r="B6" s="513"/>
      <c r="C6" s="513"/>
      <c r="D6" s="513"/>
      <c r="E6" s="514"/>
      <c r="F6" s="182" t="s">
        <v>45</v>
      </c>
      <c r="G6" s="60">
        <v>0.03</v>
      </c>
      <c r="H6" s="59" t="s">
        <v>32</v>
      </c>
      <c r="I6" s="116">
        <f>BDI!D27</f>
        <v>0.22</v>
      </c>
      <c r="J6" s="531"/>
      <c r="K6" s="531"/>
      <c r="L6" s="531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26" ht="3.75" customHeight="1">
      <c r="A7" s="447"/>
      <c r="B7" s="447"/>
      <c r="C7" s="447"/>
      <c r="D7" s="447"/>
      <c r="E7" s="447"/>
      <c r="F7" s="447"/>
      <c r="G7" s="447"/>
      <c r="H7" s="447"/>
      <c r="I7" s="447"/>
      <c r="J7" s="447"/>
      <c r="K7" s="447"/>
      <c r="L7" s="447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</row>
    <row r="8" spans="1:26" ht="34.5" customHeight="1">
      <c r="A8" s="117" t="s">
        <v>46</v>
      </c>
      <c r="B8" s="113" t="s">
        <v>47</v>
      </c>
      <c r="C8" s="113" t="s">
        <v>48</v>
      </c>
      <c r="D8" s="113" t="s">
        <v>49</v>
      </c>
      <c r="E8" s="113" t="s">
        <v>50</v>
      </c>
      <c r="F8" s="183" t="s">
        <v>51</v>
      </c>
      <c r="G8" s="114" t="s">
        <v>52</v>
      </c>
      <c r="H8" s="115" t="s">
        <v>53</v>
      </c>
      <c r="I8" s="115" t="s">
        <v>214</v>
      </c>
      <c r="J8" s="321" t="s">
        <v>62</v>
      </c>
      <c r="K8" s="312" t="s">
        <v>103</v>
      </c>
      <c r="L8" s="312" t="s">
        <v>104</v>
      </c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</row>
    <row r="9" spans="1:26" ht="17.25" customHeight="1">
      <c r="A9" s="510" t="s">
        <v>237</v>
      </c>
      <c r="B9" s="511"/>
      <c r="C9" s="511"/>
      <c r="D9" s="511"/>
      <c r="E9" s="511"/>
      <c r="F9" s="511"/>
      <c r="G9" s="511"/>
      <c r="H9" s="511"/>
      <c r="I9" s="511"/>
      <c r="J9" s="511"/>
      <c r="K9" s="511"/>
      <c r="L9" s="512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</row>
    <row r="10" spans="1:26" ht="35.1" customHeight="1">
      <c r="A10" s="276" t="s">
        <v>141</v>
      </c>
      <c r="B10" s="200" t="s">
        <v>63</v>
      </c>
      <c r="C10" s="200">
        <v>95995</v>
      </c>
      <c r="D10" s="201" t="s">
        <v>129</v>
      </c>
      <c r="E10" s="119" t="s">
        <v>125</v>
      </c>
      <c r="F10" s="202">
        <v>48.692106000000003</v>
      </c>
      <c r="G10" s="203">
        <v>2152.94</v>
      </c>
      <c r="H10" s="203">
        <v>2626.59</v>
      </c>
      <c r="I10" s="277">
        <v>127894.2</v>
      </c>
      <c r="J10" s="275">
        <f t="shared" ref="J10:J28" si="0">I10/$I$31</f>
        <v>0.69066472717344074</v>
      </c>
      <c r="K10" s="278">
        <f>J10</f>
        <v>0.69066472717344074</v>
      </c>
      <c r="L10" s="324" t="str">
        <f t="shared" ref="L10:L28" si="1">IF(K10&lt;=$C$35,$B$35,IF(K10&lt;=$C$36,$B$36,$B$37))</f>
        <v>A</v>
      </c>
      <c r="M10" s="322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</row>
    <row r="11" spans="1:26" ht="35.1" customHeight="1">
      <c r="A11" s="276" t="s">
        <v>254</v>
      </c>
      <c r="B11" s="200" t="s">
        <v>63</v>
      </c>
      <c r="C11" s="200">
        <v>94289</v>
      </c>
      <c r="D11" s="201" t="s">
        <v>148</v>
      </c>
      <c r="E11" s="119" t="s">
        <v>64</v>
      </c>
      <c r="F11" s="202">
        <v>275.60899999999998</v>
      </c>
      <c r="G11" s="203">
        <v>47.22</v>
      </c>
      <c r="H11" s="203">
        <v>57.61</v>
      </c>
      <c r="I11" s="277">
        <v>15877.83</v>
      </c>
      <c r="J11" s="275">
        <f t="shared" si="0"/>
        <v>8.5744757190367296E-2</v>
      </c>
      <c r="K11" s="278">
        <f>K10+J11</f>
        <v>0.77640948436380808</v>
      </c>
      <c r="L11" s="323" t="str">
        <f t="shared" si="1"/>
        <v>A</v>
      </c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</row>
    <row r="12" spans="1:26" ht="54.95" customHeight="1">
      <c r="A12" s="290" t="s">
        <v>144</v>
      </c>
      <c r="B12" s="194" t="s">
        <v>55</v>
      </c>
      <c r="C12" s="194" t="s">
        <v>149</v>
      </c>
      <c r="D12" s="327" t="s">
        <v>188</v>
      </c>
      <c r="E12" s="120" t="s">
        <v>64</v>
      </c>
      <c r="F12" s="195">
        <v>80</v>
      </c>
      <c r="G12" s="289">
        <v>147.61000000000001</v>
      </c>
      <c r="H12" s="196">
        <v>180.08</v>
      </c>
      <c r="I12" s="288">
        <v>14406.4</v>
      </c>
      <c r="J12" s="284">
        <f t="shared" si="0"/>
        <v>7.779862046559935E-2</v>
      </c>
      <c r="K12" s="285">
        <f>K11+J12</f>
        <v>0.85420810482940746</v>
      </c>
      <c r="L12" s="286" t="str">
        <f t="shared" si="1"/>
        <v>B</v>
      </c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</row>
    <row r="13" spans="1:26" ht="35.1" customHeight="1">
      <c r="A13" s="281" t="s">
        <v>142</v>
      </c>
      <c r="B13" s="194" t="s">
        <v>219</v>
      </c>
      <c r="C13" s="194">
        <v>5914612</v>
      </c>
      <c r="D13" s="282" t="s">
        <v>220</v>
      </c>
      <c r="E13" s="291" t="s">
        <v>69</v>
      </c>
      <c r="F13" s="287">
        <v>5823.1863407519995</v>
      </c>
      <c r="G13" s="283">
        <v>0.99</v>
      </c>
      <c r="H13" s="196">
        <v>1.21</v>
      </c>
      <c r="I13" s="283">
        <v>7046.06</v>
      </c>
      <c r="J13" s="284">
        <f t="shared" si="0"/>
        <v>3.8050709942653339E-2</v>
      </c>
      <c r="K13" s="285">
        <f>K12+J13</f>
        <v>0.89225881477206082</v>
      </c>
      <c r="L13" s="286" t="str">
        <f t="shared" si="1"/>
        <v>B</v>
      </c>
      <c r="M13" s="67"/>
      <c r="N13" s="65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</row>
    <row r="14" spans="1:26" ht="24.95" customHeight="1">
      <c r="A14" s="281" t="s">
        <v>138</v>
      </c>
      <c r="B14" s="194" t="s">
        <v>145</v>
      </c>
      <c r="C14" s="194" t="s">
        <v>146</v>
      </c>
      <c r="D14" s="282" t="s">
        <v>147</v>
      </c>
      <c r="E14" s="291" t="s">
        <v>123</v>
      </c>
      <c r="F14" s="287">
        <v>1623.0702000000001</v>
      </c>
      <c r="G14" s="283">
        <v>2.66</v>
      </c>
      <c r="H14" s="196">
        <v>3.25</v>
      </c>
      <c r="I14" s="283">
        <v>5274.98</v>
      </c>
      <c r="J14" s="284">
        <f t="shared" si="0"/>
        <v>2.8486378761080303E-2</v>
      </c>
      <c r="K14" s="285">
        <f>K13+J14</f>
        <v>0.9207451935331411</v>
      </c>
      <c r="L14" s="286" t="str">
        <f t="shared" si="1"/>
        <v>B</v>
      </c>
      <c r="M14" s="67"/>
      <c r="N14" s="65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</row>
    <row r="15" spans="1:26" ht="35.1" customHeight="1">
      <c r="A15" s="281" t="s">
        <v>248</v>
      </c>
      <c r="B15" s="194" t="s">
        <v>63</v>
      </c>
      <c r="C15" s="194">
        <v>104790</v>
      </c>
      <c r="D15" s="282" t="s">
        <v>199</v>
      </c>
      <c r="E15" s="291" t="s">
        <v>125</v>
      </c>
      <c r="F15" s="287">
        <v>20.329899999999999</v>
      </c>
      <c r="G15" s="283">
        <v>120.1</v>
      </c>
      <c r="H15" s="196">
        <v>146.52000000000001</v>
      </c>
      <c r="I15" s="283">
        <v>2978.74</v>
      </c>
      <c r="J15" s="284">
        <f t="shared" si="0"/>
        <v>1.6086035562368074E-2</v>
      </c>
      <c r="K15" s="285">
        <f>K14+J15</f>
        <v>0.9368312290955092</v>
      </c>
      <c r="L15" s="286" t="str">
        <f t="shared" si="1"/>
        <v>B</v>
      </c>
      <c r="M15" s="67"/>
      <c r="N15" s="65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</row>
    <row r="16" spans="1:26" ht="35.1" customHeight="1">
      <c r="A16" s="302" t="s">
        <v>202</v>
      </c>
      <c r="B16" s="197" t="s">
        <v>55</v>
      </c>
      <c r="C16" s="197" t="s">
        <v>262</v>
      </c>
      <c r="D16" s="310" t="s">
        <v>261</v>
      </c>
      <c r="E16" s="308" t="s">
        <v>125</v>
      </c>
      <c r="F16" s="295">
        <v>46.706050000000005</v>
      </c>
      <c r="G16" s="296">
        <v>49.78</v>
      </c>
      <c r="H16" s="199">
        <v>60.73</v>
      </c>
      <c r="I16" s="296">
        <v>2836.46</v>
      </c>
      <c r="J16" s="297">
        <f t="shared" si="0"/>
        <v>1.5317683460535176E-2</v>
      </c>
      <c r="K16" s="298">
        <f t="shared" ref="K16:K18" si="2">K15+J16</f>
        <v>0.95214891255604439</v>
      </c>
      <c r="L16" s="299" t="str">
        <f t="shared" si="1"/>
        <v>C</v>
      </c>
      <c r="M16" s="67"/>
      <c r="N16" s="65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</row>
    <row r="17" spans="1:26" ht="45" customHeight="1">
      <c r="A17" s="302" t="s">
        <v>132</v>
      </c>
      <c r="B17" s="197" t="s">
        <v>55</v>
      </c>
      <c r="C17" s="197" t="s">
        <v>57</v>
      </c>
      <c r="D17" s="300" t="s">
        <v>58</v>
      </c>
      <c r="E17" s="309" t="s">
        <v>59</v>
      </c>
      <c r="F17" s="295">
        <v>2</v>
      </c>
      <c r="G17" s="296">
        <v>980</v>
      </c>
      <c r="H17" s="199">
        <v>1195.5999999999999</v>
      </c>
      <c r="I17" s="296">
        <v>2391.1999999999998</v>
      </c>
      <c r="J17" s="297">
        <f t="shared" si="0"/>
        <v>1.2913153963331656E-2</v>
      </c>
      <c r="K17" s="298">
        <f t="shared" si="2"/>
        <v>0.96506206651937609</v>
      </c>
      <c r="L17" s="299" t="str">
        <f t="shared" si="1"/>
        <v>C</v>
      </c>
      <c r="M17" s="67"/>
      <c r="N17" s="65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</row>
    <row r="18" spans="1:26" ht="24.95" customHeight="1">
      <c r="A18" s="302" t="s">
        <v>135</v>
      </c>
      <c r="B18" s="197" t="s">
        <v>55</v>
      </c>
      <c r="C18" s="304" t="s">
        <v>260</v>
      </c>
      <c r="D18" s="300" t="s">
        <v>259</v>
      </c>
      <c r="E18" s="309" t="s">
        <v>123</v>
      </c>
      <c r="F18" s="295">
        <v>934.12099999999998</v>
      </c>
      <c r="G18" s="296">
        <v>1.66</v>
      </c>
      <c r="H18" s="199">
        <v>2.0299999999999998</v>
      </c>
      <c r="I18" s="296">
        <v>1896.27</v>
      </c>
      <c r="J18" s="297">
        <f t="shared" si="0"/>
        <v>1.0240392466563617E-2</v>
      </c>
      <c r="K18" s="298">
        <f t="shared" si="2"/>
        <v>0.9753024589859397</v>
      </c>
      <c r="L18" s="299" t="str">
        <f t="shared" si="1"/>
        <v>C</v>
      </c>
      <c r="M18" s="67"/>
      <c r="N18" s="65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</row>
    <row r="19" spans="1:26" ht="35.1" customHeight="1">
      <c r="A19" s="302" t="s">
        <v>269</v>
      </c>
      <c r="B19" s="197" t="s">
        <v>63</v>
      </c>
      <c r="C19" s="197">
        <v>97914</v>
      </c>
      <c r="D19" s="300" t="s">
        <v>203</v>
      </c>
      <c r="E19" s="301" t="s">
        <v>66</v>
      </c>
      <c r="F19" s="330">
        <v>430.25736999999998</v>
      </c>
      <c r="G19" s="296">
        <v>3.31</v>
      </c>
      <c r="H19" s="199">
        <v>4.04</v>
      </c>
      <c r="I19" s="296">
        <v>1738.24</v>
      </c>
      <c r="J19" s="297">
        <f t="shared" si="0"/>
        <v>9.3869859255694289E-3</v>
      </c>
      <c r="K19" s="298">
        <f>K18+J19</f>
        <v>0.98468944491150912</v>
      </c>
      <c r="L19" s="299" t="str">
        <f t="shared" si="1"/>
        <v>C</v>
      </c>
      <c r="M19" s="57"/>
      <c r="N19" s="65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</row>
    <row r="20" spans="1:26" ht="35.1" customHeight="1">
      <c r="A20" s="302" t="s">
        <v>131</v>
      </c>
      <c r="B20" s="197" t="s">
        <v>63</v>
      </c>
      <c r="C20" s="197">
        <v>103689</v>
      </c>
      <c r="D20" s="300" t="s">
        <v>122</v>
      </c>
      <c r="E20" s="301" t="s">
        <v>123</v>
      </c>
      <c r="F20" s="295">
        <v>2.4</v>
      </c>
      <c r="G20" s="325">
        <v>384.33</v>
      </c>
      <c r="H20" s="199">
        <v>468.88</v>
      </c>
      <c r="I20" s="326">
        <v>1125.31</v>
      </c>
      <c r="J20" s="297">
        <f t="shared" si="0"/>
        <v>6.0769911703231622E-3</v>
      </c>
      <c r="K20" s="298">
        <f>K19+J20</f>
        <v>0.99076643608183224</v>
      </c>
      <c r="L20" s="299" t="str">
        <f t="shared" si="1"/>
        <v>C</v>
      </c>
      <c r="M20" s="57"/>
      <c r="N20" s="65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</row>
    <row r="21" spans="1:26" ht="24.95" customHeight="1">
      <c r="A21" s="302" t="s">
        <v>249</v>
      </c>
      <c r="B21" s="197" t="s">
        <v>145</v>
      </c>
      <c r="C21" s="197" t="s">
        <v>252</v>
      </c>
      <c r="D21" s="300" t="s">
        <v>253</v>
      </c>
      <c r="E21" s="301" t="s">
        <v>56</v>
      </c>
      <c r="F21" s="198">
        <v>2</v>
      </c>
      <c r="G21" s="199">
        <v>441.06</v>
      </c>
      <c r="H21" s="199">
        <v>538.09</v>
      </c>
      <c r="I21" s="303">
        <v>1076.18</v>
      </c>
      <c r="J21" s="297">
        <f t="shared" si="0"/>
        <v>5.8116753229584574E-3</v>
      </c>
      <c r="K21" s="298">
        <f t="shared" ref="K21:K28" si="3">K20+J21</f>
        <v>0.99657811140479069</v>
      </c>
      <c r="L21" s="299" t="str">
        <f t="shared" si="1"/>
        <v>C</v>
      </c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</row>
    <row r="22" spans="1:26" ht="35.1" customHeight="1">
      <c r="A22" s="302" t="s">
        <v>133</v>
      </c>
      <c r="B22" s="197" t="s">
        <v>55</v>
      </c>
      <c r="C22" s="304" t="s">
        <v>60</v>
      </c>
      <c r="D22" s="300" t="s">
        <v>61</v>
      </c>
      <c r="E22" s="301" t="s">
        <v>56</v>
      </c>
      <c r="F22" s="198">
        <v>25</v>
      </c>
      <c r="G22" s="199">
        <v>5.63</v>
      </c>
      <c r="H22" s="199">
        <v>6.87</v>
      </c>
      <c r="I22" s="303">
        <v>171.75</v>
      </c>
      <c r="J22" s="297">
        <f t="shared" si="0"/>
        <v>9.2749840799691036E-4</v>
      </c>
      <c r="K22" s="298">
        <f t="shared" si="3"/>
        <v>0.99750560981278757</v>
      </c>
      <c r="L22" s="299" t="str">
        <f t="shared" si="1"/>
        <v>C</v>
      </c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ht="45" customHeight="1">
      <c r="A23" s="302" t="s">
        <v>139</v>
      </c>
      <c r="B23" s="197" t="s">
        <v>63</v>
      </c>
      <c r="C23" s="197">
        <v>102332</v>
      </c>
      <c r="D23" s="300" t="s">
        <v>127</v>
      </c>
      <c r="E23" s="301" t="s">
        <v>69</v>
      </c>
      <c r="F23" s="198">
        <v>43.8228954</v>
      </c>
      <c r="G23" s="199">
        <v>2.02</v>
      </c>
      <c r="H23" s="199">
        <v>2.46</v>
      </c>
      <c r="I23" s="303">
        <v>107.8</v>
      </c>
      <c r="J23" s="297">
        <f t="shared" si="0"/>
        <v>5.8215038359282062E-4</v>
      </c>
      <c r="K23" s="298">
        <f t="shared" si="3"/>
        <v>0.99808776019638035</v>
      </c>
      <c r="L23" s="299" t="str">
        <f t="shared" si="1"/>
        <v>C</v>
      </c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</row>
    <row r="24" spans="1:26" ht="24.95" customHeight="1">
      <c r="A24" s="302" t="s">
        <v>136</v>
      </c>
      <c r="B24" s="197" t="s">
        <v>219</v>
      </c>
      <c r="C24" s="197">
        <v>4011212</v>
      </c>
      <c r="D24" s="310" t="s">
        <v>256</v>
      </c>
      <c r="E24" s="301" t="s">
        <v>123</v>
      </c>
      <c r="F24" s="198">
        <v>934.12099999999998</v>
      </c>
      <c r="G24" s="199">
        <v>0.09</v>
      </c>
      <c r="H24" s="199">
        <v>0.11</v>
      </c>
      <c r="I24" s="303">
        <v>102.75</v>
      </c>
      <c r="J24" s="297">
        <f t="shared" si="0"/>
        <v>5.5487896024269305E-4</v>
      </c>
      <c r="K24" s="298">
        <f t="shared" si="3"/>
        <v>0.99864263915662299</v>
      </c>
      <c r="L24" s="299" t="str">
        <f t="shared" si="1"/>
        <v>C</v>
      </c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</row>
    <row r="25" spans="1:26" ht="35.1" customHeight="1">
      <c r="A25" s="302" t="s">
        <v>264</v>
      </c>
      <c r="B25" s="197" t="s">
        <v>55</v>
      </c>
      <c r="C25" s="197" t="s">
        <v>258</v>
      </c>
      <c r="D25" s="300" t="s">
        <v>257</v>
      </c>
      <c r="E25" s="305" t="s">
        <v>125</v>
      </c>
      <c r="F25" s="198">
        <v>22.690299999999997</v>
      </c>
      <c r="G25" s="306">
        <v>3.54</v>
      </c>
      <c r="H25" s="199">
        <v>4.32</v>
      </c>
      <c r="I25" s="303">
        <v>98.02</v>
      </c>
      <c r="J25" s="297">
        <f t="shared" si="0"/>
        <v>5.2933562708504895E-4</v>
      </c>
      <c r="K25" s="298">
        <f t="shared" si="3"/>
        <v>0.99917197478370801</v>
      </c>
      <c r="L25" s="299" t="str">
        <f t="shared" si="1"/>
        <v>C</v>
      </c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</row>
    <row r="26" spans="1:26" ht="24.95" customHeight="1">
      <c r="A26" s="302" t="s">
        <v>195</v>
      </c>
      <c r="B26" s="197" t="s">
        <v>63</v>
      </c>
      <c r="C26" s="197">
        <v>106167</v>
      </c>
      <c r="D26" s="310" t="s">
        <v>294</v>
      </c>
      <c r="E26" s="307" t="s">
        <v>123</v>
      </c>
      <c r="F26" s="198">
        <v>934.12099999999998</v>
      </c>
      <c r="G26" s="306">
        <v>0.08</v>
      </c>
      <c r="H26" s="199">
        <v>0.1</v>
      </c>
      <c r="I26" s="303">
        <v>93.41</v>
      </c>
      <c r="J26" s="297">
        <f t="shared" si="0"/>
        <v>5.0444032774958603E-4</v>
      </c>
      <c r="K26" s="298">
        <f t="shared" si="3"/>
        <v>0.99967641511145755</v>
      </c>
      <c r="L26" s="299" t="str">
        <f t="shared" si="1"/>
        <v>C</v>
      </c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ht="45" customHeight="1">
      <c r="A27" s="302" t="s">
        <v>263</v>
      </c>
      <c r="B27" s="197" t="s">
        <v>55</v>
      </c>
      <c r="C27" s="197" t="s">
        <v>255</v>
      </c>
      <c r="D27" s="300" t="s">
        <v>307</v>
      </c>
      <c r="E27" s="307" t="s">
        <v>123</v>
      </c>
      <c r="F27" s="198">
        <v>2.3603999999999998</v>
      </c>
      <c r="G27" s="306">
        <v>11.35</v>
      </c>
      <c r="H27" s="199">
        <v>13.85</v>
      </c>
      <c r="I27" s="303">
        <v>32.69</v>
      </c>
      <c r="J27" s="297">
        <f t="shared" si="0"/>
        <v>1.765352137258748E-4</v>
      </c>
      <c r="K27" s="298">
        <f t="shared" si="3"/>
        <v>0.9998529503251834</v>
      </c>
      <c r="L27" s="299" t="str">
        <f t="shared" si="1"/>
        <v>C</v>
      </c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ht="45" customHeight="1">
      <c r="A28" s="302" t="s">
        <v>140</v>
      </c>
      <c r="B28" s="197" t="s">
        <v>63</v>
      </c>
      <c r="C28" s="197">
        <v>102333</v>
      </c>
      <c r="D28" s="300" t="s">
        <v>128</v>
      </c>
      <c r="E28" s="307" t="s">
        <v>69</v>
      </c>
      <c r="F28" s="198">
        <v>28.966933859399997</v>
      </c>
      <c r="G28" s="306">
        <v>0.77</v>
      </c>
      <c r="H28" s="199">
        <v>0.94</v>
      </c>
      <c r="I28" s="303">
        <v>27.23</v>
      </c>
      <c r="J28" s="297">
        <f t="shared" si="0"/>
        <v>1.4704967481662807E-4</v>
      </c>
      <c r="K28" s="298">
        <f t="shared" si="3"/>
        <v>1</v>
      </c>
      <c r="L28" s="299" t="str">
        <f t="shared" si="1"/>
        <v>C</v>
      </c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</row>
    <row r="29" spans="1:26" ht="5.45" customHeight="1">
      <c r="A29" s="516"/>
      <c r="B29" s="517"/>
      <c r="C29" s="517"/>
      <c r="D29" s="517"/>
      <c r="E29" s="517"/>
      <c r="F29" s="517"/>
      <c r="G29" s="517"/>
      <c r="H29" s="517"/>
      <c r="I29" s="517"/>
      <c r="J29" s="517"/>
      <c r="K29" s="473"/>
      <c r="L29" s="518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</row>
    <row r="30" spans="1:26" ht="21.75" hidden="1" customHeight="1">
      <c r="A30" s="519" t="s">
        <v>70</v>
      </c>
      <c r="B30" s="520"/>
      <c r="C30" s="520"/>
      <c r="D30" s="520"/>
      <c r="E30" s="520"/>
      <c r="F30" s="520"/>
      <c r="G30" s="520"/>
      <c r="H30" s="521"/>
      <c r="I30" s="168" t="e">
        <f>SUM(#REF!,#REF!)</f>
        <v>#REF!</v>
      </c>
      <c r="J30" s="57"/>
      <c r="K30" s="57"/>
      <c r="L30" s="121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</row>
    <row r="31" spans="1:26" ht="21" customHeight="1">
      <c r="A31" s="447" t="s">
        <v>71</v>
      </c>
      <c r="B31" s="440"/>
      <c r="C31" s="440"/>
      <c r="D31" s="440"/>
      <c r="E31" s="440"/>
      <c r="F31" s="440"/>
      <c r="G31" s="440"/>
      <c r="H31" s="440"/>
      <c r="I31" s="169">
        <f>SUM(I10:I28)</f>
        <v>185175.51999999996</v>
      </c>
      <c r="J31" s="522">
        <f>SUM(J10:J28)</f>
        <v>1</v>
      </c>
      <c r="K31" s="523"/>
      <c r="L31" s="524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53.25" customHeight="1">
      <c r="A32" s="313"/>
      <c r="B32" s="314"/>
      <c r="C32" s="315"/>
      <c r="D32" s="316"/>
      <c r="E32" s="316"/>
      <c r="F32" s="317"/>
      <c r="G32" s="318"/>
      <c r="H32" s="316"/>
      <c r="I32" s="316"/>
      <c r="J32" s="319"/>
      <c r="K32" s="319"/>
      <c r="L32" s="320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15" customHeight="1">
      <c r="A33" s="101"/>
      <c r="B33" s="331"/>
      <c r="C33" s="332"/>
      <c r="D33" s="268"/>
      <c r="E33" s="268"/>
      <c r="F33" s="333"/>
      <c r="G33" s="334"/>
      <c r="H33" s="268"/>
      <c r="I33" s="268"/>
      <c r="J33" s="55"/>
      <c r="K33" s="55"/>
      <c r="L33" s="122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15" customHeight="1">
      <c r="A34" s="101"/>
      <c r="B34" s="246" t="s">
        <v>104</v>
      </c>
      <c r="C34" s="246" t="s">
        <v>105</v>
      </c>
      <c r="D34" s="268"/>
      <c r="E34" s="268"/>
      <c r="F34" s="333"/>
      <c r="G34" s="334"/>
      <c r="H34" s="268"/>
      <c r="I34" s="268"/>
      <c r="J34" s="55"/>
      <c r="K34" s="55"/>
      <c r="L34" s="122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15" customHeight="1">
      <c r="A35" s="101"/>
      <c r="B35" s="109" t="s">
        <v>106</v>
      </c>
      <c r="C35" s="110">
        <v>0.8</v>
      </c>
      <c r="D35" s="268"/>
      <c r="E35" s="268"/>
      <c r="F35" s="333"/>
      <c r="G35" s="334"/>
      <c r="H35" s="268"/>
      <c r="I35" s="268"/>
      <c r="J35" s="55"/>
      <c r="K35" s="55"/>
      <c r="L35" s="122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14.25" customHeight="1">
      <c r="A36" s="101"/>
      <c r="B36" s="186" t="s">
        <v>107</v>
      </c>
      <c r="C36" s="111">
        <v>0.95</v>
      </c>
      <c r="D36" s="268"/>
      <c r="E36" s="268"/>
      <c r="F36" s="333"/>
      <c r="G36" s="334"/>
      <c r="H36" s="268"/>
      <c r="I36" s="268"/>
      <c r="J36" s="55"/>
      <c r="K36" s="55"/>
      <c r="L36" s="122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12.6" customHeight="1">
      <c r="A37" s="101"/>
      <c r="B37" s="187" t="s">
        <v>108</v>
      </c>
      <c r="C37" s="112">
        <v>1</v>
      </c>
      <c r="D37" s="268"/>
      <c r="E37" s="268"/>
      <c r="F37" s="333"/>
      <c r="G37" s="334"/>
      <c r="H37" s="268"/>
      <c r="I37" s="268"/>
      <c r="J37" s="55"/>
      <c r="K37" s="55"/>
      <c r="L37" s="122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10.5" customHeight="1">
      <c r="A38" s="101"/>
      <c r="B38" s="331"/>
      <c r="C38" s="332"/>
      <c r="D38" s="268"/>
      <c r="E38" s="268"/>
      <c r="F38" s="333"/>
      <c r="G38" s="334"/>
      <c r="H38" s="268"/>
      <c r="I38" s="268"/>
      <c r="J38" s="55"/>
      <c r="K38" s="55"/>
      <c r="L38" s="122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10.5" customHeight="1">
      <c r="A39" s="101"/>
      <c r="B39" s="331"/>
      <c r="C39" s="332"/>
      <c r="D39" s="268"/>
      <c r="E39" s="268"/>
      <c r="F39" s="333"/>
      <c r="G39" s="334"/>
      <c r="H39" s="268"/>
      <c r="I39" s="268"/>
      <c r="J39" s="55"/>
      <c r="K39" s="55"/>
      <c r="L39" s="122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10.15" customHeight="1">
      <c r="A40" s="101"/>
      <c r="B40" s="331"/>
      <c r="C40" s="332"/>
      <c r="D40" s="268"/>
      <c r="E40" s="268"/>
      <c r="F40" s="333"/>
      <c r="G40" s="334"/>
      <c r="H40" s="268"/>
      <c r="I40" s="268"/>
      <c r="J40" s="55"/>
      <c r="K40" s="55"/>
      <c r="L40" s="122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10.15" customHeight="1">
      <c r="A41" s="101"/>
      <c r="B41" s="331"/>
      <c r="C41" s="332"/>
      <c r="D41" s="268"/>
      <c r="E41" s="268"/>
      <c r="F41" s="333"/>
      <c r="G41" s="334"/>
      <c r="H41" s="268"/>
      <c r="I41" s="268"/>
      <c r="J41" s="55"/>
      <c r="K41" s="55"/>
      <c r="L41" s="122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10.5" customHeight="1">
      <c r="A42" s="101"/>
      <c r="B42" s="331"/>
      <c r="C42" s="332"/>
      <c r="D42" s="268"/>
      <c r="E42" s="268"/>
      <c r="F42" s="333"/>
      <c r="G42" s="334"/>
      <c r="H42" s="268"/>
      <c r="I42" s="268"/>
      <c r="J42" s="55"/>
      <c r="K42" s="55"/>
      <c r="L42" s="122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10.5" customHeight="1">
      <c r="A43" s="101"/>
      <c r="B43" s="331"/>
      <c r="C43" s="332"/>
      <c r="D43" s="268"/>
      <c r="E43" s="268"/>
      <c r="F43" s="333"/>
      <c r="G43" s="334"/>
      <c r="H43" s="268"/>
      <c r="I43" s="268"/>
      <c r="J43" s="55"/>
      <c r="K43" s="55"/>
      <c r="L43" s="122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10.5" customHeight="1">
      <c r="A44" s="101"/>
      <c r="B44" s="331"/>
      <c r="C44" s="332"/>
      <c r="D44" s="268"/>
      <c r="E44" s="268"/>
      <c r="F44" s="333"/>
      <c r="G44" s="334"/>
      <c r="H44" s="268"/>
      <c r="I44" s="268"/>
      <c r="J44" s="55"/>
      <c r="K44" s="55"/>
      <c r="L44" s="122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10.5" customHeight="1">
      <c r="A45" s="101"/>
      <c r="B45" s="331"/>
      <c r="C45" s="332"/>
      <c r="D45" s="268"/>
      <c r="E45" s="268"/>
      <c r="F45" s="333"/>
      <c r="G45" s="334"/>
      <c r="H45" s="268"/>
      <c r="I45" s="268"/>
      <c r="J45" s="55"/>
      <c r="K45" s="55"/>
      <c r="L45" s="122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21" customHeight="1">
      <c r="A46" s="101"/>
      <c r="B46" s="331"/>
      <c r="C46" s="332"/>
      <c r="D46" s="268"/>
      <c r="E46" s="268"/>
      <c r="F46" s="333"/>
      <c r="G46" s="334"/>
      <c r="H46" s="268"/>
      <c r="I46" s="268"/>
      <c r="J46" s="55"/>
      <c r="K46" s="55"/>
      <c r="L46" s="122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10.5" customHeight="1">
      <c r="A47" s="101"/>
      <c r="B47" s="331"/>
      <c r="C47" s="332"/>
      <c r="D47" s="268"/>
      <c r="E47" s="268"/>
      <c r="F47" s="333"/>
      <c r="G47" s="334"/>
      <c r="H47" s="268"/>
      <c r="I47" s="268"/>
      <c r="J47" s="55"/>
      <c r="K47" s="55"/>
      <c r="L47" s="122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93.75" customHeight="1">
      <c r="A48" s="101"/>
      <c r="B48" s="331"/>
      <c r="C48" s="332"/>
      <c r="D48" s="268"/>
      <c r="E48" s="268"/>
      <c r="F48" s="333"/>
      <c r="G48" s="334"/>
      <c r="H48" s="268"/>
      <c r="I48" s="268"/>
      <c r="J48" s="55"/>
      <c r="K48" s="55"/>
      <c r="L48" s="122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23.45" customHeight="1">
      <c r="A49" s="101"/>
      <c r="B49" s="331"/>
      <c r="C49" s="332"/>
      <c r="D49" s="268"/>
      <c r="E49" s="268"/>
      <c r="F49" s="333"/>
      <c r="G49" s="334"/>
      <c r="H49" s="268"/>
      <c r="I49" s="268"/>
      <c r="J49" s="55"/>
      <c r="K49" s="55"/>
      <c r="L49" s="122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25.15" customHeight="1">
      <c r="A50" s="101"/>
      <c r="B50" s="331"/>
      <c r="C50" s="332"/>
      <c r="D50" s="268"/>
      <c r="E50" s="268"/>
      <c r="F50" s="333"/>
      <c r="G50" s="334"/>
      <c r="H50" s="268"/>
      <c r="I50" s="268"/>
      <c r="J50" s="55"/>
      <c r="K50" s="55"/>
      <c r="L50" s="122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54.75" customHeight="1">
      <c r="A51" s="101"/>
      <c r="B51" s="331"/>
      <c r="C51" s="332"/>
      <c r="D51" s="268"/>
      <c r="E51" s="268"/>
      <c r="F51" s="333"/>
      <c r="G51" s="334"/>
      <c r="H51" s="268"/>
      <c r="I51" s="268"/>
      <c r="J51" s="55"/>
      <c r="K51" s="55"/>
      <c r="L51" s="122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8.25" customHeight="1">
      <c r="A52" s="335"/>
      <c r="B52" s="336"/>
      <c r="C52" s="337"/>
      <c r="D52" s="338"/>
      <c r="E52" s="339"/>
      <c r="F52" s="479"/>
      <c r="G52" s="509"/>
      <c r="H52" s="509"/>
      <c r="I52" s="336"/>
      <c r="J52" s="340"/>
      <c r="K52" s="340"/>
      <c r="L52" s="341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ht="12.75" customHeight="1">
      <c r="A53" s="188"/>
      <c r="B53" s="189"/>
      <c r="C53" s="189"/>
      <c r="D53" s="190"/>
      <c r="E53" s="189"/>
      <c r="F53" s="191"/>
      <c r="G53" s="192"/>
      <c r="H53" s="189"/>
      <c r="I53" s="189"/>
      <c r="J53" s="193"/>
      <c r="K53" s="193"/>
      <c r="L53" s="193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ht="63" customHeight="1">
      <c r="A54" s="68"/>
      <c r="B54" s="68"/>
      <c r="C54" s="68"/>
      <c r="D54" s="328"/>
      <c r="E54" s="68"/>
      <c r="F54" s="184"/>
      <c r="G54" s="72"/>
      <c r="H54" s="68"/>
      <c r="I54" s="68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48" customHeight="1">
      <c r="A55" s="68"/>
      <c r="B55" s="68"/>
      <c r="C55" s="68"/>
      <c r="D55" s="68"/>
      <c r="E55" s="68"/>
      <c r="F55" s="329"/>
      <c r="G55" s="72"/>
      <c r="H55" s="68"/>
      <c r="I55" s="68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64.900000000000006" customHeight="1">
      <c r="A56" s="68"/>
      <c r="B56" s="68"/>
      <c r="C56" s="68"/>
      <c r="D56" s="68"/>
      <c r="E56" s="68"/>
      <c r="F56" s="184"/>
      <c r="G56" s="72"/>
      <c r="H56" s="68"/>
      <c r="I56" s="68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12.75" customHeight="1">
      <c r="A57" s="68"/>
      <c r="B57" s="68"/>
      <c r="C57" s="68"/>
      <c r="D57" s="68"/>
      <c r="E57" s="68"/>
      <c r="F57" s="184"/>
      <c r="G57" s="72"/>
      <c r="H57" s="68"/>
      <c r="I57" s="68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12.75" customHeight="1">
      <c r="A58" s="68"/>
      <c r="B58" s="68"/>
      <c r="C58" s="68"/>
      <c r="D58" s="68"/>
      <c r="E58" s="68"/>
      <c r="F58" s="184"/>
      <c r="G58" s="72"/>
      <c r="H58" s="68"/>
      <c r="I58" s="68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12.75" customHeight="1">
      <c r="A59" s="68"/>
      <c r="B59" s="68"/>
      <c r="C59" s="68"/>
      <c r="D59" s="68"/>
      <c r="E59" s="68"/>
      <c r="F59" s="184"/>
      <c r="G59" s="72"/>
      <c r="H59" s="68"/>
      <c r="I59" s="68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12.75" customHeight="1">
      <c r="A60" s="68"/>
      <c r="B60" s="68"/>
      <c r="C60" s="68"/>
      <c r="D60" s="68"/>
      <c r="E60" s="68"/>
      <c r="F60" s="184"/>
      <c r="G60" s="72"/>
      <c r="H60" s="68"/>
      <c r="I60" s="68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12.75" customHeight="1">
      <c r="A61" s="68"/>
      <c r="B61" s="68"/>
      <c r="C61" s="68"/>
      <c r="D61" s="68"/>
      <c r="E61" s="68"/>
      <c r="F61" s="184"/>
      <c r="G61" s="72"/>
      <c r="H61" s="68"/>
      <c r="I61" s="68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12.75" customHeight="1">
      <c r="A62" s="68"/>
      <c r="B62" s="68"/>
      <c r="C62" s="68"/>
      <c r="D62" s="68"/>
      <c r="E62" s="68"/>
      <c r="F62" s="184"/>
      <c r="G62" s="72"/>
      <c r="H62" s="68"/>
      <c r="I62" s="68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12.75" customHeight="1">
      <c r="A63" s="68"/>
      <c r="B63" s="68"/>
      <c r="C63" s="68"/>
      <c r="D63" s="68"/>
      <c r="E63" s="68"/>
      <c r="F63" s="184"/>
      <c r="G63" s="72"/>
      <c r="H63" s="68"/>
      <c r="I63" s="68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12.75" customHeight="1">
      <c r="A64" s="68"/>
      <c r="B64" s="68"/>
      <c r="C64" s="68"/>
      <c r="D64" s="68"/>
      <c r="E64" s="68"/>
      <c r="F64" s="184"/>
      <c r="G64" s="72"/>
      <c r="H64" s="68"/>
      <c r="I64" s="68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12.75" customHeight="1">
      <c r="A65" s="68"/>
      <c r="B65" s="68"/>
      <c r="C65" s="68"/>
      <c r="D65" s="68"/>
      <c r="E65" s="68"/>
      <c r="F65" s="184"/>
      <c r="G65" s="72"/>
      <c r="H65" s="68"/>
      <c r="I65" s="68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12.75" customHeight="1">
      <c r="A66" s="68"/>
      <c r="B66" s="68"/>
      <c r="C66" s="68"/>
      <c r="D66" s="68"/>
      <c r="E66" s="68"/>
      <c r="F66" s="184"/>
      <c r="G66" s="72"/>
      <c r="H66" s="68"/>
      <c r="I66" s="68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12.75" customHeight="1">
      <c r="A67" s="68"/>
      <c r="B67" s="68"/>
      <c r="C67" s="68"/>
      <c r="D67" s="68"/>
      <c r="E67" s="68"/>
      <c r="F67" s="184"/>
      <c r="G67" s="72"/>
      <c r="H67" s="68"/>
      <c r="I67" s="68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12.75" customHeight="1">
      <c r="A68" s="68"/>
      <c r="B68" s="68"/>
      <c r="C68" s="68"/>
      <c r="D68" s="68"/>
      <c r="E68" s="68"/>
      <c r="F68" s="184"/>
      <c r="G68" s="72"/>
      <c r="H68" s="68"/>
      <c r="I68" s="68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12.75" customHeight="1">
      <c r="A69" s="68"/>
      <c r="B69" s="68"/>
      <c r="C69" s="68"/>
      <c r="D69" s="68"/>
      <c r="E69" s="68"/>
      <c r="F69" s="184"/>
      <c r="G69" s="72"/>
      <c r="H69" s="68"/>
      <c r="I69" s="68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12.75" customHeight="1">
      <c r="A70" s="68"/>
      <c r="B70" s="68"/>
      <c r="C70" s="68"/>
      <c r="D70" s="68"/>
      <c r="E70" s="68"/>
      <c r="F70" s="184"/>
      <c r="G70" s="72"/>
      <c r="H70" s="68"/>
      <c r="I70" s="68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12.75" customHeight="1">
      <c r="A71" s="68"/>
      <c r="B71" s="68"/>
      <c r="C71" s="68"/>
      <c r="D71" s="68"/>
      <c r="E71" s="68"/>
      <c r="F71" s="184"/>
      <c r="G71" s="72"/>
      <c r="H71" s="68"/>
      <c r="I71" s="68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12.75" customHeight="1">
      <c r="A72" s="68"/>
      <c r="B72" s="68"/>
      <c r="C72" s="68"/>
      <c r="D72" s="68"/>
      <c r="E72" s="68"/>
      <c r="F72" s="184"/>
      <c r="G72" s="72"/>
      <c r="H72" s="68"/>
      <c r="I72" s="68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12.75" customHeight="1">
      <c r="A73" s="68"/>
      <c r="B73" s="68"/>
      <c r="C73" s="68"/>
      <c r="D73" s="68"/>
      <c r="E73" s="68"/>
      <c r="F73" s="184"/>
      <c r="G73" s="72"/>
      <c r="H73" s="68"/>
      <c r="I73" s="68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12.75" customHeight="1">
      <c r="A74" s="68"/>
      <c r="B74" s="68"/>
      <c r="C74" s="68"/>
      <c r="D74" s="68"/>
      <c r="E74" s="68"/>
      <c r="F74" s="184"/>
      <c r="G74" s="72"/>
      <c r="H74" s="68"/>
      <c r="I74" s="68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12.75" customHeight="1">
      <c r="A75" s="68"/>
      <c r="B75" s="68"/>
      <c r="C75" s="68"/>
      <c r="D75" s="68"/>
      <c r="E75" s="68"/>
      <c r="F75" s="184"/>
      <c r="G75" s="72"/>
      <c r="H75" s="68"/>
      <c r="I75" s="68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12.75" customHeight="1">
      <c r="A76" s="68"/>
      <c r="B76" s="68"/>
      <c r="C76" s="68"/>
      <c r="D76" s="68"/>
      <c r="E76" s="68"/>
      <c r="F76" s="184"/>
      <c r="G76" s="72"/>
      <c r="H76" s="68"/>
      <c r="I76" s="68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12.75" customHeight="1">
      <c r="A77" s="68"/>
      <c r="B77" s="68"/>
      <c r="C77" s="68"/>
      <c r="D77" s="68"/>
      <c r="E77" s="68"/>
      <c r="F77" s="184"/>
      <c r="G77" s="72"/>
      <c r="H77" s="68"/>
      <c r="I77" s="68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12.75" customHeight="1">
      <c r="A78" s="68"/>
      <c r="B78" s="68"/>
      <c r="C78" s="68"/>
      <c r="D78" s="68"/>
      <c r="E78" s="68"/>
      <c r="F78" s="184"/>
      <c r="G78" s="72"/>
      <c r="H78" s="68"/>
      <c r="I78" s="68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12.75" customHeight="1">
      <c r="A79" s="68"/>
      <c r="B79" s="68"/>
      <c r="C79" s="68"/>
      <c r="D79" s="68"/>
      <c r="E79" s="68"/>
      <c r="F79" s="184"/>
      <c r="G79" s="72"/>
      <c r="H79" s="68"/>
      <c r="I79" s="68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12.75" customHeight="1">
      <c r="A80" s="68"/>
      <c r="B80" s="68"/>
      <c r="C80" s="68"/>
      <c r="D80" s="68"/>
      <c r="E80" s="68"/>
      <c r="F80" s="184"/>
      <c r="G80" s="72"/>
      <c r="H80" s="68"/>
      <c r="I80" s="68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ht="12.75" customHeight="1">
      <c r="A81" s="68"/>
      <c r="B81" s="68"/>
      <c r="C81" s="68"/>
      <c r="D81" s="68"/>
      <c r="E81" s="68"/>
      <c r="F81" s="184"/>
      <c r="G81" s="72"/>
      <c r="H81" s="68"/>
      <c r="I81" s="68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ht="12.75" customHeight="1">
      <c r="A82" s="68"/>
      <c r="B82" s="68"/>
      <c r="C82" s="68"/>
      <c r="D82" s="68"/>
      <c r="E82" s="68"/>
      <c r="F82" s="184"/>
      <c r="G82" s="72"/>
      <c r="H82" s="68"/>
      <c r="I82" s="68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ht="12.75" customHeight="1">
      <c r="A83" s="68"/>
      <c r="B83" s="68"/>
      <c r="C83" s="68"/>
      <c r="D83" s="68"/>
      <c r="E83" s="68"/>
      <c r="F83" s="184"/>
      <c r="G83" s="72"/>
      <c r="H83" s="68"/>
      <c r="I83" s="68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</row>
    <row r="84" spans="1:26" ht="12.75" customHeight="1">
      <c r="A84" s="68"/>
      <c r="B84" s="68"/>
      <c r="C84" s="68"/>
      <c r="D84" s="68"/>
      <c r="E84" s="68"/>
      <c r="F84" s="184"/>
      <c r="G84" s="72"/>
      <c r="H84" s="68"/>
      <c r="I84" s="68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</row>
    <row r="85" spans="1:26" ht="12.75" customHeight="1">
      <c r="A85" s="68"/>
      <c r="B85" s="68"/>
      <c r="C85" s="68"/>
      <c r="D85" s="68"/>
      <c r="E85" s="68"/>
      <c r="F85" s="184"/>
      <c r="G85" s="72"/>
      <c r="H85" s="68"/>
      <c r="I85" s="68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</row>
    <row r="86" spans="1:26" ht="12.75" customHeight="1">
      <c r="A86" s="68"/>
      <c r="B86" s="68"/>
      <c r="C86" s="68"/>
      <c r="D86" s="68"/>
      <c r="E86" s="68"/>
      <c r="F86" s="184"/>
      <c r="G86" s="72"/>
      <c r="H86" s="68"/>
      <c r="I86" s="68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</row>
    <row r="87" spans="1:26" ht="12.75" customHeight="1">
      <c r="A87" s="68"/>
      <c r="B87" s="68"/>
      <c r="C87" s="68"/>
      <c r="D87" s="68"/>
      <c r="E87" s="68"/>
      <c r="F87" s="184"/>
      <c r="G87" s="72"/>
      <c r="H87" s="68"/>
      <c r="I87" s="68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</row>
    <row r="88" spans="1:26" ht="12.75" customHeight="1">
      <c r="A88" s="68"/>
      <c r="B88" s="68"/>
      <c r="C88" s="68"/>
      <c r="D88" s="68"/>
      <c r="E88" s="68"/>
      <c r="F88" s="184"/>
      <c r="G88" s="72"/>
      <c r="H88" s="68"/>
      <c r="I88" s="68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</row>
    <row r="89" spans="1:26" ht="12.75" customHeight="1">
      <c r="A89" s="68"/>
      <c r="B89" s="68"/>
      <c r="C89" s="68"/>
      <c r="D89" s="68"/>
      <c r="E89" s="68"/>
      <c r="F89" s="184"/>
      <c r="G89" s="72"/>
      <c r="H89" s="68"/>
      <c r="I89" s="68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</row>
    <row r="90" spans="1:26" ht="12.75" customHeight="1">
      <c r="A90" s="68"/>
      <c r="B90" s="68"/>
      <c r="C90" s="68"/>
      <c r="D90" s="68"/>
      <c r="E90" s="68"/>
      <c r="F90" s="184"/>
      <c r="G90" s="72"/>
      <c r="H90" s="68"/>
      <c r="I90" s="68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</row>
    <row r="91" spans="1:26" ht="12.75" customHeight="1">
      <c r="A91" s="68"/>
      <c r="B91" s="68"/>
      <c r="C91" s="68"/>
      <c r="D91" s="68"/>
      <c r="E91" s="68"/>
      <c r="F91" s="184"/>
      <c r="G91" s="72"/>
      <c r="H91" s="68"/>
      <c r="I91" s="68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</row>
    <row r="92" spans="1:26" ht="12.75" customHeight="1">
      <c r="A92" s="68"/>
      <c r="B92" s="68"/>
      <c r="C92" s="68"/>
      <c r="D92" s="68"/>
      <c r="E92" s="68"/>
      <c r="F92" s="184"/>
      <c r="G92" s="72"/>
      <c r="H92" s="68"/>
      <c r="I92" s="68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</row>
    <row r="93" spans="1:26" ht="12.75" customHeight="1">
      <c r="A93" s="68"/>
      <c r="B93" s="68"/>
      <c r="C93" s="68"/>
      <c r="D93" s="68"/>
      <c r="E93" s="68"/>
      <c r="F93" s="184"/>
      <c r="G93" s="72"/>
      <c r="H93" s="68"/>
      <c r="I93" s="68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</row>
    <row r="94" spans="1:26" ht="12.75" customHeight="1">
      <c r="A94" s="68"/>
      <c r="B94" s="68"/>
      <c r="C94" s="68"/>
      <c r="D94" s="68"/>
      <c r="E94" s="68"/>
      <c r="F94" s="184"/>
      <c r="G94" s="72"/>
      <c r="H94" s="68"/>
      <c r="I94" s="68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</row>
    <row r="95" spans="1:26" ht="12.75" customHeight="1">
      <c r="A95" s="68"/>
      <c r="B95" s="68"/>
      <c r="C95" s="68"/>
      <c r="D95" s="68"/>
      <c r="E95" s="68"/>
      <c r="F95" s="184"/>
      <c r="G95" s="72"/>
      <c r="H95" s="68"/>
      <c r="I95" s="68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</row>
    <row r="96" spans="1:26" ht="12.75" customHeight="1">
      <c r="A96" s="68"/>
      <c r="B96" s="68"/>
      <c r="C96" s="68"/>
      <c r="D96" s="68"/>
      <c r="E96" s="68"/>
      <c r="F96" s="184"/>
      <c r="G96" s="72"/>
      <c r="H96" s="68"/>
      <c r="I96" s="68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</row>
    <row r="97" spans="1:26" ht="12.75" customHeight="1">
      <c r="A97" s="68"/>
      <c r="B97" s="68"/>
      <c r="C97" s="68"/>
      <c r="D97" s="68"/>
      <c r="E97" s="68"/>
      <c r="F97" s="184"/>
      <c r="G97" s="72"/>
      <c r="H97" s="68"/>
      <c r="I97" s="68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</row>
    <row r="98" spans="1:26" ht="12.75" customHeight="1">
      <c r="A98" s="68"/>
      <c r="B98" s="68"/>
      <c r="C98" s="68"/>
      <c r="D98" s="68"/>
      <c r="E98" s="68"/>
      <c r="F98" s="184"/>
      <c r="G98" s="72"/>
      <c r="H98" s="68"/>
      <c r="I98" s="68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ht="12.75" customHeight="1">
      <c r="A99" s="68"/>
      <c r="B99" s="68"/>
      <c r="C99" s="68"/>
      <c r="D99" s="68"/>
      <c r="E99" s="68"/>
      <c r="F99" s="184"/>
      <c r="G99" s="72"/>
      <c r="H99" s="68"/>
      <c r="I99" s="68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</row>
    <row r="100" spans="1:26" ht="12.75" customHeight="1">
      <c r="A100" s="68"/>
      <c r="B100" s="68"/>
      <c r="C100" s="68"/>
      <c r="D100" s="68"/>
      <c r="E100" s="68"/>
      <c r="F100" s="184"/>
      <c r="G100" s="72"/>
      <c r="H100" s="68"/>
      <c r="I100" s="68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</row>
    <row r="101" spans="1:26" ht="12.75" customHeight="1">
      <c r="A101" s="68"/>
      <c r="B101" s="68"/>
      <c r="C101" s="68"/>
      <c r="D101" s="68"/>
      <c r="E101" s="68"/>
      <c r="F101" s="184"/>
      <c r="G101" s="72"/>
      <c r="H101" s="68"/>
      <c r="I101" s="68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</row>
    <row r="102" spans="1:26" ht="12.75" customHeight="1">
      <c r="A102" s="68"/>
      <c r="B102" s="68"/>
      <c r="C102" s="68"/>
      <c r="D102" s="68"/>
      <c r="E102" s="68"/>
      <c r="F102" s="184"/>
      <c r="G102" s="72"/>
      <c r="H102" s="68"/>
      <c r="I102" s="68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</row>
    <row r="103" spans="1:26" ht="12.75" customHeight="1">
      <c r="A103" s="68"/>
      <c r="B103" s="68"/>
      <c r="C103" s="68"/>
      <c r="D103" s="68"/>
      <c r="E103" s="68"/>
      <c r="F103" s="184"/>
      <c r="G103" s="72"/>
      <c r="H103" s="68"/>
      <c r="I103" s="68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</row>
    <row r="104" spans="1:26" ht="12.75" customHeight="1">
      <c r="A104" s="68"/>
      <c r="B104" s="68"/>
      <c r="C104" s="68"/>
      <c r="D104" s="68"/>
      <c r="E104" s="68"/>
      <c r="F104" s="184"/>
      <c r="G104" s="72"/>
      <c r="H104" s="68"/>
      <c r="I104" s="68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</row>
    <row r="105" spans="1:26" ht="12.75" customHeight="1">
      <c r="A105" s="68"/>
      <c r="B105" s="68"/>
      <c r="C105" s="68"/>
      <c r="D105" s="68"/>
      <c r="E105" s="68"/>
      <c r="F105" s="184"/>
      <c r="G105" s="72"/>
      <c r="H105" s="68"/>
      <c r="I105" s="68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</row>
    <row r="106" spans="1:26" ht="12.75" customHeight="1">
      <c r="A106" s="68"/>
      <c r="B106" s="68"/>
      <c r="C106" s="68"/>
      <c r="D106" s="68"/>
      <c r="E106" s="68"/>
      <c r="F106" s="184"/>
      <c r="G106" s="72"/>
      <c r="H106" s="68"/>
      <c r="I106" s="68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</row>
    <row r="107" spans="1:26" ht="12.75" customHeight="1">
      <c r="A107" s="68"/>
      <c r="B107" s="68"/>
      <c r="C107" s="68"/>
      <c r="D107" s="68"/>
      <c r="E107" s="68"/>
      <c r="F107" s="184"/>
      <c r="G107" s="72"/>
      <c r="H107" s="68"/>
      <c r="I107" s="68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</row>
    <row r="108" spans="1:26" ht="12.75" customHeight="1">
      <c r="A108" s="68"/>
      <c r="B108" s="68"/>
      <c r="C108" s="68"/>
      <c r="D108" s="68"/>
      <c r="E108" s="68"/>
      <c r="F108" s="184"/>
      <c r="G108" s="72"/>
      <c r="H108" s="68"/>
      <c r="I108" s="68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</row>
    <row r="109" spans="1:26" ht="12.75" customHeight="1">
      <c r="A109" s="68"/>
      <c r="B109" s="68"/>
      <c r="C109" s="68"/>
      <c r="D109" s="68"/>
      <c r="E109" s="68"/>
      <c r="F109" s="184"/>
      <c r="G109" s="72"/>
      <c r="H109" s="68"/>
      <c r="I109" s="68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</row>
    <row r="110" spans="1:26" ht="12.75" customHeight="1">
      <c r="A110" s="68"/>
      <c r="B110" s="68"/>
      <c r="C110" s="68"/>
      <c r="D110" s="68"/>
      <c r="E110" s="68"/>
      <c r="F110" s="184"/>
      <c r="G110" s="72"/>
      <c r="H110" s="68"/>
      <c r="I110" s="68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</row>
    <row r="111" spans="1:26" ht="12.75" customHeight="1">
      <c r="A111" s="68"/>
      <c r="B111" s="68"/>
      <c r="C111" s="68"/>
      <c r="D111" s="68"/>
      <c r="E111" s="68"/>
      <c r="F111" s="184"/>
      <c r="G111" s="72"/>
      <c r="H111" s="68"/>
      <c r="I111" s="68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ht="12.75" customHeight="1">
      <c r="A112" s="68"/>
      <c r="B112" s="68"/>
      <c r="C112" s="68"/>
      <c r="D112" s="68"/>
      <c r="E112" s="68"/>
      <c r="F112" s="184"/>
      <c r="G112" s="72"/>
      <c r="H112" s="68"/>
      <c r="I112" s="68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2.75" customHeight="1">
      <c r="A113" s="68"/>
      <c r="B113" s="68"/>
      <c r="C113" s="68"/>
      <c r="D113" s="68"/>
      <c r="E113" s="68"/>
      <c r="F113" s="184"/>
      <c r="G113" s="72"/>
      <c r="H113" s="68"/>
      <c r="I113" s="68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2.75" customHeight="1">
      <c r="A114" s="68"/>
      <c r="B114" s="68"/>
      <c r="C114" s="68"/>
      <c r="D114" s="68"/>
      <c r="E114" s="68"/>
      <c r="F114" s="184"/>
      <c r="G114" s="72"/>
      <c r="H114" s="68"/>
      <c r="I114" s="68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2.75" customHeight="1">
      <c r="A115" s="68"/>
      <c r="B115" s="68"/>
      <c r="C115" s="68"/>
      <c r="D115" s="68"/>
      <c r="E115" s="68"/>
      <c r="F115" s="184"/>
      <c r="G115" s="72"/>
      <c r="H115" s="68"/>
      <c r="I115" s="68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2.75" customHeight="1">
      <c r="A116" s="68"/>
      <c r="B116" s="68"/>
      <c r="C116" s="68"/>
      <c r="D116" s="68"/>
      <c r="E116" s="68"/>
      <c r="F116" s="184"/>
      <c r="G116" s="72"/>
      <c r="H116" s="68"/>
      <c r="I116" s="68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2.75" customHeight="1">
      <c r="A117" s="68"/>
      <c r="B117" s="68"/>
      <c r="C117" s="68"/>
      <c r="D117" s="68"/>
      <c r="E117" s="68"/>
      <c r="F117" s="184"/>
      <c r="G117" s="72"/>
      <c r="H117" s="68"/>
      <c r="I117" s="68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2.75" customHeight="1">
      <c r="A118" s="68"/>
      <c r="B118" s="68"/>
      <c r="C118" s="68"/>
      <c r="D118" s="68"/>
      <c r="E118" s="68"/>
      <c r="F118" s="184"/>
      <c r="G118" s="72"/>
      <c r="H118" s="68"/>
      <c r="I118" s="68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2.75" customHeight="1">
      <c r="A119" s="68"/>
      <c r="B119" s="68"/>
      <c r="C119" s="68"/>
      <c r="D119" s="68"/>
      <c r="E119" s="68"/>
      <c r="F119" s="184"/>
      <c r="G119" s="72"/>
      <c r="H119" s="68"/>
      <c r="I119" s="68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2.75" customHeight="1">
      <c r="A120" s="68"/>
      <c r="B120" s="68"/>
      <c r="C120" s="68"/>
      <c r="D120" s="68"/>
      <c r="E120" s="68"/>
      <c r="F120" s="184"/>
      <c r="G120" s="72"/>
      <c r="H120" s="68"/>
      <c r="I120" s="68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2.75" customHeight="1">
      <c r="A121" s="68"/>
      <c r="B121" s="68"/>
      <c r="C121" s="68"/>
      <c r="D121" s="68"/>
      <c r="E121" s="68"/>
      <c r="F121" s="184"/>
      <c r="G121" s="72"/>
      <c r="H121" s="68"/>
      <c r="I121" s="68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2.75" customHeight="1">
      <c r="A122" s="68"/>
      <c r="B122" s="68"/>
      <c r="C122" s="68"/>
      <c r="D122" s="68"/>
      <c r="E122" s="68"/>
      <c r="F122" s="184"/>
      <c r="G122" s="72"/>
      <c r="H122" s="68"/>
      <c r="I122" s="68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2.75" customHeight="1">
      <c r="A123" s="68"/>
      <c r="B123" s="68"/>
      <c r="C123" s="68"/>
      <c r="D123" s="68"/>
      <c r="E123" s="68"/>
      <c r="F123" s="184"/>
      <c r="G123" s="72"/>
      <c r="H123" s="68"/>
      <c r="I123" s="68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2.75" customHeight="1">
      <c r="A124" s="68"/>
      <c r="B124" s="68"/>
      <c r="C124" s="68"/>
      <c r="D124" s="68"/>
      <c r="E124" s="68"/>
      <c r="F124" s="184"/>
      <c r="G124" s="72"/>
      <c r="H124" s="68"/>
      <c r="I124" s="68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2.75" customHeight="1">
      <c r="A125" s="68"/>
      <c r="B125" s="68"/>
      <c r="C125" s="68"/>
      <c r="D125" s="68"/>
      <c r="E125" s="68"/>
      <c r="F125" s="184"/>
      <c r="G125" s="72"/>
      <c r="H125" s="68"/>
      <c r="I125" s="68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2.75" customHeight="1">
      <c r="A126" s="68"/>
      <c r="B126" s="68"/>
      <c r="C126" s="68"/>
      <c r="D126" s="68"/>
      <c r="E126" s="68"/>
      <c r="F126" s="184"/>
      <c r="G126" s="72"/>
      <c r="H126" s="68"/>
      <c r="I126" s="68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2.75" customHeight="1">
      <c r="A127" s="68"/>
      <c r="B127" s="68"/>
      <c r="C127" s="68"/>
      <c r="D127" s="68"/>
      <c r="E127" s="68"/>
      <c r="F127" s="184"/>
      <c r="G127" s="72"/>
      <c r="H127" s="68"/>
      <c r="I127" s="68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2.75" customHeight="1">
      <c r="A128" s="68"/>
      <c r="B128" s="68"/>
      <c r="C128" s="68"/>
      <c r="D128" s="68"/>
      <c r="E128" s="68"/>
      <c r="F128" s="184"/>
      <c r="G128" s="72"/>
      <c r="H128" s="68"/>
      <c r="I128" s="68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2.75" customHeight="1">
      <c r="A129" s="68"/>
      <c r="B129" s="68"/>
      <c r="C129" s="68"/>
      <c r="D129" s="68"/>
      <c r="E129" s="68"/>
      <c r="F129" s="184"/>
      <c r="G129" s="72"/>
      <c r="H129" s="68"/>
      <c r="I129" s="68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2.75" customHeight="1">
      <c r="A130" s="68"/>
      <c r="B130" s="68"/>
      <c r="C130" s="68"/>
      <c r="D130" s="68"/>
      <c r="E130" s="68"/>
      <c r="F130" s="184"/>
      <c r="G130" s="72"/>
      <c r="H130" s="68"/>
      <c r="I130" s="68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2.75" customHeight="1">
      <c r="A131" s="68"/>
      <c r="B131" s="68"/>
      <c r="C131" s="68"/>
      <c r="D131" s="68"/>
      <c r="E131" s="68"/>
      <c r="F131" s="184"/>
      <c r="G131" s="72"/>
      <c r="H131" s="68"/>
      <c r="I131" s="68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2.75" customHeight="1">
      <c r="A132" s="68"/>
      <c r="B132" s="68"/>
      <c r="C132" s="68"/>
      <c r="D132" s="68"/>
      <c r="E132" s="68"/>
      <c r="F132" s="184"/>
      <c r="G132" s="72"/>
      <c r="H132" s="68"/>
      <c r="I132" s="68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2.75" customHeight="1">
      <c r="A133" s="68"/>
      <c r="B133" s="68"/>
      <c r="C133" s="68"/>
      <c r="D133" s="68"/>
      <c r="E133" s="68"/>
      <c r="F133" s="184"/>
      <c r="G133" s="72"/>
      <c r="H133" s="68"/>
      <c r="I133" s="68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2.75" customHeight="1">
      <c r="A134" s="68"/>
      <c r="B134" s="68"/>
      <c r="C134" s="68"/>
      <c r="D134" s="68"/>
      <c r="E134" s="68"/>
      <c r="F134" s="184"/>
      <c r="G134" s="72"/>
      <c r="H134" s="68"/>
      <c r="I134" s="68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2.75" customHeight="1">
      <c r="A135" s="68"/>
      <c r="B135" s="68"/>
      <c r="C135" s="68"/>
      <c r="D135" s="68"/>
      <c r="E135" s="68"/>
      <c r="F135" s="184"/>
      <c r="G135" s="72"/>
      <c r="H135" s="68"/>
      <c r="I135" s="68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2.75" customHeight="1">
      <c r="A136" s="68"/>
      <c r="B136" s="68"/>
      <c r="C136" s="68"/>
      <c r="D136" s="68"/>
      <c r="E136" s="68"/>
      <c r="F136" s="184"/>
      <c r="G136" s="72"/>
      <c r="H136" s="68"/>
      <c r="I136" s="68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2.75" customHeight="1">
      <c r="A137" s="68"/>
      <c r="B137" s="68"/>
      <c r="C137" s="68"/>
      <c r="D137" s="68"/>
      <c r="E137" s="68"/>
      <c r="F137" s="184"/>
      <c r="G137" s="72"/>
      <c r="H137" s="68"/>
      <c r="I137" s="68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2.75" customHeight="1">
      <c r="A138" s="68"/>
      <c r="B138" s="68"/>
      <c r="C138" s="68"/>
      <c r="D138" s="68"/>
      <c r="E138" s="68"/>
      <c r="F138" s="184"/>
      <c r="G138" s="72"/>
      <c r="H138" s="68"/>
      <c r="I138" s="68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2.75" customHeight="1">
      <c r="A139" s="68"/>
      <c r="B139" s="68"/>
      <c r="C139" s="68"/>
      <c r="D139" s="68"/>
      <c r="E139" s="68"/>
      <c r="F139" s="184"/>
      <c r="G139" s="72"/>
      <c r="H139" s="68"/>
      <c r="I139" s="68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2.75" customHeight="1">
      <c r="A140" s="68"/>
      <c r="B140" s="68"/>
      <c r="C140" s="68"/>
      <c r="D140" s="68"/>
      <c r="E140" s="68"/>
      <c r="F140" s="184"/>
      <c r="G140" s="72"/>
      <c r="H140" s="68"/>
      <c r="I140" s="68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2.75" customHeight="1">
      <c r="A141" s="68"/>
      <c r="B141" s="68"/>
      <c r="C141" s="68"/>
      <c r="D141" s="68"/>
      <c r="E141" s="68"/>
      <c r="F141" s="184"/>
      <c r="G141" s="72"/>
      <c r="H141" s="68"/>
      <c r="I141" s="68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2.75" customHeight="1">
      <c r="A142" s="68"/>
      <c r="B142" s="68"/>
      <c r="C142" s="68"/>
      <c r="D142" s="68"/>
      <c r="E142" s="68"/>
      <c r="F142" s="184"/>
      <c r="G142" s="72"/>
      <c r="H142" s="68"/>
      <c r="I142" s="68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2.75" customHeight="1">
      <c r="A143" s="68"/>
      <c r="B143" s="68"/>
      <c r="C143" s="68"/>
      <c r="D143" s="68"/>
      <c r="E143" s="68"/>
      <c r="F143" s="184"/>
      <c r="G143" s="72"/>
      <c r="H143" s="68"/>
      <c r="I143" s="68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2.75" customHeight="1">
      <c r="A144" s="68"/>
      <c r="B144" s="68"/>
      <c r="C144" s="68"/>
      <c r="D144" s="68"/>
      <c r="E144" s="68"/>
      <c r="F144" s="184"/>
      <c r="G144" s="72"/>
      <c r="H144" s="68"/>
      <c r="I144" s="68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2.75" customHeight="1">
      <c r="A145" s="68"/>
      <c r="B145" s="68"/>
      <c r="C145" s="68"/>
      <c r="D145" s="68"/>
      <c r="E145" s="68"/>
      <c r="F145" s="184"/>
      <c r="G145" s="72"/>
      <c r="H145" s="68"/>
      <c r="I145" s="68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2.75" customHeight="1">
      <c r="A146" s="68"/>
      <c r="B146" s="68"/>
      <c r="C146" s="68"/>
      <c r="D146" s="68"/>
      <c r="E146" s="68"/>
      <c r="F146" s="184"/>
      <c r="G146" s="72"/>
      <c r="H146" s="68"/>
      <c r="I146" s="68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2.75" customHeight="1">
      <c r="A147" s="68"/>
      <c r="B147" s="68"/>
      <c r="C147" s="68"/>
      <c r="D147" s="68"/>
      <c r="E147" s="68"/>
      <c r="F147" s="184"/>
      <c r="G147" s="72"/>
      <c r="H147" s="68"/>
      <c r="I147" s="68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2.75" customHeight="1">
      <c r="A148" s="68"/>
      <c r="B148" s="68"/>
      <c r="C148" s="68"/>
      <c r="D148" s="68"/>
      <c r="E148" s="68"/>
      <c r="F148" s="184"/>
      <c r="G148" s="72"/>
      <c r="H148" s="68"/>
      <c r="I148" s="68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2.75" customHeight="1">
      <c r="A149" s="68"/>
      <c r="B149" s="68"/>
      <c r="C149" s="68"/>
      <c r="D149" s="68"/>
      <c r="E149" s="68"/>
      <c r="F149" s="184"/>
      <c r="G149" s="72"/>
      <c r="H149" s="68"/>
      <c r="I149" s="68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2.75" customHeight="1">
      <c r="A150" s="68"/>
      <c r="B150" s="68"/>
      <c r="C150" s="68"/>
      <c r="D150" s="68"/>
      <c r="E150" s="68"/>
      <c r="F150" s="184"/>
      <c r="G150" s="72"/>
      <c r="H150" s="68"/>
      <c r="I150" s="68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2.75" customHeight="1">
      <c r="A151" s="68"/>
      <c r="B151" s="68"/>
      <c r="C151" s="68"/>
      <c r="D151" s="68"/>
      <c r="E151" s="68"/>
      <c r="F151" s="184"/>
      <c r="G151" s="72"/>
      <c r="H151" s="68"/>
      <c r="I151" s="68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2.75" customHeight="1">
      <c r="A152" s="68"/>
      <c r="B152" s="68"/>
      <c r="C152" s="68"/>
      <c r="D152" s="68"/>
      <c r="E152" s="68"/>
      <c r="F152" s="184"/>
      <c r="G152" s="72"/>
      <c r="H152" s="68"/>
      <c r="I152" s="68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2.75" customHeight="1">
      <c r="A153" s="68"/>
      <c r="B153" s="68"/>
      <c r="C153" s="68"/>
      <c r="D153" s="68"/>
      <c r="E153" s="68"/>
      <c r="F153" s="184"/>
      <c r="G153" s="72"/>
      <c r="H153" s="68"/>
      <c r="I153" s="68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2.75" customHeight="1">
      <c r="A154" s="68"/>
      <c r="B154" s="68"/>
      <c r="C154" s="68"/>
      <c r="D154" s="68"/>
      <c r="E154" s="68"/>
      <c r="F154" s="184"/>
      <c r="G154" s="72"/>
      <c r="H154" s="68"/>
      <c r="I154" s="68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2.75" customHeight="1">
      <c r="A155" s="68"/>
      <c r="B155" s="68"/>
      <c r="C155" s="68"/>
      <c r="D155" s="68"/>
      <c r="E155" s="68"/>
      <c r="F155" s="184"/>
      <c r="G155" s="72"/>
      <c r="H155" s="68"/>
      <c r="I155" s="68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2.75" customHeight="1">
      <c r="A156" s="68"/>
      <c r="B156" s="68"/>
      <c r="C156" s="68"/>
      <c r="D156" s="68"/>
      <c r="E156" s="68"/>
      <c r="F156" s="184"/>
      <c r="G156" s="72"/>
      <c r="H156" s="68"/>
      <c r="I156" s="68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2.75" customHeight="1">
      <c r="A157" s="68"/>
      <c r="B157" s="68"/>
      <c r="C157" s="68"/>
      <c r="D157" s="68"/>
      <c r="E157" s="68"/>
      <c r="F157" s="184"/>
      <c r="G157" s="72"/>
      <c r="H157" s="68"/>
      <c r="I157" s="68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2.75" customHeight="1">
      <c r="A158" s="68"/>
      <c r="B158" s="68"/>
      <c r="C158" s="68"/>
      <c r="D158" s="68"/>
      <c r="E158" s="68"/>
      <c r="F158" s="184"/>
      <c r="G158" s="72"/>
      <c r="H158" s="68"/>
      <c r="I158" s="68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2.75" customHeight="1">
      <c r="A159" s="68"/>
      <c r="B159" s="68"/>
      <c r="C159" s="68"/>
      <c r="D159" s="68"/>
      <c r="E159" s="68"/>
      <c r="F159" s="184"/>
      <c r="G159" s="72"/>
      <c r="H159" s="68"/>
      <c r="I159" s="68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2.75" customHeight="1">
      <c r="A160" s="68"/>
      <c r="B160" s="68"/>
      <c r="C160" s="68"/>
      <c r="D160" s="68"/>
      <c r="E160" s="68"/>
      <c r="F160" s="184"/>
      <c r="G160" s="72"/>
      <c r="H160" s="68"/>
      <c r="I160" s="68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2.75" customHeight="1">
      <c r="A161" s="68"/>
      <c r="B161" s="68"/>
      <c r="C161" s="68"/>
      <c r="D161" s="68"/>
      <c r="E161" s="68"/>
      <c r="F161" s="184"/>
      <c r="G161" s="72"/>
      <c r="H161" s="68"/>
      <c r="I161" s="68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2.75" customHeight="1">
      <c r="A162" s="68"/>
      <c r="B162" s="68"/>
      <c r="C162" s="68"/>
      <c r="D162" s="68"/>
      <c r="E162" s="68"/>
      <c r="F162" s="184"/>
      <c r="G162" s="72"/>
      <c r="H162" s="68"/>
      <c r="I162" s="68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2.75" customHeight="1">
      <c r="A163" s="68"/>
      <c r="B163" s="68"/>
      <c r="C163" s="68"/>
      <c r="D163" s="68"/>
      <c r="E163" s="68"/>
      <c r="F163" s="184"/>
      <c r="G163" s="72"/>
      <c r="H163" s="68"/>
      <c r="I163" s="68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2.75" customHeight="1">
      <c r="A164" s="68"/>
      <c r="B164" s="68"/>
      <c r="C164" s="68"/>
      <c r="D164" s="68"/>
      <c r="E164" s="68"/>
      <c r="F164" s="184"/>
      <c r="G164" s="72"/>
      <c r="H164" s="68"/>
      <c r="I164" s="68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2.75" customHeight="1">
      <c r="A165" s="68"/>
      <c r="B165" s="68"/>
      <c r="C165" s="68"/>
      <c r="D165" s="68"/>
      <c r="E165" s="68"/>
      <c r="F165" s="184"/>
      <c r="G165" s="72"/>
      <c r="H165" s="68"/>
      <c r="I165" s="68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2.75" customHeight="1">
      <c r="A166" s="68"/>
      <c r="B166" s="68"/>
      <c r="C166" s="68"/>
      <c r="D166" s="68"/>
      <c r="E166" s="68"/>
      <c r="F166" s="184"/>
      <c r="G166" s="72"/>
      <c r="H166" s="68"/>
      <c r="I166" s="68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2.75" customHeight="1">
      <c r="A167" s="68"/>
      <c r="B167" s="68"/>
      <c r="C167" s="68"/>
      <c r="D167" s="68"/>
      <c r="E167" s="68"/>
      <c r="F167" s="184"/>
      <c r="G167" s="72"/>
      <c r="H167" s="68"/>
      <c r="I167" s="68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2.75" customHeight="1">
      <c r="A168" s="68"/>
      <c r="B168" s="68"/>
      <c r="C168" s="68"/>
      <c r="D168" s="68"/>
      <c r="E168" s="68"/>
      <c r="F168" s="184"/>
      <c r="G168" s="72"/>
      <c r="H168" s="68"/>
      <c r="I168" s="68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2.75" customHeight="1">
      <c r="A169" s="68"/>
      <c r="B169" s="68"/>
      <c r="C169" s="68"/>
      <c r="D169" s="68"/>
      <c r="E169" s="68"/>
      <c r="F169" s="184"/>
      <c r="G169" s="72"/>
      <c r="H169" s="68"/>
      <c r="I169" s="68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2.75" customHeight="1">
      <c r="A170" s="68"/>
      <c r="B170" s="68"/>
      <c r="C170" s="68"/>
      <c r="D170" s="68"/>
      <c r="E170" s="68"/>
      <c r="F170" s="184"/>
      <c r="G170" s="72"/>
      <c r="H170" s="68"/>
      <c r="I170" s="68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2.75" customHeight="1">
      <c r="A171" s="68"/>
      <c r="B171" s="68"/>
      <c r="C171" s="68"/>
      <c r="D171" s="68"/>
      <c r="E171" s="68"/>
      <c r="F171" s="184"/>
      <c r="G171" s="72"/>
      <c r="H171" s="68"/>
      <c r="I171" s="68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2.75" customHeight="1">
      <c r="A172" s="68"/>
      <c r="B172" s="68"/>
      <c r="C172" s="68"/>
      <c r="D172" s="68"/>
      <c r="E172" s="68"/>
      <c r="F172" s="184"/>
      <c r="G172" s="72"/>
      <c r="H172" s="68"/>
      <c r="I172" s="68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2.75" customHeight="1">
      <c r="A173" s="68"/>
      <c r="B173" s="68"/>
      <c r="C173" s="68"/>
      <c r="D173" s="68"/>
      <c r="E173" s="68"/>
      <c r="F173" s="184"/>
      <c r="G173" s="72"/>
      <c r="H173" s="68"/>
      <c r="I173" s="68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2.75" customHeight="1">
      <c r="A174" s="68"/>
      <c r="B174" s="68"/>
      <c r="C174" s="68"/>
      <c r="D174" s="68"/>
      <c r="E174" s="68"/>
      <c r="F174" s="184"/>
      <c r="G174" s="72"/>
      <c r="H174" s="68"/>
      <c r="I174" s="68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2.75" customHeight="1">
      <c r="A175" s="68"/>
      <c r="B175" s="68"/>
      <c r="C175" s="68"/>
      <c r="D175" s="68"/>
      <c r="E175" s="68"/>
      <c r="F175" s="184"/>
      <c r="G175" s="72"/>
      <c r="H175" s="68"/>
      <c r="I175" s="68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2.75" customHeight="1">
      <c r="A176" s="68"/>
      <c r="B176" s="68"/>
      <c r="C176" s="68"/>
      <c r="D176" s="68"/>
      <c r="E176" s="68"/>
      <c r="F176" s="184"/>
      <c r="G176" s="72"/>
      <c r="H176" s="68"/>
      <c r="I176" s="68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2.75" customHeight="1">
      <c r="A177" s="68"/>
      <c r="B177" s="68"/>
      <c r="C177" s="68"/>
      <c r="D177" s="68"/>
      <c r="E177" s="68"/>
      <c r="F177" s="184"/>
      <c r="G177" s="72"/>
      <c r="H177" s="68"/>
      <c r="I177" s="68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2.75" customHeight="1">
      <c r="A178" s="68"/>
      <c r="B178" s="68"/>
      <c r="C178" s="68"/>
      <c r="D178" s="68"/>
      <c r="E178" s="68"/>
      <c r="F178" s="184"/>
      <c r="G178" s="72"/>
      <c r="H178" s="68"/>
      <c r="I178" s="68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2.75" customHeight="1">
      <c r="A179" s="68"/>
      <c r="B179" s="68"/>
      <c r="C179" s="68"/>
      <c r="D179" s="68"/>
      <c r="E179" s="68"/>
      <c r="F179" s="184"/>
      <c r="G179" s="72"/>
      <c r="H179" s="68"/>
      <c r="I179" s="68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2.75" customHeight="1">
      <c r="A180" s="68"/>
      <c r="B180" s="68"/>
      <c r="C180" s="68"/>
      <c r="D180" s="68"/>
      <c r="E180" s="68"/>
      <c r="F180" s="184"/>
      <c r="G180" s="72"/>
      <c r="H180" s="68"/>
      <c r="I180" s="68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2.75" customHeight="1">
      <c r="A181" s="68"/>
      <c r="B181" s="68"/>
      <c r="C181" s="68"/>
      <c r="D181" s="68"/>
      <c r="E181" s="68"/>
      <c r="F181" s="184"/>
      <c r="G181" s="72"/>
      <c r="H181" s="68"/>
      <c r="I181" s="68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2.75" customHeight="1">
      <c r="A182" s="68"/>
      <c r="B182" s="68"/>
      <c r="C182" s="68"/>
      <c r="D182" s="68"/>
      <c r="E182" s="68"/>
      <c r="F182" s="184"/>
      <c r="G182" s="72"/>
      <c r="H182" s="68"/>
      <c r="I182" s="68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2.75" customHeight="1">
      <c r="A183" s="68"/>
      <c r="B183" s="68"/>
      <c r="C183" s="68"/>
      <c r="D183" s="68"/>
      <c r="E183" s="68"/>
      <c r="F183" s="184"/>
      <c r="G183" s="72"/>
      <c r="H183" s="68"/>
      <c r="I183" s="68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2.75" customHeight="1">
      <c r="A184" s="68"/>
      <c r="B184" s="68"/>
      <c r="C184" s="68"/>
      <c r="D184" s="68"/>
      <c r="E184" s="68"/>
      <c r="F184" s="184"/>
      <c r="G184" s="72"/>
      <c r="H184" s="68"/>
      <c r="I184" s="68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2.75" customHeight="1">
      <c r="A185" s="68"/>
      <c r="B185" s="68"/>
      <c r="C185" s="68"/>
      <c r="D185" s="68"/>
      <c r="E185" s="68"/>
      <c r="F185" s="184"/>
      <c r="G185" s="72"/>
      <c r="H185" s="68"/>
      <c r="I185" s="68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2.75" customHeight="1">
      <c r="A186" s="68"/>
      <c r="B186" s="68"/>
      <c r="C186" s="68"/>
      <c r="D186" s="68"/>
      <c r="E186" s="68"/>
      <c r="F186" s="184"/>
      <c r="G186" s="72"/>
      <c r="H186" s="68"/>
      <c r="I186" s="68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2.75" customHeight="1">
      <c r="A187" s="68"/>
      <c r="B187" s="68"/>
      <c r="C187" s="68"/>
      <c r="D187" s="68"/>
      <c r="E187" s="68"/>
      <c r="F187" s="184"/>
      <c r="G187" s="72"/>
      <c r="H187" s="68"/>
      <c r="I187" s="68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2.75" customHeight="1">
      <c r="A188" s="68"/>
      <c r="B188" s="68"/>
      <c r="C188" s="68"/>
      <c r="D188" s="68"/>
      <c r="E188" s="68"/>
      <c r="F188" s="184"/>
      <c r="G188" s="72"/>
      <c r="H188" s="68"/>
      <c r="I188" s="68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2.75" customHeight="1">
      <c r="A189" s="68"/>
      <c r="B189" s="68"/>
      <c r="C189" s="68"/>
      <c r="D189" s="68"/>
      <c r="E189" s="68"/>
      <c r="F189" s="184"/>
      <c r="G189" s="72"/>
      <c r="H189" s="68"/>
      <c r="I189" s="68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2.75" customHeight="1">
      <c r="A190" s="68"/>
      <c r="B190" s="68"/>
      <c r="C190" s="68"/>
      <c r="D190" s="68"/>
      <c r="E190" s="68"/>
      <c r="F190" s="184"/>
      <c r="G190" s="72"/>
      <c r="H190" s="68"/>
      <c r="I190" s="68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2.75" customHeight="1">
      <c r="A191" s="68"/>
      <c r="B191" s="68"/>
      <c r="C191" s="68"/>
      <c r="D191" s="68"/>
      <c r="E191" s="68"/>
      <c r="F191" s="184"/>
      <c r="G191" s="72"/>
      <c r="H191" s="68"/>
      <c r="I191" s="68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2.75" customHeight="1">
      <c r="A192" s="68"/>
      <c r="B192" s="68"/>
      <c r="C192" s="68"/>
      <c r="D192" s="68"/>
      <c r="E192" s="68"/>
      <c r="F192" s="184"/>
      <c r="G192" s="72"/>
      <c r="H192" s="68"/>
      <c r="I192" s="68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2.75" customHeight="1">
      <c r="A193" s="68"/>
      <c r="B193" s="68"/>
      <c r="C193" s="68"/>
      <c r="D193" s="68"/>
      <c r="E193" s="68"/>
      <c r="F193" s="184"/>
      <c r="G193" s="72"/>
      <c r="H193" s="68"/>
      <c r="I193" s="68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2.75" customHeight="1">
      <c r="A194" s="68"/>
      <c r="B194" s="68"/>
      <c r="C194" s="68"/>
      <c r="D194" s="68"/>
      <c r="E194" s="68"/>
      <c r="F194" s="184"/>
      <c r="G194" s="72"/>
      <c r="H194" s="68"/>
      <c r="I194" s="68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2.75" customHeight="1">
      <c r="A195" s="68"/>
      <c r="B195" s="68"/>
      <c r="C195" s="68"/>
      <c r="D195" s="68"/>
      <c r="E195" s="68"/>
      <c r="F195" s="184"/>
      <c r="G195" s="72"/>
      <c r="H195" s="68"/>
      <c r="I195" s="68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2.75" customHeight="1">
      <c r="A196" s="68"/>
      <c r="B196" s="68"/>
      <c r="C196" s="68"/>
      <c r="D196" s="68"/>
      <c r="E196" s="68"/>
      <c r="F196" s="184"/>
      <c r="G196" s="72"/>
      <c r="H196" s="68"/>
      <c r="I196" s="68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2.75" customHeight="1">
      <c r="A197" s="68"/>
      <c r="B197" s="68"/>
      <c r="C197" s="68"/>
      <c r="D197" s="68"/>
      <c r="E197" s="68"/>
      <c r="F197" s="184"/>
      <c r="G197" s="72"/>
      <c r="H197" s="68"/>
      <c r="I197" s="68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2.75" customHeight="1">
      <c r="A198" s="68"/>
      <c r="B198" s="68"/>
      <c r="C198" s="68"/>
      <c r="D198" s="68"/>
      <c r="E198" s="68"/>
      <c r="F198" s="184"/>
      <c r="G198" s="72"/>
      <c r="H198" s="68"/>
      <c r="I198" s="68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2.75" customHeight="1">
      <c r="A199" s="68"/>
      <c r="B199" s="68"/>
      <c r="C199" s="68"/>
      <c r="D199" s="68"/>
      <c r="E199" s="68"/>
      <c r="F199" s="184"/>
      <c r="G199" s="72"/>
      <c r="H199" s="68"/>
      <c r="I199" s="68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2.75" customHeight="1">
      <c r="A200" s="68"/>
      <c r="B200" s="68"/>
      <c r="C200" s="68"/>
      <c r="D200" s="68"/>
      <c r="E200" s="68"/>
      <c r="F200" s="184"/>
      <c r="G200" s="72"/>
      <c r="H200" s="68"/>
      <c r="I200" s="68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2.75" customHeight="1">
      <c r="A201" s="68"/>
      <c r="B201" s="68"/>
      <c r="C201" s="68"/>
      <c r="D201" s="68"/>
      <c r="E201" s="68"/>
      <c r="F201" s="184"/>
      <c r="G201" s="72"/>
      <c r="H201" s="68"/>
      <c r="I201" s="68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2.75" customHeight="1">
      <c r="A202" s="68"/>
      <c r="B202" s="68"/>
      <c r="C202" s="68"/>
      <c r="D202" s="68"/>
      <c r="E202" s="68"/>
      <c r="F202" s="184"/>
      <c r="G202" s="72"/>
      <c r="H202" s="68"/>
      <c r="I202" s="68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2.75" customHeight="1">
      <c r="A203" s="68"/>
      <c r="B203" s="68"/>
      <c r="C203" s="68"/>
      <c r="D203" s="68"/>
      <c r="E203" s="68"/>
      <c r="F203" s="184"/>
      <c r="G203" s="72"/>
      <c r="H203" s="68"/>
      <c r="I203" s="68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2.75" customHeight="1">
      <c r="A204" s="68"/>
      <c r="B204" s="68"/>
      <c r="C204" s="68"/>
      <c r="D204" s="68"/>
      <c r="E204" s="68"/>
      <c r="F204" s="184"/>
      <c r="G204" s="72"/>
      <c r="H204" s="68"/>
      <c r="I204" s="68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2.75" customHeight="1">
      <c r="A205" s="68"/>
      <c r="B205" s="68"/>
      <c r="C205" s="68"/>
      <c r="D205" s="68"/>
      <c r="E205" s="68"/>
      <c r="F205" s="184"/>
      <c r="G205" s="72"/>
      <c r="H205" s="68"/>
      <c r="I205" s="68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2.75" customHeight="1">
      <c r="A206" s="68"/>
      <c r="B206" s="68"/>
      <c r="C206" s="68"/>
      <c r="D206" s="68"/>
      <c r="E206" s="68"/>
      <c r="F206" s="184"/>
      <c r="G206" s="72"/>
      <c r="H206" s="68"/>
      <c r="I206" s="68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2.75" customHeight="1">
      <c r="A207" s="68"/>
      <c r="B207" s="68"/>
      <c r="C207" s="68"/>
      <c r="D207" s="68"/>
      <c r="E207" s="68"/>
      <c r="F207" s="184"/>
      <c r="G207" s="72"/>
      <c r="H207" s="68"/>
      <c r="I207" s="68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2.75" customHeight="1">
      <c r="A208" s="68"/>
      <c r="B208" s="68"/>
      <c r="C208" s="68"/>
      <c r="D208" s="68"/>
      <c r="E208" s="68"/>
      <c r="F208" s="184"/>
      <c r="G208" s="72"/>
      <c r="H208" s="68"/>
      <c r="I208" s="68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2.75" customHeight="1">
      <c r="A209" s="68"/>
      <c r="B209" s="68"/>
      <c r="C209" s="68"/>
      <c r="D209" s="68"/>
      <c r="E209" s="68"/>
      <c r="F209" s="184"/>
      <c r="G209" s="72"/>
      <c r="H209" s="68"/>
      <c r="I209" s="68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2.75" customHeight="1">
      <c r="A210" s="68"/>
      <c r="B210" s="68"/>
      <c r="C210" s="68"/>
      <c r="D210" s="68"/>
      <c r="E210" s="68"/>
      <c r="F210" s="184"/>
      <c r="G210" s="72"/>
      <c r="H210" s="68"/>
      <c r="I210" s="68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2.75" customHeight="1">
      <c r="A211" s="68"/>
      <c r="B211" s="68"/>
      <c r="C211" s="68"/>
      <c r="D211" s="68"/>
      <c r="E211" s="68"/>
      <c r="F211" s="184"/>
      <c r="G211" s="72"/>
      <c r="H211" s="68"/>
      <c r="I211" s="68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2.75" customHeight="1">
      <c r="A212" s="68"/>
      <c r="B212" s="68"/>
      <c r="C212" s="68"/>
      <c r="D212" s="68"/>
      <c r="E212" s="68"/>
      <c r="F212" s="184"/>
      <c r="G212" s="72"/>
      <c r="H212" s="68"/>
      <c r="I212" s="68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2.75" customHeight="1">
      <c r="A213" s="68"/>
      <c r="B213" s="68"/>
      <c r="C213" s="68"/>
      <c r="D213" s="68"/>
      <c r="E213" s="68"/>
      <c r="F213" s="184"/>
      <c r="G213" s="72"/>
      <c r="H213" s="68"/>
      <c r="I213" s="68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2.75" customHeight="1">
      <c r="A214" s="68"/>
      <c r="B214" s="68"/>
      <c r="C214" s="68"/>
      <c r="D214" s="68"/>
      <c r="E214" s="68"/>
      <c r="F214" s="184"/>
      <c r="G214" s="72"/>
      <c r="H214" s="68"/>
      <c r="I214" s="68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2.75" customHeight="1">
      <c r="A215" s="68"/>
      <c r="B215" s="68"/>
      <c r="C215" s="68"/>
      <c r="D215" s="68"/>
      <c r="E215" s="68"/>
      <c r="F215" s="184"/>
      <c r="G215" s="72"/>
      <c r="H215" s="68"/>
      <c r="I215" s="68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2.75" customHeight="1">
      <c r="A216" s="68"/>
      <c r="B216" s="68"/>
      <c r="C216" s="68"/>
      <c r="D216" s="68"/>
      <c r="E216" s="68"/>
      <c r="F216" s="184"/>
      <c r="G216" s="72"/>
      <c r="H216" s="68"/>
      <c r="I216" s="68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2.75" customHeight="1">
      <c r="A217" s="68"/>
      <c r="B217" s="68"/>
      <c r="C217" s="68"/>
      <c r="D217" s="68"/>
      <c r="E217" s="68"/>
      <c r="F217" s="184"/>
      <c r="G217" s="72"/>
      <c r="H217" s="68"/>
      <c r="I217" s="68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2.75" customHeight="1">
      <c r="A218" s="68"/>
      <c r="B218" s="68"/>
      <c r="C218" s="68"/>
      <c r="D218" s="68"/>
      <c r="E218" s="68"/>
      <c r="F218" s="184"/>
      <c r="G218" s="72"/>
      <c r="H218" s="68"/>
      <c r="I218" s="68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2.75" customHeight="1">
      <c r="A219" s="68"/>
      <c r="B219" s="68"/>
      <c r="C219" s="68"/>
      <c r="D219" s="68"/>
      <c r="E219" s="68"/>
      <c r="F219" s="184"/>
      <c r="G219" s="72"/>
      <c r="H219" s="68"/>
      <c r="I219" s="68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2.75" customHeight="1">
      <c r="A220" s="68"/>
      <c r="B220" s="68"/>
      <c r="C220" s="68"/>
      <c r="D220" s="68"/>
      <c r="E220" s="68"/>
      <c r="F220" s="184"/>
      <c r="G220" s="72"/>
      <c r="H220" s="68"/>
      <c r="I220" s="68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2.75" customHeight="1">
      <c r="A221" s="68"/>
      <c r="B221" s="68"/>
      <c r="C221" s="68"/>
      <c r="D221" s="68"/>
      <c r="E221" s="68"/>
      <c r="F221" s="184"/>
      <c r="G221" s="72"/>
      <c r="H221" s="68"/>
      <c r="I221" s="68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2.75" customHeight="1">
      <c r="A222" s="68"/>
      <c r="B222" s="68"/>
      <c r="C222" s="68"/>
      <c r="D222" s="68"/>
      <c r="E222" s="68"/>
      <c r="F222" s="184"/>
      <c r="G222" s="72"/>
      <c r="H222" s="68"/>
      <c r="I222" s="68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2.75" customHeight="1">
      <c r="A223" s="68"/>
      <c r="B223" s="68"/>
      <c r="C223" s="68"/>
      <c r="D223" s="68"/>
      <c r="E223" s="68"/>
      <c r="F223" s="184"/>
      <c r="G223" s="72"/>
      <c r="H223" s="68"/>
      <c r="I223" s="68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2.75" customHeight="1">
      <c r="A224" s="68"/>
      <c r="B224" s="68"/>
      <c r="C224" s="68"/>
      <c r="D224" s="68"/>
      <c r="E224" s="68"/>
      <c r="F224" s="184"/>
      <c r="G224" s="72"/>
      <c r="H224" s="68"/>
      <c r="I224" s="68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2.75" customHeight="1">
      <c r="A225" s="68"/>
      <c r="B225" s="68"/>
      <c r="C225" s="68"/>
      <c r="D225" s="68"/>
      <c r="E225" s="68"/>
      <c r="F225" s="184"/>
      <c r="G225" s="72"/>
      <c r="H225" s="68"/>
      <c r="I225" s="68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2.75" customHeight="1">
      <c r="A226" s="68"/>
      <c r="B226" s="68"/>
      <c r="C226" s="68"/>
      <c r="D226" s="68"/>
      <c r="E226" s="68"/>
      <c r="F226" s="184"/>
      <c r="G226" s="72"/>
      <c r="H226" s="68"/>
      <c r="I226" s="68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2.75" customHeight="1">
      <c r="A227" s="68"/>
      <c r="B227" s="68"/>
      <c r="C227" s="68"/>
      <c r="D227" s="68"/>
      <c r="E227" s="68"/>
      <c r="F227" s="184"/>
      <c r="G227" s="72"/>
      <c r="H227" s="68"/>
      <c r="I227" s="68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2.75" customHeight="1">
      <c r="A228" s="68"/>
      <c r="B228" s="68"/>
      <c r="C228" s="68"/>
      <c r="D228" s="68"/>
      <c r="E228" s="68"/>
      <c r="F228" s="184"/>
      <c r="G228" s="72"/>
      <c r="H228" s="68"/>
      <c r="I228" s="68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2.75" customHeight="1">
      <c r="A229" s="68"/>
      <c r="B229" s="68"/>
      <c r="C229" s="68"/>
      <c r="D229" s="68"/>
      <c r="E229" s="68"/>
      <c r="F229" s="184"/>
      <c r="G229" s="72"/>
      <c r="H229" s="68"/>
      <c r="I229" s="68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2.75" customHeight="1">
      <c r="A230" s="68"/>
      <c r="B230" s="68"/>
      <c r="C230" s="68"/>
      <c r="D230" s="68"/>
      <c r="E230" s="68"/>
      <c r="F230" s="184"/>
      <c r="G230" s="72"/>
      <c r="H230" s="68"/>
      <c r="I230" s="68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2.75" customHeight="1">
      <c r="A231" s="68"/>
      <c r="B231" s="68"/>
      <c r="C231" s="68"/>
      <c r="D231" s="68"/>
      <c r="E231" s="68"/>
      <c r="F231" s="184"/>
      <c r="G231" s="72"/>
      <c r="H231" s="68"/>
      <c r="I231" s="68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2.75" customHeight="1">
      <c r="A232" s="68"/>
      <c r="B232" s="68"/>
      <c r="C232" s="68"/>
      <c r="D232" s="68"/>
      <c r="E232" s="68"/>
      <c r="F232" s="184"/>
      <c r="G232" s="72"/>
      <c r="H232" s="68"/>
      <c r="I232" s="68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2.75" customHeight="1">
      <c r="A233" s="68"/>
      <c r="B233" s="68"/>
      <c r="C233" s="68"/>
      <c r="D233" s="68"/>
      <c r="E233" s="68"/>
      <c r="F233" s="184"/>
      <c r="G233" s="72"/>
      <c r="H233" s="68"/>
      <c r="I233" s="68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2.75" customHeight="1">
      <c r="A234" s="68"/>
      <c r="B234" s="68"/>
      <c r="C234" s="68"/>
      <c r="D234" s="68"/>
      <c r="E234" s="68"/>
      <c r="F234" s="184"/>
      <c r="G234" s="72"/>
      <c r="H234" s="68"/>
      <c r="I234" s="68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2.75" customHeight="1">
      <c r="A235" s="68"/>
      <c r="B235" s="68"/>
      <c r="C235" s="68"/>
      <c r="D235" s="68"/>
      <c r="E235" s="68"/>
      <c r="F235" s="184"/>
      <c r="G235" s="72"/>
      <c r="H235" s="68"/>
      <c r="I235" s="68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2.75" customHeight="1">
      <c r="A236" s="68"/>
      <c r="B236" s="68"/>
      <c r="C236" s="68"/>
      <c r="D236" s="68"/>
      <c r="E236" s="68"/>
      <c r="F236" s="184"/>
      <c r="G236" s="72"/>
      <c r="H236" s="68"/>
      <c r="I236" s="68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2.75" customHeight="1">
      <c r="A237" s="68"/>
      <c r="B237" s="68"/>
      <c r="C237" s="68"/>
      <c r="D237" s="68"/>
      <c r="E237" s="68"/>
      <c r="F237" s="184"/>
      <c r="G237" s="72"/>
      <c r="H237" s="68"/>
      <c r="I237" s="68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2.75" customHeight="1">
      <c r="A238" s="68"/>
      <c r="B238" s="68"/>
      <c r="C238" s="68"/>
      <c r="D238" s="68"/>
      <c r="E238" s="68"/>
      <c r="F238" s="184"/>
      <c r="G238" s="72"/>
      <c r="H238" s="68"/>
      <c r="I238" s="68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2.75" customHeight="1">
      <c r="A239" s="68"/>
      <c r="B239" s="68"/>
      <c r="C239" s="68"/>
      <c r="D239" s="68"/>
      <c r="E239" s="68"/>
      <c r="F239" s="184"/>
      <c r="G239" s="72"/>
      <c r="H239" s="68"/>
      <c r="I239" s="68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2.75" customHeight="1">
      <c r="A240" s="68"/>
      <c r="B240" s="68"/>
      <c r="C240" s="68"/>
      <c r="D240" s="68"/>
      <c r="E240" s="68"/>
      <c r="F240" s="184"/>
      <c r="G240" s="72"/>
      <c r="H240" s="68"/>
      <c r="I240" s="68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2.75" customHeight="1">
      <c r="A241" s="68"/>
      <c r="B241" s="68"/>
      <c r="C241" s="68"/>
      <c r="D241" s="68"/>
      <c r="E241" s="68"/>
      <c r="F241" s="184"/>
      <c r="G241" s="72"/>
      <c r="H241" s="68"/>
      <c r="I241" s="68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2.75" customHeight="1">
      <c r="A242" s="68"/>
      <c r="B242" s="68"/>
      <c r="C242" s="68"/>
      <c r="D242" s="68"/>
      <c r="E242" s="68"/>
      <c r="F242" s="184"/>
      <c r="G242" s="72"/>
      <c r="H242" s="68"/>
      <c r="I242" s="68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2.75" customHeight="1">
      <c r="A243" s="68"/>
      <c r="B243" s="68"/>
      <c r="C243" s="68"/>
      <c r="D243" s="68"/>
      <c r="E243" s="68"/>
      <c r="F243" s="184"/>
      <c r="G243" s="72"/>
      <c r="H243" s="68"/>
      <c r="I243" s="68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2.75" customHeight="1">
      <c r="A244" s="68"/>
      <c r="B244" s="68"/>
      <c r="C244" s="68"/>
      <c r="D244" s="68"/>
      <c r="E244" s="68"/>
      <c r="F244" s="184"/>
      <c r="G244" s="72"/>
      <c r="H244" s="68"/>
      <c r="I244" s="68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2.75" customHeight="1">
      <c r="A245" s="68"/>
      <c r="B245" s="68"/>
      <c r="C245" s="68"/>
      <c r="D245" s="68"/>
      <c r="E245" s="68"/>
      <c r="F245" s="184"/>
      <c r="G245" s="72"/>
      <c r="H245" s="68"/>
      <c r="I245" s="68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2.75" customHeight="1">
      <c r="A246" s="68"/>
      <c r="B246" s="68"/>
      <c r="C246" s="68"/>
      <c r="D246" s="68"/>
      <c r="E246" s="68"/>
      <c r="F246" s="184"/>
      <c r="G246" s="72"/>
      <c r="H246" s="68"/>
      <c r="I246" s="68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2.75" customHeight="1">
      <c r="A247" s="68"/>
      <c r="B247" s="68"/>
      <c r="C247" s="68"/>
      <c r="D247" s="68"/>
      <c r="E247" s="68"/>
      <c r="F247" s="184"/>
      <c r="G247" s="72"/>
      <c r="H247" s="68"/>
      <c r="I247" s="68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2.75" customHeight="1">
      <c r="A248" s="68"/>
      <c r="B248" s="68"/>
      <c r="C248" s="68"/>
      <c r="D248" s="68"/>
      <c r="E248" s="68"/>
      <c r="F248" s="184"/>
      <c r="G248" s="72"/>
      <c r="H248" s="68"/>
      <c r="I248" s="68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2.75" customHeight="1">
      <c r="A249" s="68"/>
      <c r="B249" s="68"/>
      <c r="C249" s="68"/>
      <c r="D249" s="68"/>
      <c r="E249" s="68"/>
      <c r="F249" s="184"/>
      <c r="G249" s="72"/>
      <c r="H249" s="68"/>
      <c r="I249" s="68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2.75" customHeight="1">
      <c r="A250" s="68"/>
      <c r="B250" s="68"/>
      <c r="C250" s="68"/>
      <c r="D250" s="68"/>
      <c r="E250" s="68"/>
      <c r="F250" s="184"/>
      <c r="G250" s="72"/>
      <c r="H250" s="68"/>
      <c r="I250" s="68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2.75" customHeight="1">
      <c r="A251" s="68"/>
      <c r="B251" s="68"/>
      <c r="C251" s="68"/>
      <c r="D251" s="68"/>
      <c r="E251" s="68"/>
      <c r="F251" s="184"/>
      <c r="G251" s="72"/>
      <c r="H251" s="68"/>
      <c r="I251" s="68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2.75" customHeight="1">
      <c r="A252" s="68"/>
      <c r="B252" s="68"/>
      <c r="C252" s="68"/>
      <c r="D252" s="68"/>
      <c r="E252" s="68"/>
      <c r="F252" s="184"/>
      <c r="G252" s="72"/>
      <c r="H252" s="68"/>
      <c r="I252" s="68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2.75" customHeight="1">
      <c r="A253" s="68"/>
      <c r="B253" s="68"/>
      <c r="C253" s="68"/>
      <c r="D253" s="68"/>
      <c r="E253" s="68"/>
      <c r="F253" s="184"/>
      <c r="G253" s="72"/>
      <c r="H253" s="68"/>
      <c r="I253" s="68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2.75" customHeight="1">
      <c r="A254" s="68"/>
      <c r="B254" s="68"/>
      <c r="C254" s="68"/>
      <c r="D254" s="68"/>
      <c r="E254" s="68"/>
      <c r="F254" s="184"/>
      <c r="G254" s="72"/>
      <c r="H254" s="68"/>
      <c r="I254" s="68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2.75" customHeight="1">
      <c r="A255" s="68"/>
      <c r="B255" s="68"/>
      <c r="C255" s="68"/>
      <c r="D255" s="68"/>
      <c r="E255" s="68"/>
      <c r="F255" s="184"/>
      <c r="G255" s="72"/>
      <c r="H255" s="68"/>
      <c r="I255" s="68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2.75" customHeight="1">
      <c r="A256" s="68"/>
      <c r="B256" s="68"/>
      <c r="C256" s="68"/>
      <c r="D256" s="68"/>
      <c r="E256" s="68"/>
      <c r="F256" s="184"/>
      <c r="G256" s="72"/>
      <c r="H256" s="68"/>
      <c r="I256" s="68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2.75" customHeight="1">
      <c r="A257" s="68"/>
      <c r="B257" s="68"/>
      <c r="C257" s="68"/>
      <c r="D257" s="68"/>
      <c r="E257" s="68"/>
      <c r="F257" s="184"/>
      <c r="G257" s="72"/>
      <c r="H257" s="68"/>
      <c r="I257" s="68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2.75" customHeight="1">
      <c r="A258" s="68"/>
      <c r="B258" s="68"/>
      <c r="C258" s="68"/>
      <c r="D258" s="68"/>
      <c r="E258" s="68"/>
      <c r="F258" s="184"/>
      <c r="G258" s="72"/>
      <c r="H258" s="68"/>
      <c r="I258" s="68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2.75" customHeight="1">
      <c r="A259" s="68"/>
      <c r="B259" s="68"/>
      <c r="C259" s="68"/>
      <c r="D259" s="68"/>
      <c r="E259" s="68"/>
      <c r="F259" s="184"/>
      <c r="G259" s="72"/>
      <c r="H259" s="68"/>
      <c r="I259" s="68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2.75" customHeight="1">
      <c r="A260" s="68"/>
      <c r="B260" s="68"/>
      <c r="C260" s="68"/>
      <c r="D260" s="68"/>
      <c r="E260" s="68"/>
      <c r="F260" s="184"/>
      <c r="G260" s="72"/>
      <c r="H260" s="68"/>
      <c r="I260" s="68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2.75" customHeight="1">
      <c r="A261" s="68"/>
      <c r="B261" s="68"/>
      <c r="C261" s="68"/>
      <c r="D261" s="68"/>
      <c r="E261" s="68"/>
      <c r="F261" s="184"/>
      <c r="G261" s="72"/>
      <c r="H261" s="68"/>
      <c r="I261" s="68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2.75" customHeight="1">
      <c r="A262" s="68"/>
      <c r="B262" s="68"/>
      <c r="C262" s="68"/>
      <c r="D262" s="68"/>
      <c r="E262" s="68"/>
      <c r="F262" s="184"/>
      <c r="G262" s="72"/>
      <c r="H262" s="68"/>
      <c r="I262" s="68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2.75" customHeight="1">
      <c r="A263" s="68"/>
      <c r="B263" s="68"/>
      <c r="C263" s="68"/>
      <c r="D263" s="68"/>
      <c r="E263" s="68"/>
      <c r="F263" s="184"/>
      <c r="G263" s="72"/>
      <c r="H263" s="68"/>
      <c r="I263" s="68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2.75" customHeight="1">
      <c r="A264" s="68"/>
      <c r="B264" s="68"/>
      <c r="C264" s="68"/>
      <c r="D264" s="68"/>
      <c r="E264" s="68"/>
      <c r="F264" s="184"/>
      <c r="G264" s="72"/>
      <c r="H264" s="68"/>
      <c r="I264" s="68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2.75" customHeight="1">
      <c r="A265" s="68"/>
      <c r="B265" s="68"/>
      <c r="C265" s="68"/>
      <c r="D265" s="68"/>
      <c r="E265" s="68"/>
      <c r="F265" s="184"/>
      <c r="G265" s="72"/>
      <c r="H265" s="68"/>
      <c r="I265" s="68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2.75" customHeight="1">
      <c r="A266" s="68"/>
      <c r="B266" s="68"/>
      <c r="C266" s="68"/>
      <c r="D266" s="68"/>
      <c r="E266" s="68"/>
      <c r="F266" s="184"/>
      <c r="G266" s="72"/>
      <c r="H266" s="68"/>
      <c r="I266" s="68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2.75" customHeight="1">
      <c r="A267" s="68"/>
      <c r="B267" s="68"/>
      <c r="C267" s="68"/>
      <c r="D267" s="68"/>
      <c r="E267" s="68"/>
      <c r="F267" s="184"/>
      <c r="G267" s="72"/>
      <c r="H267" s="68"/>
      <c r="I267" s="68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2.75" customHeight="1">
      <c r="A268" s="68"/>
      <c r="B268" s="68"/>
      <c r="C268" s="68"/>
      <c r="D268" s="68"/>
      <c r="E268" s="68"/>
      <c r="F268" s="184"/>
      <c r="G268" s="72"/>
      <c r="H268" s="68"/>
      <c r="I268" s="68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2.75" customHeight="1">
      <c r="A269" s="68"/>
      <c r="B269" s="68"/>
      <c r="C269" s="68"/>
      <c r="D269" s="68"/>
      <c r="E269" s="68"/>
      <c r="F269" s="184"/>
      <c r="G269" s="72"/>
      <c r="H269" s="68"/>
      <c r="I269" s="68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2.75" customHeight="1">
      <c r="A270" s="68"/>
      <c r="B270" s="68"/>
      <c r="C270" s="68"/>
      <c r="D270" s="68"/>
      <c r="E270" s="68"/>
      <c r="F270" s="184"/>
      <c r="G270" s="72"/>
      <c r="H270" s="68"/>
      <c r="I270" s="68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2.75" customHeight="1">
      <c r="A271" s="68"/>
      <c r="B271" s="68"/>
      <c r="C271" s="68"/>
      <c r="D271" s="68"/>
      <c r="E271" s="68"/>
      <c r="F271" s="184"/>
      <c r="G271" s="72"/>
      <c r="H271" s="68"/>
      <c r="I271" s="68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2.75" customHeight="1">
      <c r="A272" s="68"/>
      <c r="B272" s="68"/>
      <c r="C272" s="68"/>
      <c r="D272" s="68"/>
      <c r="E272" s="68"/>
      <c r="F272" s="184"/>
      <c r="G272" s="72"/>
      <c r="H272" s="68"/>
      <c r="I272" s="68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2.75" customHeight="1">
      <c r="A273" s="68"/>
      <c r="B273" s="68"/>
      <c r="C273" s="68"/>
      <c r="D273" s="68"/>
      <c r="E273" s="68"/>
      <c r="F273" s="184"/>
      <c r="G273" s="72"/>
      <c r="H273" s="68"/>
      <c r="I273" s="68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2.75" customHeight="1">
      <c r="A274" s="68"/>
      <c r="B274" s="68"/>
      <c r="C274" s="68"/>
      <c r="D274" s="68"/>
      <c r="E274" s="68"/>
      <c r="F274" s="184"/>
      <c r="G274" s="72"/>
      <c r="H274" s="68"/>
      <c r="I274" s="68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2.75" customHeight="1">
      <c r="A275" s="68"/>
      <c r="B275" s="68"/>
      <c r="C275" s="68"/>
      <c r="D275" s="68"/>
      <c r="E275" s="68"/>
      <c r="F275" s="184"/>
      <c r="G275" s="72"/>
      <c r="H275" s="68"/>
      <c r="I275" s="68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2.75" customHeight="1">
      <c r="A276" s="68"/>
      <c r="B276" s="68"/>
      <c r="C276" s="68"/>
      <c r="D276" s="68"/>
      <c r="E276" s="68"/>
      <c r="F276" s="184"/>
      <c r="G276" s="72"/>
      <c r="H276" s="68"/>
      <c r="I276" s="68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2.75" customHeight="1">
      <c r="A277" s="68"/>
      <c r="B277" s="68"/>
      <c r="C277" s="68"/>
      <c r="D277" s="68"/>
      <c r="E277" s="68"/>
      <c r="F277" s="184"/>
      <c r="G277" s="72"/>
      <c r="H277" s="68"/>
      <c r="I277" s="68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2.75" customHeight="1">
      <c r="A278" s="68"/>
      <c r="B278" s="68"/>
      <c r="C278" s="68"/>
      <c r="D278" s="68"/>
      <c r="E278" s="68"/>
      <c r="F278" s="184"/>
      <c r="G278" s="72"/>
      <c r="H278" s="68"/>
      <c r="I278" s="68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2.75" customHeight="1">
      <c r="A279" s="68"/>
      <c r="B279" s="68"/>
      <c r="C279" s="68"/>
      <c r="D279" s="68"/>
      <c r="E279" s="68"/>
      <c r="F279" s="184"/>
      <c r="G279" s="72"/>
      <c r="H279" s="68"/>
      <c r="I279" s="68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2.75" customHeight="1">
      <c r="A280" s="68"/>
      <c r="B280" s="68"/>
      <c r="C280" s="68"/>
      <c r="D280" s="68"/>
      <c r="E280" s="68"/>
      <c r="F280" s="184"/>
      <c r="G280" s="72"/>
      <c r="H280" s="68"/>
      <c r="I280" s="68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2.75" customHeight="1">
      <c r="A281" s="68"/>
      <c r="B281" s="68"/>
      <c r="C281" s="68"/>
      <c r="D281" s="68"/>
      <c r="E281" s="68"/>
      <c r="F281" s="184"/>
      <c r="G281" s="72"/>
      <c r="H281" s="68"/>
      <c r="I281" s="68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2.75" customHeight="1">
      <c r="A282" s="68"/>
      <c r="B282" s="68"/>
      <c r="C282" s="68"/>
      <c r="D282" s="68"/>
      <c r="E282" s="68"/>
      <c r="F282" s="184"/>
      <c r="G282" s="72"/>
      <c r="H282" s="68"/>
      <c r="I282" s="68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2.75" customHeight="1">
      <c r="A283" s="68"/>
      <c r="B283" s="68"/>
      <c r="C283" s="68"/>
      <c r="D283" s="68"/>
      <c r="E283" s="68"/>
      <c r="F283" s="184"/>
      <c r="G283" s="72"/>
      <c r="H283" s="68"/>
      <c r="I283" s="68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2.75" customHeight="1">
      <c r="A284" s="68"/>
      <c r="B284" s="68"/>
      <c r="C284" s="68"/>
      <c r="D284" s="68"/>
      <c r="E284" s="68"/>
      <c r="F284" s="184"/>
      <c r="G284" s="72"/>
      <c r="H284" s="68"/>
      <c r="I284" s="68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2.75" customHeight="1">
      <c r="A285" s="68"/>
      <c r="B285" s="68"/>
      <c r="C285" s="68"/>
      <c r="D285" s="68"/>
      <c r="E285" s="68"/>
      <c r="F285" s="184"/>
      <c r="G285" s="72"/>
      <c r="H285" s="68"/>
      <c r="I285" s="68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2.75" customHeight="1">
      <c r="A286" s="68"/>
      <c r="B286" s="68"/>
      <c r="C286" s="68"/>
      <c r="D286" s="68"/>
      <c r="E286" s="68"/>
      <c r="F286" s="184"/>
      <c r="G286" s="72"/>
      <c r="H286" s="68"/>
      <c r="I286" s="68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2.75" customHeight="1">
      <c r="A287" s="68"/>
      <c r="B287" s="68"/>
      <c r="C287" s="68"/>
      <c r="D287" s="68"/>
      <c r="E287" s="68"/>
      <c r="F287" s="184"/>
      <c r="G287" s="72"/>
      <c r="H287" s="68"/>
      <c r="I287" s="68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2.75" customHeight="1">
      <c r="A288" s="68"/>
      <c r="B288" s="68"/>
      <c r="C288" s="68"/>
      <c r="D288" s="68"/>
      <c r="E288" s="68"/>
      <c r="F288" s="184"/>
      <c r="G288" s="72"/>
      <c r="H288" s="68"/>
      <c r="I288" s="68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2.75" customHeight="1">
      <c r="A289" s="68"/>
      <c r="B289" s="68"/>
      <c r="C289" s="68"/>
      <c r="D289" s="68"/>
      <c r="E289" s="68"/>
      <c r="F289" s="184"/>
      <c r="G289" s="72"/>
      <c r="H289" s="68"/>
      <c r="I289" s="68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2.75" customHeight="1">
      <c r="A290" s="68"/>
      <c r="B290" s="68"/>
      <c r="C290" s="68"/>
      <c r="D290" s="68"/>
      <c r="E290" s="68"/>
      <c r="F290" s="184"/>
      <c r="G290" s="72"/>
      <c r="H290" s="68"/>
      <c r="I290" s="68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2.75" customHeight="1">
      <c r="A291" s="68"/>
      <c r="B291" s="68"/>
      <c r="C291" s="68"/>
      <c r="D291" s="68"/>
      <c r="E291" s="68"/>
      <c r="F291" s="184"/>
      <c r="G291" s="72"/>
      <c r="H291" s="68"/>
      <c r="I291" s="68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2.75" customHeight="1">
      <c r="A292" s="68"/>
      <c r="B292" s="68"/>
      <c r="C292" s="68"/>
      <c r="D292" s="68"/>
      <c r="E292" s="68"/>
      <c r="F292" s="184"/>
      <c r="G292" s="72"/>
      <c r="H292" s="68"/>
      <c r="I292" s="68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2.75" customHeight="1">
      <c r="A293" s="68"/>
      <c r="B293" s="68"/>
      <c r="C293" s="68"/>
      <c r="D293" s="68"/>
      <c r="E293" s="68"/>
      <c r="F293" s="184"/>
      <c r="G293" s="72"/>
      <c r="H293" s="68"/>
      <c r="I293" s="68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2.75" customHeight="1">
      <c r="A294" s="68"/>
      <c r="B294" s="68"/>
      <c r="C294" s="68"/>
      <c r="D294" s="68"/>
      <c r="E294" s="68"/>
      <c r="F294" s="184"/>
      <c r="G294" s="72"/>
      <c r="H294" s="68"/>
      <c r="I294" s="68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2.75" customHeight="1">
      <c r="A295" s="68"/>
      <c r="B295" s="68"/>
      <c r="C295" s="68"/>
      <c r="D295" s="68"/>
      <c r="E295" s="68"/>
      <c r="F295" s="184"/>
      <c r="G295" s="72"/>
      <c r="H295" s="68"/>
      <c r="I295" s="68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2.75" customHeight="1">
      <c r="A296" s="68"/>
      <c r="B296" s="68"/>
      <c r="C296" s="68"/>
      <c r="D296" s="68"/>
      <c r="E296" s="68"/>
      <c r="F296" s="184"/>
      <c r="G296" s="72"/>
      <c r="H296" s="68"/>
      <c r="I296" s="68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2.75" customHeight="1">
      <c r="A297" s="68"/>
      <c r="B297" s="68"/>
      <c r="C297" s="68"/>
      <c r="D297" s="68"/>
      <c r="E297" s="68"/>
      <c r="F297" s="184"/>
      <c r="G297" s="72"/>
      <c r="H297" s="68"/>
      <c r="I297" s="68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2.75" customHeight="1">
      <c r="A298" s="68"/>
      <c r="B298" s="68"/>
      <c r="C298" s="68"/>
      <c r="D298" s="68"/>
      <c r="E298" s="68"/>
      <c r="F298" s="184"/>
      <c r="G298" s="72"/>
      <c r="H298" s="68"/>
      <c r="I298" s="68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2.75" customHeight="1">
      <c r="A299" s="68"/>
      <c r="B299" s="68"/>
      <c r="C299" s="68"/>
      <c r="D299" s="68"/>
      <c r="E299" s="68"/>
      <c r="F299" s="184"/>
      <c r="G299" s="72"/>
      <c r="H299" s="68"/>
      <c r="I299" s="68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2.75" customHeight="1">
      <c r="A300" s="68"/>
      <c r="B300" s="68"/>
      <c r="C300" s="68"/>
      <c r="D300" s="68"/>
      <c r="E300" s="68"/>
      <c r="F300" s="184"/>
      <c r="G300" s="72"/>
      <c r="H300" s="68"/>
      <c r="I300" s="68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2.75" customHeight="1">
      <c r="A301" s="68"/>
      <c r="B301" s="68"/>
      <c r="C301" s="68"/>
      <c r="D301" s="68"/>
      <c r="E301" s="68"/>
      <c r="F301" s="184"/>
      <c r="G301" s="72"/>
      <c r="H301" s="68"/>
      <c r="I301" s="68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2.75" customHeight="1">
      <c r="A302" s="68"/>
      <c r="B302" s="68"/>
      <c r="C302" s="68"/>
      <c r="D302" s="68"/>
      <c r="E302" s="68"/>
      <c r="F302" s="184"/>
      <c r="G302" s="72"/>
      <c r="H302" s="68"/>
      <c r="I302" s="68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2.75" customHeight="1">
      <c r="A303" s="68"/>
      <c r="B303" s="68"/>
      <c r="C303" s="68"/>
      <c r="D303" s="68"/>
      <c r="E303" s="68"/>
      <c r="F303" s="184"/>
      <c r="G303" s="72"/>
      <c r="H303" s="68"/>
      <c r="I303" s="68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2.75" customHeight="1">
      <c r="A304" s="68"/>
      <c r="B304" s="68"/>
      <c r="C304" s="68"/>
      <c r="D304" s="68"/>
      <c r="E304" s="68"/>
      <c r="F304" s="184"/>
      <c r="G304" s="72"/>
      <c r="H304" s="68"/>
      <c r="I304" s="68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2.75" customHeight="1">
      <c r="A305" s="68"/>
      <c r="B305" s="68"/>
      <c r="C305" s="68"/>
      <c r="D305" s="68"/>
      <c r="E305" s="68"/>
      <c r="F305" s="184"/>
      <c r="G305" s="72"/>
      <c r="H305" s="68"/>
      <c r="I305" s="68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2.75" customHeight="1">
      <c r="A306" s="68"/>
      <c r="B306" s="68"/>
      <c r="C306" s="68"/>
      <c r="D306" s="68"/>
      <c r="E306" s="68"/>
      <c r="F306" s="184"/>
      <c r="G306" s="72"/>
      <c r="H306" s="68"/>
      <c r="I306" s="68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2.75" customHeight="1">
      <c r="A307" s="68"/>
      <c r="B307" s="68"/>
      <c r="C307" s="68"/>
      <c r="D307" s="68"/>
      <c r="E307" s="68"/>
      <c r="F307" s="184"/>
      <c r="G307" s="72"/>
      <c r="H307" s="68"/>
      <c r="I307" s="68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2.75" customHeight="1">
      <c r="A308" s="68"/>
      <c r="B308" s="68"/>
      <c r="C308" s="68"/>
      <c r="D308" s="68"/>
      <c r="E308" s="68"/>
      <c r="F308" s="184"/>
      <c r="G308" s="72"/>
      <c r="H308" s="68"/>
      <c r="I308" s="68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2.75" customHeight="1">
      <c r="A309" s="68"/>
      <c r="B309" s="68"/>
      <c r="C309" s="68"/>
      <c r="D309" s="68"/>
      <c r="E309" s="68"/>
      <c r="F309" s="184"/>
      <c r="G309" s="72"/>
      <c r="H309" s="68"/>
      <c r="I309" s="68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2.75" customHeight="1">
      <c r="A310" s="68"/>
      <c r="B310" s="68"/>
      <c r="C310" s="68"/>
      <c r="D310" s="68"/>
      <c r="E310" s="68"/>
      <c r="F310" s="184"/>
      <c r="G310" s="72"/>
      <c r="H310" s="68"/>
      <c r="I310" s="68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2.75" customHeight="1">
      <c r="A311" s="68"/>
      <c r="B311" s="68"/>
      <c r="C311" s="68"/>
      <c r="D311" s="68"/>
      <c r="E311" s="68"/>
      <c r="F311" s="184"/>
      <c r="G311" s="72"/>
      <c r="H311" s="68"/>
      <c r="I311" s="68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2.75" customHeight="1">
      <c r="A312" s="68"/>
      <c r="B312" s="68"/>
      <c r="C312" s="68"/>
      <c r="D312" s="68"/>
      <c r="E312" s="68"/>
      <c r="F312" s="184"/>
      <c r="G312" s="72"/>
      <c r="H312" s="68"/>
      <c r="I312" s="68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2.75" customHeight="1">
      <c r="A313" s="68"/>
      <c r="B313" s="68"/>
      <c r="C313" s="68"/>
      <c r="D313" s="68"/>
      <c r="E313" s="68"/>
      <c r="F313" s="184"/>
      <c r="G313" s="72"/>
      <c r="H313" s="68"/>
      <c r="I313" s="68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2.75" customHeight="1">
      <c r="A314" s="68"/>
      <c r="B314" s="68"/>
      <c r="C314" s="68"/>
      <c r="D314" s="68"/>
      <c r="E314" s="68"/>
      <c r="F314" s="184"/>
      <c r="G314" s="72"/>
      <c r="H314" s="68"/>
      <c r="I314" s="68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2.75" customHeight="1">
      <c r="A315" s="68"/>
      <c r="B315" s="68"/>
      <c r="C315" s="68"/>
      <c r="D315" s="68"/>
      <c r="E315" s="68"/>
      <c r="F315" s="184"/>
      <c r="G315" s="72"/>
      <c r="H315" s="68"/>
      <c r="I315" s="68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2.75" customHeight="1">
      <c r="A316" s="68"/>
      <c r="B316" s="68"/>
      <c r="C316" s="68"/>
      <c r="D316" s="68"/>
      <c r="E316" s="68"/>
      <c r="F316" s="184"/>
      <c r="G316" s="72"/>
      <c r="H316" s="68"/>
      <c r="I316" s="68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2.75" customHeight="1">
      <c r="A317" s="68"/>
      <c r="B317" s="68"/>
      <c r="C317" s="68"/>
      <c r="D317" s="68"/>
      <c r="E317" s="68"/>
      <c r="F317" s="184"/>
      <c r="G317" s="72"/>
      <c r="H317" s="68"/>
      <c r="I317" s="68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2.75" customHeight="1">
      <c r="A318" s="68"/>
      <c r="B318" s="68"/>
      <c r="C318" s="68"/>
      <c r="D318" s="68"/>
      <c r="E318" s="68"/>
      <c r="F318" s="184"/>
      <c r="G318" s="72"/>
      <c r="H318" s="68"/>
      <c r="I318" s="68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2.75" customHeight="1">
      <c r="A319" s="68"/>
      <c r="B319" s="68"/>
      <c r="C319" s="68"/>
      <c r="D319" s="68"/>
      <c r="E319" s="68"/>
      <c r="F319" s="184"/>
      <c r="G319" s="72"/>
      <c r="H319" s="68"/>
      <c r="I319" s="68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2.75" customHeight="1">
      <c r="A320" s="68"/>
      <c r="B320" s="68"/>
      <c r="C320" s="68"/>
      <c r="D320" s="68"/>
      <c r="E320" s="68"/>
      <c r="F320" s="184"/>
      <c r="G320" s="72"/>
      <c r="H320" s="68"/>
      <c r="I320" s="68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2.75" customHeight="1">
      <c r="A321" s="68"/>
      <c r="B321" s="68"/>
      <c r="C321" s="68"/>
      <c r="D321" s="68"/>
      <c r="E321" s="68"/>
      <c r="F321" s="184"/>
      <c r="G321" s="72"/>
      <c r="H321" s="68"/>
      <c r="I321" s="68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2.75" customHeight="1">
      <c r="A322" s="68"/>
      <c r="B322" s="68"/>
      <c r="C322" s="68"/>
      <c r="D322" s="68"/>
      <c r="E322" s="68"/>
      <c r="F322" s="184"/>
      <c r="G322" s="72"/>
      <c r="H322" s="68"/>
      <c r="I322" s="68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2.75" customHeight="1">
      <c r="A323" s="68"/>
      <c r="B323" s="68"/>
      <c r="C323" s="68"/>
      <c r="D323" s="68"/>
      <c r="E323" s="68"/>
      <c r="F323" s="184"/>
      <c r="G323" s="72"/>
      <c r="H323" s="68"/>
      <c r="I323" s="68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2.75" customHeight="1">
      <c r="A324" s="68"/>
      <c r="B324" s="68"/>
      <c r="C324" s="68"/>
      <c r="D324" s="68"/>
      <c r="E324" s="68"/>
      <c r="F324" s="184"/>
      <c r="G324" s="72"/>
      <c r="H324" s="68"/>
      <c r="I324" s="68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2.75" customHeight="1">
      <c r="A325" s="68"/>
      <c r="B325" s="68"/>
      <c r="C325" s="68"/>
      <c r="D325" s="68"/>
      <c r="E325" s="68"/>
      <c r="F325" s="184"/>
      <c r="G325" s="72"/>
      <c r="H325" s="68"/>
      <c r="I325" s="68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2.75" customHeight="1">
      <c r="A326" s="68"/>
      <c r="B326" s="68"/>
      <c r="C326" s="68"/>
      <c r="D326" s="68"/>
      <c r="E326" s="68"/>
      <c r="F326" s="184"/>
      <c r="G326" s="72"/>
      <c r="H326" s="68"/>
      <c r="I326" s="68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2.75" customHeight="1">
      <c r="A327" s="68"/>
      <c r="B327" s="68"/>
      <c r="C327" s="68"/>
      <c r="D327" s="68"/>
      <c r="E327" s="68"/>
      <c r="F327" s="184"/>
      <c r="G327" s="72"/>
      <c r="H327" s="68"/>
      <c r="I327" s="68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2.75" customHeight="1">
      <c r="A328" s="68"/>
      <c r="B328" s="68"/>
      <c r="C328" s="68"/>
      <c r="D328" s="68"/>
      <c r="E328" s="68"/>
      <c r="F328" s="184"/>
      <c r="G328" s="72"/>
      <c r="H328" s="68"/>
      <c r="I328" s="68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2.75" customHeight="1">
      <c r="A329" s="68"/>
      <c r="B329" s="68"/>
      <c r="C329" s="68"/>
      <c r="D329" s="68"/>
      <c r="E329" s="68"/>
      <c r="F329" s="184"/>
      <c r="G329" s="72"/>
      <c r="H329" s="68"/>
      <c r="I329" s="68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2.75" customHeight="1">
      <c r="A330" s="68"/>
      <c r="B330" s="68"/>
      <c r="C330" s="68"/>
      <c r="D330" s="68"/>
      <c r="E330" s="68"/>
      <c r="F330" s="184"/>
      <c r="G330" s="72"/>
      <c r="H330" s="68"/>
      <c r="I330" s="68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2.75" customHeight="1">
      <c r="A331" s="68"/>
      <c r="B331" s="68"/>
      <c r="C331" s="68"/>
      <c r="D331" s="68"/>
      <c r="E331" s="68"/>
      <c r="F331" s="184"/>
      <c r="G331" s="72"/>
      <c r="H331" s="68"/>
      <c r="I331" s="68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2.75" customHeight="1">
      <c r="A332" s="68"/>
      <c r="B332" s="68"/>
      <c r="C332" s="68"/>
      <c r="D332" s="68"/>
      <c r="E332" s="68"/>
      <c r="F332" s="184"/>
      <c r="G332" s="72"/>
      <c r="H332" s="68"/>
      <c r="I332" s="68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2.75" customHeight="1">
      <c r="A333" s="68"/>
      <c r="B333" s="68"/>
      <c r="C333" s="68"/>
      <c r="D333" s="68"/>
      <c r="E333" s="68"/>
      <c r="F333" s="184"/>
      <c r="G333" s="72"/>
      <c r="H333" s="68"/>
      <c r="I333" s="68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2.75" customHeight="1">
      <c r="A334" s="68"/>
      <c r="B334" s="68"/>
      <c r="C334" s="68"/>
      <c r="D334" s="68"/>
      <c r="E334" s="68"/>
      <c r="F334" s="184"/>
      <c r="G334" s="72"/>
      <c r="H334" s="68"/>
      <c r="I334" s="68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2.75" customHeight="1">
      <c r="A335" s="68"/>
      <c r="B335" s="68"/>
      <c r="C335" s="68"/>
      <c r="D335" s="68"/>
      <c r="E335" s="68"/>
      <c r="F335" s="184"/>
      <c r="G335" s="72"/>
      <c r="H335" s="68"/>
      <c r="I335" s="68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2.75" customHeight="1">
      <c r="A336" s="68"/>
      <c r="B336" s="68"/>
      <c r="C336" s="68"/>
      <c r="D336" s="68"/>
      <c r="E336" s="68"/>
      <c r="F336" s="184"/>
      <c r="G336" s="72"/>
      <c r="H336" s="68"/>
      <c r="I336" s="68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2.75" customHeight="1">
      <c r="A337" s="68"/>
      <c r="B337" s="68"/>
      <c r="C337" s="68"/>
      <c r="D337" s="68"/>
      <c r="E337" s="68"/>
      <c r="F337" s="184"/>
      <c r="G337" s="72"/>
      <c r="H337" s="68"/>
      <c r="I337" s="68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2.75" customHeight="1">
      <c r="A338" s="68"/>
      <c r="B338" s="68"/>
      <c r="C338" s="68"/>
      <c r="D338" s="68"/>
      <c r="E338" s="68"/>
      <c r="F338" s="184"/>
      <c r="G338" s="72"/>
      <c r="H338" s="68"/>
      <c r="I338" s="68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2.75" customHeight="1">
      <c r="A339" s="68"/>
      <c r="B339" s="68"/>
      <c r="C339" s="68"/>
      <c r="D339" s="68"/>
      <c r="E339" s="68"/>
      <c r="F339" s="184"/>
      <c r="G339" s="72"/>
      <c r="H339" s="68"/>
      <c r="I339" s="68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2.75" customHeight="1">
      <c r="A340" s="68"/>
      <c r="B340" s="68"/>
      <c r="C340" s="68"/>
      <c r="D340" s="68"/>
      <c r="E340" s="68"/>
      <c r="F340" s="184"/>
      <c r="G340" s="72"/>
      <c r="H340" s="68"/>
      <c r="I340" s="68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2.75" customHeight="1">
      <c r="A341" s="68"/>
      <c r="B341" s="68"/>
      <c r="C341" s="68"/>
      <c r="D341" s="68"/>
      <c r="E341" s="68"/>
      <c r="F341" s="184"/>
      <c r="G341" s="72"/>
      <c r="H341" s="68"/>
      <c r="I341" s="68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2.75" customHeight="1">
      <c r="A342" s="68"/>
      <c r="B342" s="68"/>
      <c r="C342" s="68"/>
      <c r="D342" s="68"/>
      <c r="E342" s="68"/>
      <c r="F342" s="184"/>
      <c r="G342" s="72"/>
      <c r="H342" s="68"/>
      <c r="I342" s="68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2.75" customHeight="1">
      <c r="A343" s="68"/>
      <c r="B343" s="68"/>
      <c r="C343" s="68"/>
      <c r="D343" s="68"/>
      <c r="E343" s="68"/>
      <c r="F343" s="184"/>
      <c r="G343" s="72"/>
      <c r="H343" s="68"/>
      <c r="I343" s="68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2.75" customHeight="1">
      <c r="A344" s="68"/>
      <c r="B344" s="68"/>
      <c r="C344" s="68"/>
      <c r="D344" s="68"/>
      <c r="E344" s="68"/>
      <c r="F344" s="184"/>
      <c r="G344" s="72"/>
      <c r="H344" s="68"/>
      <c r="I344" s="68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2.75" customHeight="1">
      <c r="A345" s="68"/>
      <c r="B345" s="68"/>
      <c r="C345" s="68"/>
      <c r="D345" s="68"/>
      <c r="E345" s="68"/>
      <c r="F345" s="184"/>
      <c r="G345" s="72"/>
      <c r="H345" s="68"/>
      <c r="I345" s="68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2.75" customHeight="1">
      <c r="A346" s="68"/>
      <c r="B346" s="68"/>
      <c r="C346" s="68"/>
      <c r="D346" s="68"/>
      <c r="E346" s="68"/>
      <c r="F346" s="184"/>
      <c r="G346" s="72"/>
      <c r="H346" s="68"/>
      <c r="I346" s="68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2.75" customHeight="1">
      <c r="A347" s="68"/>
      <c r="B347" s="68"/>
      <c r="C347" s="68"/>
      <c r="D347" s="68"/>
      <c r="E347" s="68"/>
      <c r="F347" s="184"/>
      <c r="G347" s="72"/>
      <c r="H347" s="68"/>
      <c r="I347" s="68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2.75" customHeight="1">
      <c r="A348" s="68"/>
      <c r="B348" s="68"/>
      <c r="C348" s="68"/>
      <c r="D348" s="68"/>
      <c r="E348" s="68"/>
      <c r="F348" s="184"/>
      <c r="G348" s="72"/>
      <c r="H348" s="68"/>
      <c r="I348" s="68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2.75" customHeight="1">
      <c r="A349" s="68"/>
      <c r="B349" s="68"/>
      <c r="C349" s="68"/>
      <c r="D349" s="68"/>
      <c r="E349" s="68"/>
      <c r="F349" s="184"/>
      <c r="G349" s="72"/>
      <c r="H349" s="68"/>
      <c r="I349" s="68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2.75" customHeight="1">
      <c r="A350" s="68"/>
      <c r="B350" s="68"/>
      <c r="C350" s="68"/>
      <c r="D350" s="68"/>
      <c r="E350" s="68"/>
      <c r="F350" s="184"/>
      <c r="G350" s="72"/>
      <c r="H350" s="68"/>
      <c r="I350" s="68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2.75" customHeight="1">
      <c r="A351" s="68"/>
      <c r="B351" s="68"/>
      <c r="C351" s="68"/>
      <c r="D351" s="68"/>
      <c r="E351" s="68"/>
      <c r="F351" s="184"/>
      <c r="G351" s="72"/>
      <c r="H351" s="68"/>
      <c r="I351" s="68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2.75" customHeight="1">
      <c r="A352" s="68"/>
      <c r="B352" s="68"/>
      <c r="C352" s="68"/>
      <c r="D352" s="68"/>
      <c r="E352" s="68"/>
      <c r="F352" s="184"/>
      <c r="G352" s="72"/>
      <c r="H352" s="68"/>
      <c r="I352" s="68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2.75" customHeight="1">
      <c r="A353" s="68"/>
      <c r="B353" s="68"/>
      <c r="C353" s="68"/>
      <c r="D353" s="68"/>
      <c r="E353" s="68"/>
      <c r="F353" s="184"/>
      <c r="G353" s="72"/>
      <c r="H353" s="68"/>
      <c r="I353" s="68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2.75" customHeight="1">
      <c r="A354" s="68"/>
      <c r="B354" s="68"/>
      <c r="C354" s="68"/>
      <c r="D354" s="68"/>
      <c r="E354" s="68"/>
      <c r="F354" s="184"/>
      <c r="G354" s="72"/>
      <c r="H354" s="68"/>
      <c r="I354" s="68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2.75" customHeight="1">
      <c r="A355" s="68"/>
      <c r="B355" s="68"/>
      <c r="C355" s="68"/>
      <c r="D355" s="68"/>
      <c r="E355" s="68"/>
      <c r="F355" s="184"/>
      <c r="G355" s="72"/>
      <c r="H355" s="68"/>
      <c r="I355" s="68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2.75" customHeight="1">
      <c r="A356" s="68"/>
      <c r="B356" s="68"/>
      <c r="C356" s="68"/>
      <c r="D356" s="68"/>
      <c r="E356" s="68"/>
      <c r="F356" s="184"/>
      <c r="G356" s="72"/>
      <c r="H356" s="68"/>
      <c r="I356" s="68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2.75" customHeight="1">
      <c r="A357" s="68"/>
      <c r="B357" s="68"/>
      <c r="C357" s="68"/>
      <c r="D357" s="68"/>
      <c r="E357" s="68"/>
      <c r="F357" s="184"/>
      <c r="G357" s="72"/>
      <c r="H357" s="68"/>
      <c r="I357" s="68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2.75" customHeight="1">
      <c r="A358" s="68"/>
      <c r="B358" s="68"/>
      <c r="C358" s="68"/>
      <c r="D358" s="68"/>
      <c r="E358" s="68"/>
      <c r="F358" s="184"/>
      <c r="G358" s="72"/>
      <c r="H358" s="68"/>
      <c r="I358" s="68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2.75" customHeight="1">
      <c r="A359" s="68"/>
      <c r="B359" s="68"/>
      <c r="C359" s="68"/>
      <c r="D359" s="68"/>
      <c r="E359" s="68"/>
      <c r="F359" s="184"/>
      <c r="G359" s="72"/>
      <c r="H359" s="68"/>
      <c r="I359" s="68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2.75" customHeight="1">
      <c r="A360" s="68"/>
      <c r="B360" s="68"/>
      <c r="C360" s="68"/>
      <c r="D360" s="68"/>
      <c r="E360" s="68"/>
      <c r="F360" s="184"/>
      <c r="G360" s="72"/>
      <c r="H360" s="68"/>
      <c r="I360" s="68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2.75" customHeight="1">
      <c r="A361" s="68"/>
      <c r="B361" s="68"/>
      <c r="C361" s="68"/>
      <c r="D361" s="68"/>
      <c r="E361" s="68"/>
      <c r="F361" s="184"/>
      <c r="G361" s="72"/>
      <c r="H361" s="68"/>
      <c r="I361" s="68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2.75" customHeight="1">
      <c r="A362" s="68"/>
      <c r="B362" s="68"/>
      <c r="C362" s="68"/>
      <c r="D362" s="68"/>
      <c r="E362" s="68"/>
      <c r="F362" s="184"/>
      <c r="G362" s="72"/>
      <c r="H362" s="68"/>
      <c r="I362" s="68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2.75" customHeight="1">
      <c r="A363" s="68"/>
      <c r="B363" s="68"/>
      <c r="C363" s="68"/>
      <c r="D363" s="68"/>
      <c r="E363" s="68"/>
      <c r="F363" s="184"/>
      <c r="G363" s="72"/>
      <c r="H363" s="68"/>
      <c r="I363" s="68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2.75" customHeight="1">
      <c r="A364" s="68"/>
      <c r="B364" s="68"/>
      <c r="C364" s="68"/>
      <c r="D364" s="68"/>
      <c r="E364" s="68"/>
      <c r="F364" s="184"/>
      <c r="G364" s="72"/>
      <c r="H364" s="68"/>
      <c r="I364" s="68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2.75" customHeight="1">
      <c r="A365" s="68"/>
      <c r="B365" s="68"/>
      <c r="C365" s="68"/>
      <c r="D365" s="68"/>
      <c r="E365" s="68"/>
      <c r="F365" s="184"/>
      <c r="G365" s="72"/>
      <c r="H365" s="68"/>
      <c r="I365" s="68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2.75" customHeight="1">
      <c r="A366" s="68"/>
      <c r="B366" s="68"/>
      <c r="C366" s="68"/>
      <c r="D366" s="68"/>
      <c r="E366" s="68"/>
      <c r="F366" s="184"/>
      <c r="G366" s="72"/>
      <c r="H366" s="68"/>
      <c r="I366" s="68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2.75" customHeight="1">
      <c r="A367" s="68"/>
      <c r="B367" s="68"/>
      <c r="C367" s="68"/>
      <c r="D367" s="68"/>
      <c r="E367" s="68"/>
      <c r="F367" s="184"/>
      <c r="G367" s="72"/>
      <c r="H367" s="68"/>
      <c r="I367" s="68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2.75" customHeight="1">
      <c r="A368" s="68"/>
      <c r="B368" s="68"/>
      <c r="C368" s="68"/>
      <c r="D368" s="68"/>
      <c r="E368" s="68"/>
      <c r="F368" s="184"/>
      <c r="G368" s="72"/>
      <c r="H368" s="68"/>
      <c r="I368" s="68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2.75" customHeight="1">
      <c r="A369" s="68"/>
      <c r="B369" s="68"/>
      <c r="C369" s="68"/>
      <c r="D369" s="68"/>
      <c r="E369" s="68"/>
      <c r="F369" s="184"/>
      <c r="G369" s="72"/>
      <c r="H369" s="68"/>
      <c r="I369" s="68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2.75" customHeight="1">
      <c r="A370" s="68"/>
      <c r="B370" s="68"/>
      <c r="C370" s="68"/>
      <c r="D370" s="68"/>
      <c r="E370" s="68"/>
      <c r="F370" s="184"/>
      <c r="G370" s="72"/>
      <c r="H370" s="68"/>
      <c r="I370" s="68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2.75" customHeight="1">
      <c r="A371" s="68"/>
      <c r="B371" s="68"/>
      <c r="C371" s="68"/>
      <c r="D371" s="68"/>
      <c r="E371" s="68"/>
      <c r="F371" s="184"/>
      <c r="G371" s="72"/>
      <c r="H371" s="68"/>
      <c r="I371" s="68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2.75" customHeight="1">
      <c r="A372" s="68"/>
      <c r="B372" s="68"/>
      <c r="C372" s="68"/>
      <c r="D372" s="68"/>
      <c r="E372" s="68"/>
      <c r="F372" s="184"/>
      <c r="G372" s="72"/>
      <c r="H372" s="68"/>
      <c r="I372" s="68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2.75" customHeight="1">
      <c r="A373" s="68"/>
      <c r="B373" s="68"/>
      <c r="C373" s="68"/>
      <c r="D373" s="68"/>
      <c r="E373" s="68"/>
      <c r="F373" s="184"/>
      <c r="G373" s="72"/>
      <c r="H373" s="68"/>
      <c r="I373" s="68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2.75" customHeight="1">
      <c r="A374" s="68"/>
      <c r="B374" s="68"/>
      <c r="C374" s="68"/>
      <c r="D374" s="68"/>
      <c r="E374" s="68"/>
      <c r="F374" s="184"/>
      <c r="G374" s="72"/>
      <c r="H374" s="68"/>
      <c r="I374" s="68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2.75" customHeight="1">
      <c r="A375" s="68"/>
      <c r="B375" s="68"/>
      <c r="C375" s="68"/>
      <c r="D375" s="68"/>
      <c r="E375" s="68"/>
      <c r="F375" s="184"/>
      <c r="G375" s="72"/>
      <c r="H375" s="68"/>
      <c r="I375" s="68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2.75" customHeight="1">
      <c r="A376" s="68"/>
      <c r="B376" s="68"/>
      <c r="C376" s="68"/>
      <c r="D376" s="68"/>
      <c r="E376" s="68"/>
      <c r="F376" s="184"/>
      <c r="G376" s="72"/>
      <c r="H376" s="68"/>
      <c r="I376" s="68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2.75" customHeight="1">
      <c r="A377" s="68"/>
      <c r="B377" s="68"/>
      <c r="C377" s="68"/>
      <c r="D377" s="68"/>
      <c r="E377" s="68"/>
      <c r="F377" s="184"/>
      <c r="G377" s="72"/>
      <c r="H377" s="68"/>
      <c r="I377" s="68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2.75" customHeight="1">
      <c r="A378" s="68"/>
      <c r="B378" s="68"/>
      <c r="C378" s="68"/>
      <c r="D378" s="68"/>
      <c r="E378" s="68"/>
      <c r="F378" s="184"/>
      <c r="G378" s="72"/>
      <c r="H378" s="68"/>
      <c r="I378" s="68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2.75" customHeight="1">
      <c r="A379" s="68"/>
      <c r="B379" s="68"/>
      <c r="C379" s="68"/>
      <c r="D379" s="68"/>
      <c r="E379" s="68"/>
      <c r="F379" s="184"/>
      <c r="G379" s="72"/>
      <c r="H379" s="68"/>
      <c r="I379" s="68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2.75" customHeight="1">
      <c r="A380" s="68"/>
      <c r="B380" s="68"/>
      <c r="C380" s="68"/>
      <c r="D380" s="68"/>
      <c r="E380" s="68"/>
      <c r="F380" s="184"/>
      <c r="G380" s="72"/>
      <c r="H380" s="68"/>
      <c r="I380" s="68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2.75" customHeight="1">
      <c r="A381" s="68"/>
      <c r="B381" s="68"/>
      <c r="C381" s="68"/>
      <c r="D381" s="68"/>
      <c r="E381" s="68"/>
      <c r="F381" s="184"/>
      <c r="G381" s="72"/>
      <c r="H381" s="68"/>
      <c r="I381" s="68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2.75" customHeight="1">
      <c r="A382" s="68"/>
      <c r="B382" s="68"/>
      <c r="C382" s="68"/>
      <c r="D382" s="68"/>
      <c r="E382" s="68"/>
      <c r="F382" s="184"/>
      <c r="G382" s="72"/>
      <c r="H382" s="68"/>
      <c r="I382" s="68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2.75" customHeight="1">
      <c r="A383" s="68"/>
      <c r="B383" s="68"/>
      <c r="C383" s="68"/>
      <c r="D383" s="68"/>
      <c r="E383" s="68"/>
      <c r="F383" s="184"/>
      <c r="G383" s="72"/>
      <c r="H383" s="68"/>
      <c r="I383" s="68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2.75" customHeight="1">
      <c r="A384" s="68"/>
      <c r="B384" s="68"/>
      <c r="C384" s="68"/>
      <c r="D384" s="68"/>
      <c r="E384" s="68"/>
      <c r="F384" s="184"/>
      <c r="G384" s="72"/>
      <c r="H384" s="68"/>
      <c r="I384" s="68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2.75" customHeight="1">
      <c r="A385" s="68"/>
      <c r="B385" s="68"/>
      <c r="C385" s="68"/>
      <c r="D385" s="68"/>
      <c r="E385" s="68"/>
      <c r="F385" s="184"/>
      <c r="G385" s="72"/>
      <c r="H385" s="68"/>
      <c r="I385" s="68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2.75" customHeight="1">
      <c r="A386" s="68"/>
      <c r="B386" s="68"/>
      <c r="C386" s="68"/>
      <c r="D386" s="68"/>
      <c r="E386" s="68"/>
      <c r="F386" s="184"/>
      <c r="G386" s="72"/>
      <c r="H386" s="68"/>
      <c r="I386" s="68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2.75" customHeight="1">
      <c r="A387" s="68"/>
      <c r="B387" s="68"/>
      <c r="C387" s="68"/>
      <c r="D387" s="68"/>
      <c r="E387" s="68"/>
      <c r="F387" s="184"/>
      <c r="G387" s="72"/>
      <c r="H387" s="68"/>
      <c r="I387" s="68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2.75" customHeight="1">
      <c r="A388" s="68"/>
      <c r="B388" s="68"/>
      <c r="C388" s="68"/>
      <c r="D388" s="68"/>
      <c r="E388" s="68"/>
      <c r="F388" s="184"/>
      <c r="G388" s="72"/>
      <c r="H388" s="68"/>
      <c r="I388" s="68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2.75" customHeight="1">
      <c r="A389" s="68"/>
      <c r="B389" s="68"/>
      <c r="C389" s="68"/>
      <c r="D389" s="68"/>
      <c r="E389" s="68"/>
      <c r="F389" s="184"/>
      <c r="G389" s="72"/>
      <c r="H389" s="68"/>
      <c r="I389" s="68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2.75" customHeight="1">
      <c r="A390" s="68"/>
      <c r="B390" s="68"/>
      <c r="C390" s="68"/>
      <c r="D390" s="68"/>
      <c r="E390" s="68"/>
      <c r="F390" s="184"/>
      <c r="G390" s="72"/>
      <c r="H390" s="68"/>
      <c r="I390" s="68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2.75" customHeight="1">
      <c r="A391" s="68"/>
      <c r="B391" s="68"/>
      <c r="C391" s="68"/>
      <c r="D391" s="68"/>
      <c r="E391" s="68"/>
      <c r="F391" s="184"/>
      <c r="G391" s="72"/>
      <c r="H391" s="68"/>
      <c r="I391" s="68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2.75" customHeight="1">
      <c r="A392" s="68"/>
      <c r="B392" s="68"/>
      <c r="C392" s="68"/>
      <c r="D392" s="68"/>
      <c r="E392" s="68"/>
      <c r="F392" s="184"/>
      <c r="G392" s="72"/>
      <c r="H392" s="68"/>
      <c r="I392" s="68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2.75" customHeight="1">
      <c r="A393" s="68"/>
      <c r="B393" s="68"/>
      <c r="C393" s="68"/>
      <c r="D393" s="68"/>
      <c r="E393" s="68"/>
      <c r="F393" s="184"/>
      <c r="G393" s="72"/>
      <c r="H393" s="68"/>
      <c r="I393" s="68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2.75" customHeight="1">
      <c r="A394" s="68"/>
      <c r="B394" s="68"/>
      <c r="C394" s="68"/>
      <c r="D394" s="68"/>
      <c r="E394" s="68"/>
      <c r="F394" s="184"/>
      <c r="G394" s="72"/>
      <c r="H394" s="68"/>
      <c r="I394" s="68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2.75" customHeight="1">
      <c r="A395" s="68"/>
      <c r="B395" s="68"/>
      <c r="C395" s="68"/>
      <c r="D395" s="68"/>
      <c r="E395" s="68"/>
      <c r="F395" s="184"/>
      <c r="G395" s="72"/>
      <c r="H395" s="68"/>
      <c r="I395" s="68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2.75" customHeight="1">
      <c r="A396" s="68"/>
      <c r="B396" s="68"/>
      <c r="C396" s="68"/>
      <c r="D396" s="68"/>
      <c r="E396" s="68"/>
      <c r="F396" s="184"/>
      <c r="G396" s="72"/>
      <c r="H396" s="68"/>
      <c r="I396" s="68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2.75" customHeight="1">
      <c r="A397" s="68"/>
      <c r="B397" s="68"/>
      <c r="C397" s="68"/>
      <c r="D397" s="68"/>
      <c r="E397" s="68"/>
      <c r="F397" s="184"/>
      <c r="G397" s="72"/>
      <c r="H397" s="68"/>
      <c r="I397" s="68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2.75" customHeight="1">
      <c r="A398" s="68"/>
      <c r="B398" s="68"/>
      <c r="C398" s="68"/>
      <c r="D398" s="68"/>
      <c r="E398" s="68"/>
      <c r="F398" s="184"/>
      <c r="G398" s="72"/>
      <c r="H398" s="68"/>
      <c r="I398" s="68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2.75" customHeight="1">
      <c r="A399" s="68"/>
      <c r="B399" s="68"/>
      <c r="C399" s="68"/>
      <c r="D399" s="68"/>
      <c r="E399" s="68"/>
      <c r="F399" s="184"/>
      <c r="G399" s="72"/>
      <c r="H399" s="68"/>
      <c r="I399" s="68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2.75" customHeight="1">
      <c r="A400" s="68"/>
      <c r="B400" s="68"/>
      <c r="C400" s="68"/>
      <c r="D400" s="68"/>
      <c r="E400" s="68"/>
      <c r="F400" s="184"/>
      <c r="G400" s="72"/>
      <c r="H400" s="68"/>
      <c r="I400" s="68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2.75" customHeight="1">
      <c r="A401" s="68"/>
      <c r="B401" s="68"/>
      <c r="C401" s="68"/>
      <c r="D401" s="68"/>
      <c r="E401" s="68"/>
      <c r="F401" s="184"/>
      <c r="G401" s="72"/>
      <c r="H401" s="68"/>
      <c r="I401" s="68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2.75" customHeight="1">
      <c r="A402" s="68"/>
      <c r="B402" s="68"/>
      <c r="C402" s="68"/>
      <c r="D402" s="68"/>
      <c r="E402" s="68"/>
      <c r="F402" s="184"/>
      <c r="G402" s="72"/>
      <c r="H402" s="68"/>
      <c r="I402" s="68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2.75" customHeight="1">
      <c r="A403" s="68"/>
      <c r="B403" s="68"/>
      <c r="C403" s="68"/>
      <c r="D403" s="68"/>
      <c r="E403" s="68"/>
      <c r="F403" s="184"/>
      <c r="G403" s="72"/>
      <c r="H403" s="68"/>
      <c r="I403" s="68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2.75" customHeight="1">
      <c r="A404" s="68"/>
      <c r="B404" s="68"/>
      <c r="C404" s="68"/>
      <c r="D404" s="68"/>
      <c r="E404" s="68"/>
      <c r="F404" s="184"/>
      <c r="G404" s="72"/>
      <c r="H404" s="68"/>
      <c r="I404" s="68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2.75" customHeight="1">
      <c r="A405" s="68"/>
      <c r="B405" s="68"/>
      <c r="C405" s="68"/>
      <c r="D405" s="68"/>
      <c r="E405" s="68"/>
      <c r="F405" s="184"/>
      <c r="G405" s="72"/>
      <c r="H405" s="68"/>
      <c r="I405" s="68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2.75" customHeight="1">
      <c r="A406" s="68"/>
      <c r="B406" s="68"/>
      <c r="C406" s="68"/>
      <c r="D406" s="68"/>
      <c r="E406" s="68"/>
      <c r="F406" s="184"/>
      <c r="G406" s="72"/>
      <c r="H406" s="68"/>
      <c r="I406" s="68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2.75" customHeight="1">
      <c r="A407" s="68"/>
      <c r="B407" s="68"/>
      <c r="C407" s="68"/>
      <c r="D407" s="68"/>
      <c r="E407" s="68"/>
      <c r="F407" s="184"/>
      <c r="G407" s="72"/>
      <c r="H407" s="68"/>
      <c r="I407" s="68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2.75" customHeight="1">
      <c r="A408" s="68"/>
      <c r="B408" s="68"/>
      <c r="C408" s="68"/>
      <c r="D408" s="68"/>
      <c r="E408" s="68"/>
      <c r="F408" s="184"/>
      <c r="G408" s="72"/>
      <c r="H408" s="68"/>
      <c r="I408" s="68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2.75" customHeight="1">
      <c r="A409" s="68"/>
      <c r="B409" s="68"/>
      <c r="C409" s="68"/>
      <c r="D409" s="68"/>
      <c r="E409" s="68"/>
      <c r="F409" s="184"/>
      <c r="G409" s="72"/>
      <c r="H409" s="68"/>
      <c r="I409" s="68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2.75" customHeight="1">
      <c r="A410" s="68"/>
      <c r="B410" s="68"/>
      <c r="C410" s="68"/>
      <c r="D410" s="68"/>
      <c r="E410" s="68"/>
      <c r="F410" s="184"/>
      <c r="G410" s="72"/>
      <c r="H410" s="68"/>
      <c r="I410" s="68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2.75" customHeight="1">
      <c r="A411" s="68"/>
      <c r="B411" s="68"/>
      <c r="C411" s="68"/>
      <c r="D411" s="68"/>
      <c r="E411" s="68"/>
      <c r="F411" s="184"/>
      <c r="G411" s="72"/>
      <c r="H411" s="68"/>
      <c r="I411" s="68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2.75" customHeight="1">
      <c r="A412" s="68"/>
      <c r="B412" s="68"/>
      <c r="C412" s="68"/>
      <c r="D412" s="68"/>
      <c r="E412" s="68"/>
      <c r="F412" s="184"/>
      <c r="G412" s="72"/>
      <c r="H412" s="68"/>
      <c r="I412" s="68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2.75" customHeight="1">
      <c r="A413" s="68"/>
      <c r="B413" s="68"/>
      <c r="C413" s="68"/>
      <c r="D413" s="68"/>
      <c r="E413" s="68"/>
      <c r="F413" s="184"/>
      <c r="G413" s="72"/>
      <c r="H413" s="68"/>
      <c r="I413" s="68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2.75" customHeight="1">
      <c r="A414" s="68"/>
      <c r="B414" s="68"/>
      <c r="C414" s="68"/>
      <c r="D414" s="68"/>
      <c r="E414" s="68"/>
      <c r="F414" s="184"/>
      <c r="G414" s="72"/>
      <c r="H414" s="68"/>
      <c r="I414" s="68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2.75" customHeight="1">
      <c r="A415" s="68"/>
      <c r="B415" s="68"/>
      <c r="C415" s="68"/>
      <c r="D415" s="68"/>
      <c r="E415" s="68"/>
      <c r="F415" s="184"/>
      <c r="G415" s="72"/>
      <c r="H415" s="68"/>
      <c r="I415" s="68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2.75" customHeight="1">
      <c r="A416" s="68"/>
      <c r="B416" s="68"/>
      <c r="C416" s="68"/>
      <c r="D416" s="68"/>
      <c r="E416" s="68"/>
      <c r="F416" s="184"/>
      <c r="G416" s="72"/>
      <c r="H416" s="68"/>
      <c r="I416" s="68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2.75" customHeight="1">
      <c r="A417" s="68"/>
      <c r="B417" s="68"/>
      <c r="C417" s="68"/>
      <c r="D417" s="68"/>
      <c r="E417" s="68"/>
      <c r="F417" s="184"/>
      <c r="G417" s="72"/>
      <c r="H417" s="68"/>
      <c r="I417" s="68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2.75" customHeight="1">
      <c r="A418" s="68"/>
      <c r="B418" s="68"/>
      <c r="C418" s="68"/>
      <c r="D418" s="68"/>
      <c r="E418" s="68"/>
      <c r="F418" s="184"/>
      <c r="G418" s="72"/>
      <c r="H418" s="68"/>
      <c r="I418" s="68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2.75" customHeight="1">
      <c r="A419" s="68"/>
      <c r="B419" s="68"/>
      <c r="C419" s="68"/>
      <c r="D419" s="68"/>
      <c r="E419" s="68"/>
      <c r="F419" s="184"/>
      <c r="G419" s="72"/>
      <c r="H419" s="68"/>
      <c r="I419" s="68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2.75" customHeight="1">
      <c r="A420" s="68"/>
      <c r="B420" s="68"/>
      <c r="C420" s="68"/>
      <c r="D420" s="68"/>
      <c r="E420" s="68"/>
      <c r="F420" s="184"/>
      <c r="G420" s="72"/>
      <c r="H420" s="68"/>
      <c r="I420" s="68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2.75" customHeight="1">
      <c r="A421" s="68"/>
      <c r="B421" s="68"/>
      <c r="C421" s="68"/>
      <c r="D421" s="68"/>
      <c r="E421" s="68"/>
      <c r="F421" s="184"/>
      <c r="G421" s="72"/>
      <c r="H421" s="68"/>
      <c r="I421" s="68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2.75" customHeight="1">
      <c r="A422" s="68"/>
      <c r="B422" s="68"/>
      <c r="C422" s="68"/>
      <c r="D422" s="68"/>
      <c r="E422" s="68"/>
      <c r="F422" s="184"/>
      <c r="G422" s="72"/>
      <c r="H422" s="68"/>
      <c r="I422" s="68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2.75" customHeight="1">
      <c r="A423" s="68"/>
      <c r="B423" s="68"/>
      <c r="C423" s="68"/>
      <c r="D423" s="68"/>
      <c r="E423" s="68"/>
      <c r="F423" s="184"/>
      <c r="G423" s="72"/>
      <c r="H423" s="68"/>
      <c r="I423" s="68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2.75" customHeight="1">
      <c r="A424" s="68"/>
      <c r="B424" s="68"/>
      <c r="C424" s="68"/>
      <c r="D424" s="68"/>
      <c r="E424" s="68"/>
      <c r="F424" s="184"/>
      <c r="G424" s="72"/>
      <c r="H424" s="68"/>
      <c r="I424" s="68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2.75" customHeight="1">
      <c r="A425" s="68"/>
      <c r="B425" s="68"/>
      <c r="C425" s="68"/>
      <c r="D425" s="68"/>
      <c r="E425" s="68"/>
      <c r="F425" s="184"/>
      <c r="G425" s="72"/>
      <c r="H425" s="68"/>
      <c r="I425" s="68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2.75" customHeight="1">
      <c r="A426" s="68"/>
      <c r="B426" s="68"/>
      <c r="C426" s="68"/>
      <c r="D426" s="68"/>
      <c r="E426" s="68"/>
      <c r="F426" s="184"/>
      <c r="G426" s="72"/>
      <c r="H426" s="68"/>
      <c r="I426" s="68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2.75" customHeight="1">
      <c r="A427" s="68"/>
      <c r="B427" s="68"/>
      <c r="C427" s="68"/>
      <c r="D427" s="68"/>
      <c r="E427" s="68"/>
      <c r="F427" s="184"/>
      <c r="G427" s="72"/>
      <c r="H427" s="68"/>
      <c r="I427" s="68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2.75" customHeight="1">
      <c r="A428" s="68"/>
      <c r="B428" s="68"/>
      <c r="C428" s="68"/>
      <c r="D428" s="68"/>
      <c r="E428" s="68"/>
      <c r="F428" s="184"/>
      <c r="G428" s="72"/>
      <c r="H428" s="68"/>
      <c r="I428" s="68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2.75" customHeight="1">
      <c r="A429" s="68"/>
      <c r="B429" s="68"/>
      <c r="C429" s="68"/>
      <c r="D429" s="68"/>
      <c r="E429" s="68"/>
      <c r="F429" s="184"/>
      <c r="G429" s="72"/>
      <c r="H429" s="68"/>
      <c r="I429" s="68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2.75" customHeight="1">
      <c r="A430" s="68"/>
      <c r="B430" s="68"/>
      <c r="C430" s="68"/>
      <c r="D430" s="68"/>
      <c r="E430" s="68"/>
      <c r="F430" s="184"/>
      <c r="G430" s="72"/>
      <c r="H430" s="68"/>
      <c r="I430" s="68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2.75" customHeight="1">
      <c r="A431" s="68"/>
      <c r="B431" s="68"/>
      <c r="C431" s="68"/>
      <c r="D431" s="68"/>
      <c r="E431" s="68"/>
      <c r="F431" s="184"/>
      <c r="G431" s="72"/>
      <c r="H431" s="68"/>
      <c r="I431" s="68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2.75" customHeight="1">
      <c r="A432" s="68"/>
      <c r="B432" s="68"/>
      <c r="C432" s="68"/>
      <c r="D432" s="68"/>
      <c r="E432" s="68"/>
      <c r="F432" s="184"/>
      <c r="G432" s="72"/>
      <c r="H432" s="68"/>
      <c r="I432" s="68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2.75" customHeight="1">
      <c r="A433" s="68"/>
      <c r="B433" s="68"/>
      <c r="C433" s="68"/>
      <c r="D433" s="68"/>
      <c r="E433" s="68"/>
      <c r="F433" s="184"/>
      <c r="G433" s="72"/>
      <c r="H433" s="68"/>
      <c r="I433" s="68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2.75" customHeight="1">
      <c r="A434" s="68"/>
      <c r="B434" s="68"/>
      <c r="C434" s="68"/>
      <c r="D434" s="68"/>
      <c r="E434" s="68"/>
      <c r="F434" s="184"/>
      <c r="G434" s="72"/>
      <c r="H434" s="68"/>
      <c r="I434" s="68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2.75" customHeight="1">
      <c r="A435" s="68"/>
      <c r="B435" s="68"/>
      <c r="C435" s="68"/>
      <c r="D435" s="68"/>
      <c r="E435" s="68"/>
      <c r="F435" s="184"/>
      <c r="G435" s="72"/>
      <c r="H435" s="68"/>
      <c r="I435" s="68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2.75" customHeight="1">
      <c r="A436" s="68"/>
      <c r="B436" s="68"/>
      <c r="C436" s="68"/>
      <c r="D436" s="68"/>
      <c r="E436" s="68"/>
      <c r="F436" s="184"/>
      <c r="G436" s="72"/>
      <c r="H436" s="68"/>
      <c r="I436" s="68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2.75" customHeight="1">
      <c r="A437" s="68"/>
      <c r="B437" s="68"/>
      <c r="C437" s="68"/>
      <c r="D437" s="68"/>
      <c r="E437" s="68"/>
      <c r="F437" s="184"/>
      <c r="G437" s="72"/>
      <c r="H437" s="68"/>
      <c r="I437" s="68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2.75" customHeight="1">
      <c r="A438" s="68"/>
      <c r="B438" s="68"/>
      <c r="C438" s="68"/>
      <c r="D438" s="68"/>
      <c r="E438" s="68"/>
      <c r="F438" s="184"/>
      <c r="G438" s="72"/>
      <c r="H438" s="68"/>
      <c r="I438" s="68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2.75" customHeight="1">
      <c r="A439" s="68"/>
      <c r="B439" s="68"/>
      <c r="C439" s="68"/>
      <c r="D439" s="68"/>
      <c r="E439" s="68"/>
      <c r="F439" s="184"/>
      <c r="G439" s="72"/>
      <c r="H439" s="68"/>
      <c r="I439" s="68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2.75" customHeight="1">
      <c r="A440" s="68"/>
      <c r="B440" s="68"/>
      <c r="C440" s="68"/>
      <c r="D440" s="68"/>
      <c r="E440" s="68"/>
      <c r="F440" s="184"/>
      <c r="G440" s="72"/>
      <c r="H440" s="68"/>
      <c r="I440" s="68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2.75" customHeight="1">
      <c r="A441" s="68"/>
      <c r="B441" s="68"/>
      <c r="C441" s="68"/>
      <c r="D441" s="68"/>
      <c r="E441" s="68"/>
      <c r="F441" s="184"/>
      <c r="G441" s="72"/>
      <c r="H441" s="68"/>
      <c r="I441" s="68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2.75" customHeight="1">
      <c r="A442" s="68"/>
      <c r="B442" s="68"/>
      <c r="C442" s="68"/>
      <c r="D442" s="68"/>
      <c r="E442" s="68"/>
      <c r="F442" s="184"/>
      <c r="G442" s="72"/>
      <c r="H442" s="68"/>
      <c r="I442" s="68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2.75" customHeight="1">
      <c r="A443" s="68"/>
      <c r="B443" s="68"/>
      <c r="C443" s="68"/>
      <c r="D443" s="68"/>
      <c r="E443" s="68"/>
      <c r="F443" s="184"/>
      <c r="G443" s="72"/>
      <c r="H443" s="68"/>
      <c r="I443" s="68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2.75" customHeight="1">
      <c r="A444" s="68"/>
      <c r="B444" s="68"/>
      <c r="C444" s="68"/>
      <c r="D444" s="68"/>
      <c r="E444" s="68"/>
      <c r="F444" s="184"/>
      <c r="G444" s="72"/>
      <c r="H444" s="68"/>
      <c r="I444" s="68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2.75" customHeight="1">
      <c r="A445" s="68"/>
      <c r="B445" s="68"/>
      <c r="C445" s="68"/>
      <c r="D445" s="68"/>
      <c r="E445" s="68"/>
      <c r="F445" s="184"/>
      <c r="G445" s="72"/>
      <c r="H445" s="68"/>
      <c r="I445" s="68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2.75" customHeight="1">
      <c r="A446" s="68"/>
      <c r="B446" s="68"/>
      <c r="C446" s="68"/>
      <c r="D446" s="68"/>
      <c r="E446" s="68"/>
      <c r="F446" s="184"/>
      <c r="G446" s="72"/>
      <c r="H446" s="68"/>
      <c r="I446" s="68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2.75" customHeight="1">
      <c r="A447" s="68"/>
      <c r="B447" s="68"/>
      <c r="C447" s="68"/>
      <c r="D447" s="68"/>
      <c r="E447" s="68"/>
      <c r="F447" s="184"/>
      <c r="G447" s="72"/>
      <c r="H447" s="68"/>
      <c r="I447" s="68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2.75" customHeight="1">
      <c r="A448" s="68"/>
      <c r="B448" s="68"/>
      <c r="C448" s="68"/>
      <c r="D448" s="68"/>
      <c r="E448" s="68"/>
      <c r="F448" s="184"/>
      <c r="G448" s="72"/>
      <c r="H448" s="68"/>
      <c r="I448" s="68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2.75" customHeight="1">
      <c r="A449" s="68"/>
      <c r="B449" s="68"/>
      <c r="C449" s="68"/>
      <c r="D449" s="68"/>
      <c r="E449" s="68"/>
      <c r="F449" s="184"/>
      <c r="G449" s="72"/>
      <c r="H449" s="68"/>
      <c r="I449" s="68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2.75" customHeight="1">
      <c r="A450" s="68"/>
      <c r="B450" s="68"/>
      <c r="C450" s="68"/>
      <c r="D450" s="68"/>
      <c r="E450" s="68"/>
      <c r="F450" s="184"/>
      <c r="G450" s="72"/>
      <c r="H450" s="68"/>
      <c r="I450" s="68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2.75" customHeight="1">
      <c r="A451" s="68"/>
      <c r="B451" s="68"/>
      <c r="C451" s="68"/>
      <c r="D451" s="68"/>
      <c r="E451" s="68"/>
      <c r="F451" s="184"/>
      <c r="G451" s="72"/>
      <c r="H451" s="68"/>
      <c r="I451" s="68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2.75" customHeight="1">
      <c r="A452" s="68"/>
      <c r="B452" s="68"/>
      <c r="C452" s="68"/>
      <c r="D452" s="68"/>
      <c r="E452" s="68"/>
      <c r="F452" s="184"/>
      <c r="G452" s="72"/>
      <c r="H452" s="68"/>
      <c r="I452" s="68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2.75" customHeight="1">
      <c r="A453" s="68"/>
      <c r="B453" s="68"/>
      <c r="C453" s="68"/>
      <c r="D453" s="68"/>
      <c r="E453" s="68"/>
      <c r="F453" s="184"/>
      <c r="G453" s="72"/>
      <c r="H453" s="68"/>
      <c r="I453" s="68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2.75" customHeight="1">
      <c r="A454" s="68"/>
      <c r="B454" s="68"/>
      <c r="C454" s="68"/>
      <c r="D454" s="68"/>
      <c r="E454" s="68"/>
      <c r="F454" s="184"/>
      <c r="G454" s="72"/>
      <c r="H454" s="68"/>
      <c r="I454" s="68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2.75" customHeight="1">
      <c r="A455" s="68"/>
      <c r="B455" s="68"/>
      <c r="C455" s="68"/>
      <c r="D455" s="68"/>
      <c r="E455" s="68"/>
      <c r="F455" s="184"/>
      <c r="G455" s="72"/>
      <c r="H455" s="68"/>
      <c r="I455" s="68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2.75" customHeight="1">
      <c r="A456" s="68"/>
      <c r="B456" s="68"/>
      <c r="C456" s="68"/>
      <c r="D456" s="68"/>
      <c r="E456" s="68"/>
      <c r="F456" s="184"/>
      <c r="G456" s="72"/>
      <c r="H456" s="68"/>
      <c r="I456" s="68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2.75" customHeight="1">
      <c r="A457" s="68"/>
      <c r="B457" s="68"/>
      <c r="C457" s="68"/>
      <c r="D457" s="68"/>
      <c r="E457" s="68"/>
      <c r="F457" s="184"/>
      <c r="G457" s="72"/>
      <c r="H457" s="68"/>
      <c r="I457" s="68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2.75" customHeight="1">
      <c r="A458" s="68"/>
      <c r="B458" s="68"/>
      <c r="C458" s="68"/>
      <c r="D458" s="68"/>
      <c r="E458" s="68"/>
      <c r="F458" s="184"/>
      <c r="G458" s="72"/>
      <c r="H458" s="68"/>
      <c r="I458" s="68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2.75" customHeight="1">
      <c r="A459" s="68"/>
      <c r="B459" s="68"/>
      <c r="C459" s="68"/>
      <c r="D459" s="68"/>
      <c r="E459" s="68"/>
      <c r="F459" s="184"/>
      <c r="G459" s="72"/>
      <c r="H459" s="68"/>
      <c r="I459" s="68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2.75" customHeight="1">
      <c r="A460" s="68"/>
      <c r="B460" s="68"/>
      <c r="C460" s="68"/>
      <c r="D460" s="68"/>
      <c r="E460" s="68"/>
      <c r="F460" s="184"/>
      <c r="G460" s="72"/>
      <c r="H460" s="68"/>
      <c r="I460" s="68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2.75" customHeight="1">
      <c r="A461" s="68"/>
      <c r="B461" s="68"/>
      <c r="C461" s="68"/>
      <c r="D461" s="68"/>
      <c r="E461" s="68"/>
      <c r="F461" s="184"/>
      <c r="G461" s="72"/>
      <c r="H461" s="68"/>
      <c r="I461" s="68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2.75" customHeight="1">
      <c r="A462" s="68"/>
      <c r="B462" s="68"/>
      <c r="C462" s="68"/>
      <c r="D462" s="68"/>
      <c r="E462" s="68"/>
      <c r="F462" s="184"/>
      <c r="G462" s="72"/>
      <c r="H462" s="68"/>
      <c r="I462" s="68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2.75" customHeight="1">
      <c r="A463" s="68"/>
      <c r="B463" s="68"/>
      <c r="C463" s="68"/>
      <c r="D463" s="68"/>
      <c r="E463" s="68"/>
      <c r="F463" s="184"/>
      <c r="G463" s="72"/>
      <c r="H463" s="68"/>
      <c r="I463" s="68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2.75" customHeight="1">
      <c r="A464" s="68"/>
      <c r="B464" s="68"/>
      <c r="C464" s="68"/>
      <c r="D464" s="68"/>
      <c r="E464" s="68"/>
      <c r="F464" s="184"/>
      <c r="G464" s="72"/>
      <c r="H464" s="68"/>
      <c r="I464" s="68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2.75" customHeight="1">
      <c r="A465" s="68"/>
      <c r="B465" s="68"/>
      <c r="C465" s="68"/>
      <c r="D465" s="68"/>
      <c r="E465" s="68"/>
      <c r="F465" s="184"/>
      <c r="G465" s="72"/>
      <c r="H465" s="68"/>
      <c r="I465" s="68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2.75" customHeight="1">
      <c r="A466" s="68"/>
      <c r="B466" s="68"/>
      <c r="C466" s="68"/>
      <c r="D466" s="68"/>
      <c r="E466" s="68"/>
      <c r="F466" s="184"/>
      <c r="G466" s="72"/>
      <c r="H466" s="68"/>
      <c r="I466" s="68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2.75" customHeight="1">
      <c r="A467" s="68"/>
      <c r="B467" s="68"/>
      <c r="C467" s="68"/>
      <c r="D467" s="68"/>
      <c r="E467" s="68"/>
      <c r="F467" s="184"/>
      <c r="G467" s="72"/>
      <c r="H467" s="68"/>
      <c r="I467" s="68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2.75" customHeight="1">
      <c r="A468" s="68"/>
      <c r="B468" s="68"/>
      <c r="C468" s="68"/>
      <c r="D468" s="68"/>
      <c r="E468" s="68"/>
      <c r="F468" s="184"/>
      <c r="G468" s="72"/>
      <c r="H468" s="68"/>
      <c r="I468" s="68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2.75" customHeight="1">
      <c r="A469" s="68"/>
      <c r="B469" s="68"/>
      <c r="C469" s="68"/>
      <c r="D469" s="68"/>
      <c r="E469" s="68"/>
      <c r="F469" s="184"/>
      <c r="G469" s="72"/>
      <c r="H469" s="68"/>
      <c r="I469" s="68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2.75" customHeight="1">
      <c r="A470" s="68"/>
      <c r="B470" s="68"/>
      <c r="C470" s="68"/>
      <c r="D470" s="68"/>
      <c r="E470" s="68"/>
      <c r="F470" s="184"/>
      <c r="G470" s="72"/>
      <c r="H470" s="68"/>
      <c r="I470" s="68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2.75" customHeight="1">
      <c r="A471" s="68"/>
      <c r="B471" s="68"/>
      <c r="C471" s="68"/>
      <c r="D471" s="68"/>
      <c r="E471" s="68"/>
      <c r="F471" s="184"/>
      <c r="G471" s="72"/>
      <c r="H471" s="68"/>
      <c r="I471" s="68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2.75" customHeight="1">
      <c r="A472" s="68"/>
      <c r="B472" s="68"/>
      <c r="C472" s="68"/>
      <c r="D472" s="68"/>
      <c r="E472" s="68"/>
      <c r="F472" s="184"/>
      <c r="G472" s="72"/>
      <c r="H472" s="68"/>
      <c r="I472" s="68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2.75" customHeight="1">
      <c r="A473" s="68"/>
      <c r="B473" s="68"/>
      <c r="C473" s="68"/>
      <c r="D473" s="68"/>
      <c r="E473" s="68"/>
      <c r="F473" s="184"/>
      <c r="G473" s="72"/>
      <c r="H473" s="68"/>
      <c r="I473" s="68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2.75" customHeight="1">
      <c r="A474" s="68"/>
      <c r="B474" s="68"/>
      <c r="C474" s="68"/>
      <c r="D474" s="68"/>
      <c r="E474" s="68"/>
      <c r="F474" s="184"/>
      <c r="G474" s="72"/>
      <c r="H474" s="68"/>
      <c r="I474" s="68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2.75" customHeight="1">
      <c r="A475" s="68"/>
      <c r="B475" s="68"/>
      <c r="C475" s="68"/>
      <c r="D475" s="68"/>
      <c r="E475" s="68"/>
      <c r="F475" s="184"/>
      <c r="G475" s="72"/>
      <c r="H475" s="68"/>
      <c r="I475" s="68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2.75" customHeight="1">
      <c r="A476" s="68"/>
      <c r="B476" s="68"/>
      <c r="C476" s="68"/>
      <c r="D476" s="68"/>
      <c r="E476" s="68"/>
      <c r="F476" s="184"/>
      <c r="G476" s="72"/>
      <c r="H476" s="68"/>
      <c r="I476" s="68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2.75" customHeight="1">
      <c r="A477" s="68"/>
      <c r="B477" s="68"/>
      <c r="C477" s="68"/>
      <c r="D477" s="68"/>
      <c r="E477" s="68"/>
      <c r="F477" s="184"/>
      <c r="G477" s="72"/>
      <c r="H477" s="68"/>
      <c r="I477" s="68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2.75" customHeight="1">
      <c r="A478" s="68"/>
      <c r="B478" s="68"/>
      <c r="C478" s="68"/>
      <c r="D478" s="68"/>
      <c r="E478" s="68"/>
      <c r="F478" s="184"/>
      <c r="G478" s="72"/>
      <c r="H478" s="68"/>
      <c r="I478" s="68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2.75" customHeight="1">
      <c r="A479" s="68"/>
      <c r="B479" s="68"/>
      <c r="C479" s="68"/>
      <c r="D479" s="68"/>
      <c r="E479" s="68"/>
      <c r="F479" s="184"/>
      <c r="G479" s="72"/>
      <c r="H479" s="68"/>
      <c r="I479" s="68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2.75" customHeight="1">
      <c r="A480" s="68"/>
      <c r="B480" s="68"/>
      <c r="C480" s="68"/>
      <c r="D480" s="68"/>
      <c r="E480" s="68"/>
      <c r="F480" s="184"/>
      <c r="G480" s="72"/>
      <c r="H480" s="68"/>
      <c r="I480" s="68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2.75" customHeight="1">
      <c r="A481" s="68"/>
      <c r="B481" s="68"/>
      <c r="C481" s="68"/>
      <c r="D481" s="68"/>
      <c r="E481" s="68"/>
      <c r="F481" s="184"/>
      <c r="G481" s="72"/>
      <c r="H481" s="68"/>
      <c r="I481" s="68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2.75" customHeight="1">
      <c r="A482" s="68"/>
      <c r="B482" s="68"/>
      <c r="C482" s="68"/>
      <c r="D482" s="68"/>
      <c r="E482" s="68"/>
      <c r="F482" s="184"/>
      <c r="G482" s="72"/>
      <c r="H482" s="68"/>
      <c r="I482" s="68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2.75" customHeight="1">
      <c r="A483" s="68"/>
      <c r="B483" s="68"/>
      <c r="C483" s="68"/>
      <c r="D483" s="68"/>
      <c r="E483" s="68"/>
      <c r="F483" s="184"/>
      <c r="G483" s="72"/>
      <c r="H483" s="68"/>
      <c r="I483" s="68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2.75" customHeight="1">
      <c r="A484" s="68"/>
      <c r="B484" s="68"/>
      <c r="C484" s="68"/>
      <c r="D484" s="68"/>
      <c r="E484" s="68"/>
      <c r="F484" s="184"/>
      <c r="G484" s="72"/>
      <c r="H484" s="68"/>
      <c r="I484" s="68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2.75" customHeight="1">
      <c r="A485" s="68"/>
      <c r="B485" s="68"/>
      <c r="C485" s="68"/>
      <c r="D485" s="68"/>
      <c r="E485" s="68"/>
      <c r="F485" s="184"/>
      <c r="G485" s="72"/>
      <c r="H485" s="68"/>
      <c r="I485" s="68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2.75" customHeight="1">
      <c r="A486" s="68"/>
      <c r="B486" s="68"/>
      <c r="C486" s="68"/>
      <c r="D486" s="68"/>
      <c r="E486" s="68"/>
      <c r="F486" s="184"/>
      <c r="G486" s="72"/>
      <c r="H486" s="68"/>
      <c r="I486" s="68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2.75" customHeight="1">
      <c r="A487" s="68"/>
      <c r="B487" s="68"/>
      <c r="C487" s="68"/>
      <c r="D487" s="68"/>
      <c r="E487" s="68"/>
      <c r="F487" s="184"/>
      <c r="G487" s="72"/>
      <c r="H487" s="68"/>
      <c r="I487" s="68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2.75" customHeight="1">
      <c r="A488" s="68"/>
      <c r="B488" s="68"/>
      <c r="C488" s="68"/>
      <c r="D488" s="68"/>
      <c r="E488" s="68"/>
      <c r="F488" s="184"/>
      <c r="G488" s="72"/>
      <c r="H488" s="68"/>
      <c r="I488" s="68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2.75" customHeight="1">
      <c r="A489" s="68"/>
      <c r="B489" s="68"/>
      <c r="C489" s="68"/>
      <c r="D489" s="68"/>
      <c r="E489" s="68"/>
      <c r="F489" s="184"/>
      <c r="G489" s="72"/>
      <c r="H489" s="68"/>
      <c r="I489" s="68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2.75" customHeight="1">
      <c r="A490" s="68"/>
      <c r="B490" s="68"/>
      <c r="C490" s="68"/>
      <c r="D490" s="68"/>
      <c r="E490" s="68"/>
      <c r="F490" s="184"/>
      <c r="G490" s="72"/>
      <c r="H490" s="68"/>
      <c r="I490" s="68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2.75" customHeight="1">
      <c r="A491" s="68"/>
      <c r="B491" s="68"/>
      <c r="C491" s="68"/>
      <c r="D491" s="68"/>
      <c r="E491" s="68"/>
      <c r="F491" s="184"/>
      <c r="G491" s="72"/>
      <c r="H491" s="68"/>
      <c r="I491" s="68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2.75" customHeight="1">
      <c r="A492" s="68"/>
      <c r="B492" s="68"/>
      <c r="C492" s="68"/>
      <c r="D492" s="68"/>
      <c r="E492" s="68"/>
      <c r="F492" s="184"/>
      <c r="G492" s="72"/>
      <c r="H492" s="68"/>
      <c r="I492" s="68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2.75" customHeight="1">
      <c r="A493" s="68"/>
      <c r="B493" s="68"/>
      <c r="C493" s="68"/>
      <c r="D493" s="68"/>
      <c r="E493" s="68"/>
      <c r="F493" s="184"/>
      <c r="G493" s="72"/>
      <c r="H493" s="68"/>
      <c r="I493" s="68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2.75" customHeight="1">
      <c r="A494" s="68"/>
      <c r="B494" s="68"/>
      <c r="C494" s="68"/>
      <c r="D494" s="68"/>
      <c r="E494" s="68"/>
      <c r="F494" s="184"/>
      <c r="G494" s="72"/>
      <c r="H494" s="68"/>
      <c r="I494" s="68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2.75" customHeight="1">
      <c r="A495" s="68"/>
      <c r="B495" s="68"/>
      <c r="C495" s="68"/>
      <c r="D495" s="68"/>
      <c r="E495" s="68"/>
      <c r="F495" s="184"/>
      <c r="G495" s="72"/>
      <c r="H495" s="68"/>
      <c r="I495" s="68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2.75" customHeight="1">
      <c r="A496" s="68"/>
      <c r="B496" s="68"/>
      <c r="C496" s="68"/>
      <c r="D496" s="68"/>
      <c r="E496" s="68"/>
      <c r="F496" s="184"/>
      <c r="G496" s="72"/>
      <c r="H496" s="68"/>
      <c r="I496" s="68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2.75" customHeight="1">
      <c r="A497" s="68"/>
      <c r="B497" s="68"/>
      <c r="C497" s="68"/>
      <c r="D497" s="68"/>
      <c r="E497" s="68"/>
      <c r="F497" s="184"/>
      <c r="G497" s="72"/>
      <c r="H497" s="68"/>
      <c r="I497" s="68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2.75" customHeight="1">
      <c r="A498" s="68"/>
      <c r="B498" s="68"/>
      <c r="C498" s="68"/>
      <c r="D498" s="68"/>
      <c r="E498" s="68"/>
      <c r="F498" s="184"/>
      <c r="G498" s="72"/>
      <c r="H498" s="68"/>
      <c r="I498" s="68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2.75" customHeight="1">
      <c r="A499" s="68"/>
      <c r="B499" s="68"/>
      <c r="C499" s="68"/>
      <c r="D499" s="68"/>
      <c r="E499" s="68"/>
      <c r="F499" s="184"/>
      <c r="G499" s="72"/>
      <c r="H499" s="68"/>
      <c r="I499" s="68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2.75" customHeight="1">
      <c r="A500" s="68"/>
      <c r="B500" s="68"/>
      <c r="C500" s="68"/>
      <c r="D500" s="68"/>
      <c r="E500" s="68"/>
      <c r="F500" s="184"/>
      <c r="G500" s="72"/>
      <c r="H500" s="68"/>
      <c r="I500" s="68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2.75" customHeight="1">
      <c r="A501" s="68"/>
      <c r="B501" s="68"/>
      <c r="C501" s="68"/>
      <c r="D501" s="68"/>
      <c r="E501" s="68"/>
      <c r="F501" s="184"/>
      <c r="G501" s="72"/>
      <c r="H501" s="68"/>
      <c r="I501" s="68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2.75" customHeight="1">
      <c r="A502" s="68"/>
      <c r="B502" s="68"/>
      <c r="C502" s="68"/>
      <c r="D502" s="68"/>
      <c r="E502" s="68"/>
      <c r="F502" s="184"/>
      <c r="G502" s="72"/>
      <c r="H502" s="68"/>
      <c r="I502" s="68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2.75" customHeight="1">
      <c r="A503" s="68"/>
      <c r="B503" s="68"/>
      <c r="C503" s="68"/>
      <c r="D503" s="68"/>
      <c r="E503" s="68"/>
      <c r="F503" s="184"/>
      <c r="G503" s="72"/>
      <c r="H503" s="68"/>
      <c r="I503" s="68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2.75" customHeight="1">
      <c r="A504" s="68"/>
      <c r="B504" s="68"/>
      <c r="C504" s="68"/>
      <c r="D504" s="68"/>
      <c r="E504" s="68"/>
      <c r="F504" s="184"/>
      <c r="G504" s="72"/>
      <c r="H504" s="68"/>
      <c r="I504" s="68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2.75" customHeight="1">
      <c r="A505" s="68"/>
      <c r="B505" s="68"/>
      <c r="C505" s="68"/>
      <c r="D505" s="68"/>
      <c r="E505" s="68"/>
      <c r="F505" s="184"/>
      <c r="G505" s="72"/>
      <c r="H505" s="68"/>
      <c r="I505" s="68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2.75" customHeight="1">
      <c r="A506" s="68"/>
      <c r="B506" s="68"/>
      <c r="C506" s="68"/>
      <c r="D506" s="68"/>
      <c r="E506" s="68"/>
      <c r="F506" s="184"/>
      <c r="G506" s="72"/>
      <c r="H506" s="68"/>
      <c r="I506" s="68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2.75" customHeight="1">
      <c r="A507" s="68"/>
      <c r="B507" s="68"/>
      <c r="C507" s="68"/>
      <c r="D507" s="68"/>
      <c r="E507" s="68"/>
      <c r="F507" s="184"/>
      <c r="G507" s="72"/>
      <c r="H507" s="68"/>
      <c r="I507" s="68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2.75" customHeight="1">
      <c r="A508" s="68"/>
      <c r="B508" s="68"/>
      <c r="C508" s="68"/>
      <c r="D508" s="68"/>
      <c r="E508" s="68"/>
      <c r="F508" s="184"/>
      <c r="G508" s="72"/>
      <c r="H508" s="68"/>
      <c r="I508" s="68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2.75" customHeight="1">
      <c r="A509" s="68"/>
      <c r="B509" s="68"/>
      <c r="C509" s="68"/>
      <c r="D509" s="68"/>
      <c r="E509" s="68"/>
      <c r="F509" s="184"/>
      <c r="G509" s="72"/>
      <c r="H509" s="68"/>
      <c r="I509" s="68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2.75" customHeight="1">
      <c r="A510" s="68"/>
      <c r="B510" s="68"/>
      <c r="C510" s="68"/>
      <c r="D510" s="68"/>
      <c r="E510" s="68"/>
      <c r="F510" s="184"/>
      <c r="G510" s="72"/>
      <c r="H510" s="68"/>
      <c r="I510" s="68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2.75" customHeight="1">
      <c r="A511" s="68"/>
      <c r="B511" s="68"/>
      <c r="C511" s="68"/>
      <c r="D511" s="68"/>
      <c r="E511" s="68"/>
      <c r="F511" s="184"/>
      <c r="G511" s="72"/>
      <c r="H511" s="68"/>
      <c r="I511" s="68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2.75" customHeight="1">
      <c r="A512" s="68"/>
      <c r="B512" s="68"/>
      <c r="C512" s="68"/>
      <c r="D512" s="68"/>
      <c r="E512" s="68"/>
      <c r="F512" s="184"/>
      <c r="G512" s="72"/>
      <c r="H512" s="68"/>
      <c r="I512" s="68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2.75" customHeight="1">
      <c r="A513" s="68"/>
      <c r="B513" s="68"/>
      <c r="C513" s="68"/>
      <c r="D513" s="68"/>
      <c r="E513" s="68"/>
      <c r="F513" s="184"/>
      <c r="G513" s="72"/>
      <c r="H513" s="68"/>
      <c r="I513" s="68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2.75" customHeight="1">
      <c r="A514" s="68"/>
      <c r="B514" s="68"/>
      <c r="C514" s="68"/>
      <c r="D514" s="68"/>
      <c r="E514" s="68"/>
      <c r="F514" s="184"/>
      <c r="G514" s="72"/>
      <c r="H514" s="68"/>
      <c r="I514" s="68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2.75" customHeight="1">
      <c r="A515" s="68"/>
      <c r="B515" s="68"/>
      <c r="C515" s="68"/>
      <c r="D515" s="68"/>
      <c r="E515" s="68"/>
      <c r="F515" s="184"/>
      <c r="G515" s="72"/>
      <c r="H515" s="68"/>
      <c r="I515" s="68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2.75" customHeight="1">
      <c r="A516" s="68"/>
      <c r="B516" s="68"/>
      <c r="C516" s="68"/>
      <c r="D516" s="68"/>
      <c r="E516" s="68"/>
      <c r="F516" s="184"/>
      <c r="G516" s="72"/>
      <c r="H516" s="68"/>
      <c r="I516" s="68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2.75" customHeight="1">
      <c r="A517" s="68"/>
      <c r="B517" s="68"/>
      <c r="C517" s="68"/>
      <c r="D517" s="68"/>
      <c r="E517" s="68"/>
      <c r="F517" s="184"/>
      <c r="G517" s="72"/>
      <c r="H517" s="68"/>
      <c r="I517" s="68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2.75" customHeight="1">
      <c r="A518" s="68"/>
      <c r="B518" s="68"/>
      <c r="C518" s="68"/>
      <c r="D518" s="68"/>
      <c r="E518" s="68"/>
      <c r="F518" s="184"/>
      <c r="G518" s="72"/>
      <c r="H518" s="68"/>
      <c r="I518" s="68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2.75" customHeight="1">
      <c r="A519" s="68"/>
      <c r="B519" s="68"/>
      <c r="C519" s="68"/>
      <c r="D519" s="68"/>
      <c r="E519" s="68"/>
      <c r="F519" s="184"/>
      <c r="G519" s="72"/>
      <c r="H519" s="68"/>
      <c r="I519" s="68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2.75" customHeight="1">
      <c r="A520" s="68"/>
      <c r="B520" s="68"/>
      <c r="C520" s="68"/>
      <c r="D520" s="68"/>
      <c r="E520" s="68"/>
      <c r="F520" s="184"/>
      <c r="G520" s="72"/>
      <c r="H520" s="68"/>
      <c r="I520" s="68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2.75" customHeight="1">
      <c r="A521" s="68"/>
      <c r="B521" s="68"/>
      <c r="C521" s="68"/>
      <c r="D521" s="68"/>
      <c r="E521" s="68"/>
      <c r="F521" s="184"/>
      <c r="G521" s="72"/>
      <c r="H521" s="68"/>
      <c r="I521" s="68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2.75" customHeight="1">
      <c r="A522" s="68"/>
      <c r="B522" s="68"/>
      <c r="C522" s="68"/>
      <c r="D522" s="68"/>
      <c r="E522" s="68"/>
      <c r="F522" s="184"/>
      <c r="G522" s="72"/>
      <c r="H522" s="68"/>
      <c r="I522" s="68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2.75" customHeight="1">
      <c r="A523" s="68"/>
      <c r="B523" s="68"/>
      <c r="C523" s="68"/>
      <c r="D523" s="68"/>
      <c r="E523" s="68"/>
      <c r="F523" s="184"/>
      <c r="G523" s="72"/>
      <c r="H523" s="68"/>
      <c r="I523" s="68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2.75" customHeight="1">
      <c r="A524" s="68"/>
      <c r="B524" s="68"/>
      <c r="C524" s="68"/>
      <c r="D524" s="68"/>
      <c r="E524" s="68"/>
      <c r="F524" s="184"/>
      <c r="G524" s="72"/>
      <c r="H524" s="68"/>
      <c r="I524" s="68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2.75" customHeight="1">
      <c r="A525" s="68"/>
      <c r="B525" s="68"/>
      <c r="C525" s="68"/>
      <c r="D525" s="68"/>
      <c r="E525" s="68"/>
      <c r="F525" s="184"/>
      <c r="G525" s="72"/>
      <c r="H525" s="68"/>
      <c r="I525" s="68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2.75" customHeight="1">
      <c r="A526" s="68"/>
      <c r="B526" s="68"/>
      <c r="C526" s="68"/>
      <c r="D526" s="68"/>
      <c r="E526" s="68"/>
      <c r="F526" s="184"/>
      <c r="G526" s="72"/>
      <c r="H526" s="68"/>
      <c r="I526" s="68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2.75" customHeight="1">
      <c r="A527" s="68"/>
      <c r="B527" s="68"/>
      <c r="C527" s="68"/>
      <c r="D527" s="68"/>
      <c r="E527" s="68"/>
      <c r="F527" s="184"/>
      <c r="G527" s="72"/>
      <c r="H527" s="68"/>
      <c r="I527" s="68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2.75" customHeight="1">
      <c r="A528" s="68"/>
      <c r="B528" s="68"/>
      <c r="C528" s="68"/>
      <c r="D528" s="68"/>
      <c r="E528" s="68"/>
      <c r="F528" s="184"/>
      <c r="G528" s="72"/>
      <c r="H528" s="68"/>
      <c r="I528" s="68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2.75" customHeight="1">
      <c r="A529" s="68"/>
      <c r="B529" s="68"/>
      <c r="C529" s="68"/>
      <c r="D529" s="68"/>
      <c r="E529" s="68"/>
      <c r="F529" s="184"/>
      <c r="G529" s="72"/>
      <c r="H529" s="68"/>
      <c r="I529" s="68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2.75" customHeight="1">
      <c r="A530" s="68"/>
      <c r="B530" s="68"/>
      <c r="C530" s="68"/>
      <c r="D530" s="68"/>
      <c r="E530" s="68"/>
      <c r="F530" s="184"/>
      <c r="G530" s="72"/>
      <c r="H530" s="68"/>
      <c r="I530" s="68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2.75" customHeight="1">
      <c r="A531" s="68"/>
      <c r="B531" s="68"/>
      <c r="C531" s="68"/>
      <c r="D531" s="68"/>
      <c r="E531" s="68"/>
      <c r="F531" s="184"/>
      <c r="G531" s="72"/>
      <c r="H531" s="68"/>
      <c r="I531" s="68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2.75" customHeight="1">
      <c r="A532" s="68"/>
      <c r="B532" s="68"/>
      <c r="C532" s="68"/>
      <c r="D532" s="68"/>
      <c r="E532" s="68"/>
      <c r="F532" s="184"/>
      <c r="G532" s="72"/>
      <c r="H532" s="68"/>
      <c r="I532" s="68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2.75" customHeight="1">
      <c r="A533" s="68"/>
      <c r="B533" s="68"/>
      <c r="C533" s="68"/>
      <c r="D533" s="68"/>
      <c r="E533" s="68"/>
      <c r="F533" s="184"/>
      <c r="G533" s="72"/>
      <c r="H533" s="68"/>
      <c r="I533" s="68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2.75" customHeight="1">
      <c r="A534" s="68"/>
      <c r="B534" s="68"/>
      <c r="C534" s="68"/>
      <c r="D534" s="68"/>
      <c r="E534" s="68"/>
      <c r="F534" s="184"/>
      <c r="G534" s="72"/>
      <c r="H534" s="68"/>
      <c r="I534" s="68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2.75" customHeight="1">
      <c r="A535" s="68"/>
      <c r="B535" s="68"/>
      <c r="C535" s="68"/>
      <c r="D535" s="68"/>
      <c r="E535" s="68"/>
      <c r="F535" s="184"/>
      <c r="G535" s="72"/>
      <c r="H535" s="68"/>
      <c r="I535" s="68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2.75" customHeight="1">
      <c r="A536" s="68"/>
      <c r="B536" s="68"/>
      <c r="C536" s="68"/>
      <c r="D536" s="68"/>
      <c r="E536" s="68"/>
      <c r="F536" s="184"/>
      <c r="G536" s="72"/>
      <c r="H536" s="68"/>
      <c r="I536" s="68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2.75" customHeight="1">
      <c r="A537" s="68"/>
      <c r="B537" s="68"/>
      <c r="C537" s="68"/>
      <c r="D537" s="68"/>
      <c r="E537" s="68"/>
      <c r="F537" s="184"/>
      <c r="G537" s="72"/>
      <c r="H537" s="68"/>
      <c r="I537" s="68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2.75" customHeight="1">
      <c r="A538" s="68"/>
      <c r="B538" s="68"/>
      <c r="C538" s="68"/>
      <c r="D538" s="68"/>
      <c r="E538" s="68"/>
      <c r="F538" s="184"/>
      <c r="G538" s="72"/>
      <c r="H538" s="68"/>
      <c r="I538" s="68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2.75" customHeight="1">
      <c r="A539" s="68"/>
      <c r="B539" s="68"/>
      <c r="C539" s="68"/>
      <c r="D539" s="68"/>
      <c r="E539" s="68"/>
      <c r="F539" s="184"/>
      <c r="G539" s="72"/>
      <c r="H539" s="68"/>
      <c r="I539" s="68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2.75" customHeight="1">
      <c r="A540" s="68"/>
      <c r="B540" s="68"/>
      <c r="C540" s="68"/>
      <c r="D540" s="68"/>
      <c r="E540" s="68"/>
      <c r="F540" s="184"/>
      <c r="G540" s="72"/>
      <c r="H540" s="68"/>
      <c r="I540" s="68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2.75" customHeight="1">
      <c r="A541" s="68"/>
      <c r="B541" s="68"/>
      <c r="C541" s="68"/>
      <c r="D541" s="68"/>
      <c r="E541" s="68"/>
      <c r="F541" s="184"/>
      <c r="G541" s="72"/>
      <c r="H541" s="68"/>
      <c r="I541" s="68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2.75" customHeight="1">
      <c r="A542" s="68"/>
      <c r="B542" s="68"/>
      <c r="C542" s="68"/>
      <c r="D542" s="68"/>
      <c r="E542" s="68"/>
      <c r="F542" s="184"/>
      <c r="G542" s="72"/>
      <c r="H542" s="68"/>
      <c r="I542" s="68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2.75" customHeight="1">
      <c r="A543" s="68"/>
      <c r="B543" s="68"/>
      <c r="C543" s="68"/>
      <c r="D543" s="68"/>
      <c r="E543" s="68"/>
      <c r="F543" s="184"/>
      <c r="G543" s="72"/>
      <c r="H543" s="68"/>
      <c r="I543" s="68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2.75" customHeight="1">
      <c r="A544" s="68"/>
      <c r="B544" s="68"/>
      <c r="C544" s="68"/>
      <c r="D544" s="68"/>
      <c r="E544" s="68"/>
      <c r="F544" s="184"/>
      <c r="G544" s="72"/>
      <c r="H544" s="68"/>
      <c r="I544" s="68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2.75" customHeight="1">
      <c r="A545" s="68"/>
      <c r="B545" s="68"/>
      <c r="C545" s="68"/>
      <c r="D545" s="68"/>
      <c r="E545" s="68"/>
      <c r="F545" s="184"/>
      <c r="G545" s="72"/>
      <c r="H545" s="68"/>
      <c r="I545" s="68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2.75" customHeight="1">
      <c r="A546" s="68"/>
      <c r="B546" s="68"/>
      <c r="C546" s="68"/>
      <c r="D546" s="68"/>
      <c r="E546" s="68"/>
      <c r="F546" s="184"/>
      <c r="G546" s="72"/>
      <c r="H546" s="68"/>
      <c r="I546" s="68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2.75" customHeight="1">
      <c r="A547" s="68"/>
      <c r="B547" s="68"/>
      <c r="C547" s="68"/>
      <c r="D547" s="68"/>
      <c r="E547" s="68"/>
      <c r="F547" s="184"/>
      <c r="G547" s="72"/>
      <c r="H547" s="68"/>
      <c r="I547" s="68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2.75" customHeight="1">
      <c r="A548" s="68"/>
      <c r="B548" s="68"/>
      <c r="C548" s="68"/>
      <c r="D548" s="68"/>
      <c r="E548" s="68"/>
      <c r="F548" s="184"/>
      <c r="G548" s="72"/>
      <c r="H548" s="68"/>
      <c r="I548" s="68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2.75" customHeight="1">
      <c r="A549" s="68"/>
      <c r="B549" s="68"/>
      <c r="C549" s="68"/>
      <c r="D549" s="68"/>
      <c r="E549" s="68"/>
      <c r="F549" s="184"/>
      <c r="G549" s="72"/>
      <c r="H549" s="68"/>
      <c r="I549" s="68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2.75" customHeight="1">
      <c r="A550" s="68"/>
      <c r="B550" s="68"/>
      <c r="C550" s="68"/>
      <c r="D550" s="68"/>
      <c r="E550" s="68"/>
      <c r="F550" s="184"/>
      <c r="G550" s="72"/>
      <c r="H550" s="68"/>
      <c r="I550" s="68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2.75" customHeight="1">
      <c r="A551" s="68"/>
      <c r="B551" s="68"/>
      <c r="C551" s="68"/>
      <c r="D551" s="68"/>
      <c r="E551" s="68"/>
      <c r="F551" s="184"/>
      <c r="G551" s="72"/>
      <c r="H551" s="68"/>
      <c r="I551" s="68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2.75" customHeight="1">
      <c r="A552" s="68"/>
      <c r="B552" s="68"/>
      <c r="C552" s="68"/>
      <c r="D552" s="68"/>
      <c r="E552" s="68"/>
      <c r="F552" s="184"/>
      <c r="G552" s="72"/>
      <c r="H552" s="68"/>
      <c r="I552" s="68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2.75" customHeight="1">
      <c r="A553" s="68"/>
      <c r="B553" s="68"/>
      <c r="C553" s="68"/>
      <c r="D553" s="68"/>
      <c r="E553" s="68"/>
      <c r="F553" s="184"/>
      <c r="G553" s="72"/>
      <c r="H553" s="68"/>
      <c r="I553" s="68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2.75" customHeight="1">
      <c r="A554" s="68"/>
      <c r="B554" s="68"/>
      <c r="C554" s="68"/>
      <c r="D554" s="68"/>
      <c r="E554" s="68"/>
      <c r="F554" s="184"/>
      <c r="G554" s="72"/>
      <c r="H554" s="68"/>
      <c r="I554" s="68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2.75" customHeight="1">
      <c r="A555" s="68"/>
      <c r="B555" s="68"/>
      <c r="C555" s="68"/>
      <c r="D555" s="68"/>
      <c r="E555" s="68"/>
      <c r="F555" s="184"/>
      <c r="G555" s="72"/>
      <c r="H555" s="68"/>
      <c r="I555" s="68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2.75" customHeight="1">
      <c r="A556" s="68"/>
      <c r="B556" s="68"/>
      <c r="C556" s="68"/>
      <c r="D556" s="68"/>
      <c r="E556" s="68"/>
      <c r="F556" s="184"/>
      <c r="G556" s="72"/>
      <c r="H556" s="68"/>
      <c r="I556" s="68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2.75" customHeight="1">
      <c r="A557" s="68"/>
      <c r="B557" s="68"/>
      <c r="C557" s="68"/>
      <c r="D557" s="68"/>
      <c r="E557" s="68"/>
      <c r="F557" s="184"/>
      <c r="G557" s="72"/>
      <c r="H557" s="68"/>
      <c r="I557" s="68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2.75" customHeight="1">
      <c r="A558" s="68"/>
      <c r="B558" s="68"/>
      <c r="C558" s="68"/>
      <c r="D558" s="68"/>
      <c r="E558" s="68"/>
      <c r="F558" s="184"/>
      <c r="G558" s="72"/>
      <c r="H558" s="68"/>
      <c r="I558" s="68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2.75" customHeight="1">
      <c r="A559" s="68"/>
      <c r="B559" s="68"/>
      <c r="C559" s="68"/>
      <c r="D559" s="68"/>
      <c r="E559" s="68"/>
      <c r="F559" s="184"/>
      <c r="G559" s="72"/>
      <c r="H559" s="68"/>
      <c r="I559" s="68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2.75" customHeight="1">
      <c r="A560" s="68"/>
      <c r="B560" s="68"/>
      <c r="C560" s="68"/>
      <c r="D560" s="68"/>
      <c r="E560" s="68"/>
      <c r="F560" s="184"/>
      <c r="G560" s="72"/>
      <c r="H560" s="68"/>
      <c r="I560" s="68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2.75" customHeight="1">
      <c r="A561" s="68"/>
      <c r="B561" s="68"/>
      <c r="C561" s="68"/>
      <c r="D561" s="68"/>
      <c r="E561" s="68"/>
      <c r="F561" s="184"/>
      <c r="G561" s="72"/>
      <c r="H561" s="68"/>
      <c r="I561" s="68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2.75" customHeight="1">
      <c r="A562" s="68"/>
      <c r="B562" s="68"/>
      <c r="C562" s="68"/>
      <c r="D562" s="68"/>
      <c r="E562" s="68"/>
      <c r="F562" s="184"/>
      <c r="G562" s="72"/>
      <c r="H562" s="68"/>
      <c r="I562" s="68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2.75" customHeight="1">
      <c r="A563" s="68"/>
      <c r="B563" s="68"/>
      <c r="C563" s="68"/>
      <c r="D563" s="68"/>
      <c r="E563" s="68"/>
      <c r="F563" s="184"/>
      <c r="G563" s="72"/>
      <c r="H563" s="68"/>
      <c r="I563" s="68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2.75" customHeight="1">
      <c r="A564" s="68"/>
      <c r="B564" s="68"/>
      <c r="C564" s="68"/>
      <c r="D564" s="68"/>
      <c r="E564" s="68"/>
      <c r="F564" s="184"/>
      <c r="G564" s="72"/>
      <c r="H564" s="68"/>
      <c r="I564" s="68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2.75" customHeight="1">
      <c r="A565" s="68"/>
      <c r="B565" s="68"/>
      <c r="C565" s="68"/>
      <c r="D565" s="68"/>
      <c r="E565" s="68"/>
      <c r="F565" s="184"/>
      <c r="G565" s="72"/>
      <c r="H565" s="68"/>
      <c r="I565" s="68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2.75" customHeight="1">
      <c r="A566" s="68"/>
      <c r="B566" s="68"/>
      <c r="C566" s="68"/>
      <c r="D566" s="68"/>
      <c r="E566" s="68"/>
      <c r="F566" s="184"/>
      <c r="G566" s="72"/>
      <c r="H566" s="68"/>
      <c r="I566" s="68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2.75" customHeight="1">
      <c r="A567" s="68"/>
      <c r="B567" s="68"/>
      <c r="C567" s="68"/>
      <c r="D567" s="68"/>
      <c r="E567" s="68"/>
      <c r="F567" s="184"/>
      <c r="G567" s="72"/>
      <c r="H567" s="68"/>
      <c r="I567" s="68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2.75" customHeight="1">
      <c r="A568" s="68"/>
      <c r="B568" s="68"/>
      <c r="C568" s="68"/>
      <c r="D568" s="68"/>
      <c r="E568" s="68"/>
      <c r="F568" s="184"/>
      <c r="G568" s="72"/>
      <c r="H568" s="68"/>
      <c r="I568" s="68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2.75" customHeight="1">
      <c r="A569" s="68"/>
      <c r="B569" s="68"/>
      <c r="C569" s="68"/>
      <c r="D569" s="68"/>
      <c r="E569" s="68"/>
      <c r="F569" s="184"/>
      <c r="G569" s="72"/>
      <c r="H569" s="68"/>
      <c r="I569" s="68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2.75" customHeight="1">
      <c r="A570" s="68"/>
      <c r="B570" s="68"/>
      <c r="C570" s="68"/>
      <c r="D570" s="68"/>
      <c r="E570" s="68"/>
      <c r="F570" s="184"/>
      <c r="G570" s="72"/>
      <c r="H570" s="68"/>
      <c r="I570" s="68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2.75" customHeight="1">
      <c r="A571" s="68"/>
      <c r="B571" s="68"/>
      <c r="C571" s="68"/>
      <c r="D571" s="68"/>
      <c r="E571" s="68"/>
      <c r="F571" s="184"/>
      <c r="G571" s="72"/>
      <c r="H571" s="68"/>
      <c r="I571" s="68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2.75" customHeight="1">
      <c r="A572" s="68"/>
      <c r="B572" s="68"/>
      <c r="C572" s="68"/>
      <c r="D572" s="68"/>
      <c r="E572" s="68"/>
      <c r="F572" s="184"/>
      <c r="G572" s="72"/>
      <c r="H572" s="68"/>
      <c r="I572" s="68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2.75" customHeight="1">
      <c r="A573" s="68"/>
      <c r="B573" s="68"/>
      <c r="C573" s="68"/>
      <c r="D573" s="68"/>
      <c r="E573" s="68"/>
      <c r="F573" s="184"/>
      <c r="G573" s="72"/>
      <c r="H573" s="68"/>
      <c r="I573" s="68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2.75" customHeight="1">
      <c r="A574" s="68"/>
      <c r="B574" s="68"/>
      <c r="C574" s="68"/>
      <c r="D574" s="68"/>
      <c r="E574" s="68"/>
      <c r="F574" s="184"/>
      <c r="G574" s="72"/>
      <c r="H574" s="68"/>
      <c r="I574" s="68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2.75" customHeight="1">
      <c r="A575" s="68"/>
      <c r="B575" s="68"/>
      <c r="C575" s="68"/>
      <c r="D575" s="68"/>
      <c r="E575" s="68"/>
      <c r="F575" s="184"/>
      <c r="G575" s="72"/>
      <c r="H575" s="68"/>
      <c r="I575" s="68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2.75" customHeight="1">
      <c r="A576" s="68"/>
      <c r="B576" s="68"/>
      <c r="C576" s="68"/>
      <c r="D576" s="68"/>
      <c r="E576" s="68"/>
      <c r="F576" s="184"/>
      <c r="G576" s="72"/>
      <c r="H576" s="68"/>
      <c r="I576" s="68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2.75" customHeight="1">
      <c r="A577" s="68"/>
      <c r="B577" s="68"/>
      <c r="C577" s="68"/>
      <c r="D577" s="68"/>
      <c r="E577" s="68"/>
      <c r="F577" s="184"/>
      <c r="G577" s="72"/>
      <c r="H577" s="68"/>
      <c r="I577" s="68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2.75" customHeight="1">
      <c r="A578" s="68"/>
      <c r="B578" s="68"/>
      <c r="C578" s="68"/>
      <c r="D578" s="68"/>
      <c r="E578" s="68"/>
      <c r="F578" s="184"/>
      <c r="G578" s="72"/>
      <c r="H578" s="68"/>
      <c r="I578" s="68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2.75" customHeight="1">
      <c r="A579" s="68"/>
      <c r="B579" s="68"/>
      <c r="C579" s="68"/>
      <c r="D579" s="68"/>
      <c r="E579" s="68"/>
      <c r="F579" s="184"/>
      <c r="G579" s="72"/>
      <c r="H579" s="68"/>
      <c r="I579" s="68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2.75" customHeight="1">
      <c r="A580" s="68"/>
      <c r="B580" s="68"/>
      <c r="C580" s="68"/>
      <c r="D580" s="68"/>
      <c r="E580" s="68"/>
      <c r="F580" s="184"/>
      <c r="G580" s="72"/>
      <c r="H580" s="68"/>
      <c r="I580" s="68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2.75" customHeight="1">
      <c r="A581" s="68"/>
      <c r="B581" s="68"/>
      <c r="C581" s="68"/>
      <c r="D581" s="68"/>
      <c r="E581" s="68"/>
      <c r="F581" s="184"/>
      <c r="G581" s="72"/>
      <c r="H581" s="68"/>
      <c r="I581" s="68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2.75" customHeight="1">
      <c r="A582" s="68"/>
      <c r="B582" s="68"/>
      <c r="C582" s="68"/>
      <c r="D582" s="68"/>
      <c r="E582" s="68"/>
      <c r="F582" s="184"/>
      <c r="G582" s="72"/>
      <c r="H582" s="68"/>
      <c r="I582" s="68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2.75" customHeight="1">
      <c r="A583" s="68"/>
      <c r="B583" s="68"/>
      <c r="C583" s="68"/>
      <c r="D583" s="68"/>
      <c r="E583" s="68"/>
      <c r="F583" s="184"/>
      <c r="G583" s="72"/>
      <c r="H583" s="68"/>
      <c r="I583" s="68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2.75" customHeight="1">
      <c r="A584" s="68"/>
      <c r="B584" s="68"/>
      <c r="C584" s="68"/>
      <c r="D584" s="68"/>
      <c r="E584" s="68"/>
      <c r="F584" s="184"/>
      <c r="G584" s="72"/>
      <c r="H584" s="68"/>
      <c r="I584" s="68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2.75" customHeight="1">
      <c r="A585" s="68"/>
      <c r="B585" s="68"/>
      <c r="C585" s="68"/>
      <c r="D585" s="68"/>
      <c r="E585" s="68"/>
      <c r="F585" s="184"/>
      <c r="G585" s="72"/>
      <c r="H585" s="68"/>
      <c r="I585" s="68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2.75" customHeight="1">
      <c r="A586" s="68"/>
      <c r="B586" s="68"/>
      <c r="C586" s="68"/>
      <c r="D586" s="68"/>
      <c r="E586" s="68"/>
      <c r="F586" s="184"/>
      <c r="G586" s="72"/>
      <c r="H586" s="68"/>
      <c r="I586" s="68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2.75" customHeight="1">
      <c r="A587" s="68"/>
      <c r="B587" s="68"/>
      <c r="C587" s="68"/>
      <c r="D587" s="68"/>
      <c r="E587" s="68"/>
      <c r="F587" s="184"/>
      <c r="G587" s="72"/>
      <c r="H587" s="68"/>
      <c r="I587" s="68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2.75" customHeight="1">
      <c r="A588" s="68"/>
      <c r="B588" s="68"/>
      <c r="C588" s="68"/>
      <c r="D588" s="68"/>
      <c r="E588" s="68"/>
      <c r="F588" s="184"/>
      <c r="G588" s="72"/>
      <c r="H588" s="68"/>
      <c r="I588" s="68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2.75" customHeight="1">
      <c r="A589" s="68"/>
      <c r="B589" s="68"/>
      <c r="C589" s="68"/>
      <c r="D589" s="68"/>
      <c r="E589" s="68"/>
      <c r="F589" s="184"/>
      <c r="G589" s="72"/>
      <c r="H589" s="68"/>
      <c r="I589" s="68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2.75" customHeight="1">
      <c r="A590" s="68"/>
      <c r="B590" s="68"/>
      <c r="C590" s="68"/>
      <c r="D590" s="68"/>
      <c r="E590" s="68"/>
      <c r="F590" s="184"/>
      <c r="G590" s="72"/>
      <c r="H590" s="68"/>
      <c r="I590" s="68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2.75" customHeight="1">
      <c r="A591" s="68"/>
      <c r="B591" s="68"/>
      <c r="C591" s="68"/>
      <c r="D591" s="68"/>
      <c r="E591" s="68"/>
      <c r="F591" s="184"/>
      <c r="G591" s="72"/>
      <c r="H591" s="68"/>
      <c r="I591" s="68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2.75" customHeight="1">
      <c r="A592" s="68"/>
      <c r="B592" s="68"/>
      <c r="C592" s="68"/>
      <c r="D592" s="68"/>
      <c r="E592" s="68"/>
      <c r="F592" s="184"/>
      <c r="G592" s="72"/>
      <c r="H592" s="68"/>
      <c r="I592" s="68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2.75" customHeight="1">
      <c r="A593" s="68"/>
      <c r="B593" s="68"/>
      <c r="C593" s="68"/>
      <c r="D593" s="68"/>
      <c r="E593" s="68"/>
      <c r="F593" s="184"/>
      <c r="G593" s="72"/>
      <c r="H593" s="68"/>
      <c r="I593" s="68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2.75" customHeight="1">
      <c r="A594" s="68"/>
      <c r="B594" s="68"/>
      <c r="C594" s="68"/>
      <c r="D594" s="68"/>
      <c r="E594" s="68"/>
      <c r="F594" s="184"/>
      <c r="G594" s="72"/>
      <c r="H594" s="68"/>
      <c r="I594" s="68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2.75" customHeight="1">
      <c r="A595" s="68"/>
      <c r="B595" s="68"/>
      <c r="C595" s="68"/>
      <c r="D595" s="68"/>
      <c r="E595" s="68"/>
      <c r="F595" s="184"/>
      <c r="G595" s="72"/>
      <c r="H595" s="68"/>
      <c r="I595" s="68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2.75" customHeight="1">
      <c r="A596" s="68"/>
      <c r="B596" s="68"/>
      <c r="C596" s="68"/>
      <c r="D596" s="68"/>
      <c r="E596" s="68"/>
      <c r="F596" s="184"/>
      <c r="G596" s="72"/>
      <c r="H596" s="68"/>
      <c r="I596" s="68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2.75" customHeight="1">
      <c r="A597" s="68"/>
      <c r="B597" s="68"/>
      <c r="C597" s="68"/>
      <c r="D597" s="68"/>
      <c r="E597" s="68"/>
      <c r="F597" s="184"/>
      <c r="G597" s="72"/>
      <c r="H597" s="68"/>
      <c r="I597" s="68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2.75" customHeight="1">
      <c r="A598" s="68"/>
      <c r="B598" s="68"/>
      <c r="C598" s="68"/>
      <c r="D598" s="68"/>
      <c r="E598" s="68"/>
      <c r="F598" s="184"/>
      <c r="G598" s="72"/>
      <c r="H598" s="68"/>
      <c r="I598" s="68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2.75" customHeight="1">
      <c r="A599" s="68"/>
      <c r="B599" s="68"/>
      <c r="C599" s="68"/>
      <c r="D599" s="68"/>
      <c r="E599" s="68"/>
      <c r="F599" s="184"/>
      <c r="G599" s="72"/>
      <c r="H599" s="68"/>
      <c r="I599" s="68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2.75" customHeight="1">
      <c r="A600" s="68"/>
      <c r="B600" s="68"/>
      <c r="C600" s="68"/>
      <c r="D600" s="68"/>
      <c r="E600" s="68"/>
      <c r="F600" s="184"/>
      <c r="G600" s="72"/>
      <c r="H600" s="68"/>
      <c r="I600" s="68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2.75" customHeight="1">
      <c r="A601" s="68"/>
      <c r="B601" s="68"/>
      <c r="C601" s="68"/>
      <c r="D601" s="68"/>
      <c r="E601" s="68"/>
      <c r="F601" s="184"/>
      <c r="G601" s="72"/>
      <c r="H601" s="68"/>
      <c r="I601" s="68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2.75" customHeight="1">
      <c r="A602" s="68"/>
      <c r="B602" s="68"/>
      <c r="C602" s="68"/>
      <c r="D602" s="68"/>
      <c r="E602" s="68"/>
      <c r="F602" s="184"/>
      <c r="G602" s="72"/>
      <c r="H602" s="68"/>
      <c r="I602" s="68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2.75" customHeight="1">
      <c r="A603" s="68"/>
      <c r="B603" s="68"/>
      <c r="C603" s="68"/>
      <c r="D603" s="68"/>
      <c r="E603" s="68"/>
      <c r="F603" s="184"/>
      <c r="G603" s="72"/>
      <c r="H603" s="68"/>
      <c r="I603" s="68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2.75" customHeight="1">
      <c r="A604" s="68"/>
      <c r="B604" s="68"/>
      <c r="C604" s="68"/>
      <c r="D604" s="68"/>
      <c r="E604" s="68"/>
      <c r="F604" s="184"/>
      <c r="G604" s="72"/>
      <c r="H604" s="68"/>
      <c r="I604" s="68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2.75" customHeight="1">
      <c r="A605" s="68"/>
      <c r="B605" s="68"/>
      <c r="C605" s="68"/>
      <c r="D605" s="68"/>
      <c r="E605" s="68"/>
      <c r="F605" s="184"/>
      <c r="G605" s="72"/>
      <c r="H605" s="68"/>
      <c r="I605" s="68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2.75" customHeight="1">
      <c r="A606" s="68"/>
      <c r="B606" s="68"/>
      <c r="C606" s="68"/>
      <c r="D606" s="68"/>
      <c r="E606" s="68"/>
      <c r="F606" s="184"/>
      <c r="G606" s="72"/>
      <c r="H606" s="68"/>
      <c r="I606" s="68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2.75" customHeight="1">
      <c r="A607" s="68"/>
      <c r="B607" s="68"/>
      <c r="C607" s="68"/>
      <c r="D607" s="68"/>
      <c r="E607" s="68"/>
      <c r="F607" s="184"/>
      <c r="G607" s="72"/>
      <c r="H607" s="68"/>
      <c r="I607" s="68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2.75" customHeight="1">
      <c r="A608" s="68"/>
      <c r="B608" s="68"/>
      <c r="C608" s="68"/>
      <c r="D608" s="68"/>
      <c r="E608" s="68"/>
      <c r="F608" s="184"/>
      <c r="G608" s="72"/>
      <c r="H608" s="68"/>
      <c r="I608" s="68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2.75" customHeight="1">
      <c r="A609" s="68"/>
      <c r="B609" s="68"/>
      <c r="C609" s="68"/>
      <c r="D609" s="68"/>
      <c r="E609" s="68"/>
      <c r="F609" s="184"/>
      <c r="G609" s="72"/>
      <c r="H609" s="68"/>
      <c r="I609" s="68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2.75" customHeight="1">
      <c r="A610" s="68"/>
      <c r="B610" s="68"/>
      <c r="C610" s="68"/>
      <c r="D610" s="68"/>
      <c r="E610" s="68"/>
      <c r="F610" s="184"/>
      <c r="G610" s="72"/>
      <c r="H610" s="68"/>
      <c r="I610" s="68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2.75" customHeight="1">
      <c r="A611" s="68"/>
      <c r="B611" s="68"/>
      <c r="C611" s="68"/>
      <c r="D611" s="68"/>
      <c r="E611" s="68"/>
      <c r="F611" s="184"/>
      <c r="G611" s="72"/>
      <c r="H611" s="68"/>
      <c r="I611" s="68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2.75" customHeight="1">
      <c r="A612" s="68"/>
      <c r="B612" s="68"/>
      <c r="C612" s="68"/>
      <c r="D612" s="68"/>
      <c r="E612" s="68"/>
      <c r="F612" s="184"/>
      <c r="G612" s="72"/>
      <c r="H612" s="68"/>
      <c r="I612" s="68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2.75" customHeight="1">
      <c r="A613" s="68"/>
      <c r="B613" s="68"/>
      <c r="C613" s="68"/>
      <c r="D613" s="68"/>
      <c r="E613" s="68"/>
      <c r="F613" s="184"/>
      <c r="G613" s="72"/>
      <c r="H613" s="68"/>
      <c r="I613" s="68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2.75" customHeight="1">
      <c r="A614" s="68"/>
      <c r="B614" s="68"/>
      <c r="C614" s="68"/>
      <c r="D614" s="68"/>
      <c r="E614" s="68"/>
      <c r="F614" s="184"/>
      <c r="G614" s="72"/>
      <c r="H614" s="68"/>
      <c r="I614" s="68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2.75" customHeight="1">
      <c r="A615" s="68"/>
      <c r="B615" s="68"/>
      <c r="C615" s="68"/>
      <c r="D615" s="68"/>
      <c r="E615" s="68"/>
      <c r="F615" s="184"/>
      <c r="G615" s="72"/>
      <c r="H615" s="68"/>
      <c r="I615" s="68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2.75" customHeight="1">
      <c r="A616" s="68"/>
      <c r="B616" s="68"/>
      <c r="C616" s="68"/>
      <c r="D616" s="68"/>
      <c r="E616" s="68"/>
      <c r="F616" s="184"/>
      <c r="G616" s="72"/>
      <c r="H616" s="68"/>
      <c r="I616" s="68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2.75" customHeight="1">
      <c r="A617" s="68"/>
      <c r="B617" s="68"/>
      <c r="C617" s="68"/>
      <c r="D617" s="68"/>
      <c r="E617" s="68"/>
      <c r="F617" s="184"/>
      <c r="G617" s="72"/>
      <c r="H617" s="68"/>
      <c r="I617" s="68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2.75" customHeight="1">
      <c r="A618" s="68"/>
      <c r="B618" s="68"/>
      <c r="C618" s="68"/>
      <c r="D618" s="68"/>
      <c r="E618" s="68"/>
      <c r="F618" s="184"/>
      <c r="G618" s="72"/>
      <c r="H618" s="68"/>
      <c r="I618" s="68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2.75" customHeight="1">
      <c r="A619" s="68"/>
      <c r="B619" s="68"/>
      <c r="C619" s="68"/>
      <c r="D619" s="68"/>
      <c r="E619" s="68"/>
      <c r="F619" s="184"/>
      <c r="G619" s="72"/>
      <c r="H619" s="68"/>
      <c r="I619" s="68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2.75" customHeight="1">
      <c r="A620" s="68"/>
      <c r="B620" s="68"/>
      <c r="C620" s="68"/>
      <c r="D620" s="68"/>
      <c r="E620" s="68"/>
      <c r="F620" s="184"/>
      <c r="G620" s="72"/>
      <c r="H620" s="68"/>
      <c r="I620" s="68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2.75" customHeight="1">
      <c r="A621" s="68"/>
      <c r="B621" s="68"/>
      <c r="C621" s="68"/>
      <c r="D621" s="68"/>
      <c r="E621" s="68"/>
      <c r="F621" s="184"/>
      <c r="G621" s="72"/>
      <c r="H621" s="68"/>
      <c r="I621" s="68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2.75" customHeight="1">
      <c r="A622" s="68"/>
      <c r="B622" s="68"/>
      <c r="C622" s="68"/>
      <c r="D622" s="68"/>
      <c r="E622" s="68"/>
      <c r="F622" s="184"/>
      <c r="G622" s="72"/>
      <c r="H622" s="68"/>
      <c r="I622" s="68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2.75" customHeight="1">
      <c r="A623" s="68"/>
      <c r="B623" s="68"/>
      <c r="C623" s="68"/>
      <c r="D623" s="68"/>
      <c r="E623" s="68"/>
      <c r="F623" s="184"/>
      <c r="G623" s="72"/>
      <c r="H623" s="68"/>
      <c r="I623" s="68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2.75" customHeight="1">
      <c r="A624" s="68"/>
      <c r="B624" s="68"/>
      <c r="C624" s="68"/>
      <c r="D624" s="68"/>
      <c r="E624" s="68"/>
      <c r="F624" s="184"/>
      <c r="G624" s="72"/>
      <c r="H624" s="68"/>
      <c r="I624" s="68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2.75" customHeight="1">
      <c r="A625" s="68"/>
      <c r="B625" s="68"/>
      <c r="C625" s="68"/>
      <c r="D625" s="68"/>
      <c r="E625" s="68"/>
      <c r="F625" s="184"/>
      <c r="G625" s="72"/>
      <c r="H625" s="68"/>
      <c r="I625" s="68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2.75" customHeight="1">
      <c r="A626" s="68"/>
      <c r="B626" s="68"/>
      <c r="C626" s="68"/>
      <c r="D626" s="68"/>
      <c r="E626" s="68"/>
      <c r="F626" s="184"/>
      <c r="G626" s="72"/>
      <c r="H626" s="68"/>
      <c r="I626" s="68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2.75" customHeight="1">
      <c r="A627" s="68"/>
      <c r="B627" s="68"/>
      <c r="C627" s="68"/>
      <c r="D627" s="68"/>
      <c r="E627" s="68"/>
      <c r="F627" s="184"/>
      <c r="G627" s="72"/>
      <c r="H627" s="68"/>
      <c r="I627" s="68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2.75" customHeight="1">
      <c r="A628" s="68"/>
      <c r="B628" s="68"/>
      <c r="C628" s="68"/>
      <c r="D628" s="68"/>
      <c r="E628" s="68"/>
      <c r="F628" s="184"/>
      <c r="G628" s="72"/>
      <c r="H628" s="68"/>
      <c r="I628" s="68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2.75" customHeight="1">
      <c r="A629" s="68"/>
      <c r="B629" s="68"/>
      <c r="C629" s="68"/>
      <c r="D629" s="68"/>
      <c r="E629" s="68"/>
      <c r="F629" s="184"/>
      <c r="G629" s="72"/>
      <c r="H629" s="68"/>
      <c r="I629" s="68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2.75" customHeight="1">
      <c r="A630" s="68"/>
      <c r="B630" s="68"/>
      <c r="C630" s="68"/>
      <c r="D630" s="68"/>
      <c r="E630" s="68"/>
      <c r="F630" s="184"/>
      <c r="G630" s="72"/>
      <c r="H630" s="68"/>
      <c r="I630" s="68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2.75" customHeight="1">
      <c r="A631" s="68"/>
      <c r="B631" s="68"/>
      <c r="C631" s="68"/>
      <c r="D631" s="68"/>
      <c r="E631" s="68"/>
      <c r="F631" s="184"/>
      <c r="G631" s="72"/>
      <c r="H631" s="68"/>
      <c r="I631" s="68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2.75" customHeight="1">
      <c r="A632" s="68"/>
      <c r="B632" s="68"/>
      <c r="C632" s="68"/>
      <c r="D632" s="68"/>
      <c r="E632" s="68"/>
      <c r="F632" s="184"/>
      <c r="G632" s="72"/>
      <c r="H632" s="68"/>
      <c r="I632" s="68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2.75" customHeight="1">
      <c r="A633" s="68"/>
      <c r="B633" s="68"/>
      <c r="C633" s="68"/>
      <c r="D633" s="68"/>
      <c r="E633" s="68"/>
      <c r="F633" s="184"/>
      <c r="G633" s="72"/>
      <c r="H633" s="68"/>
      <c r="I633" s="68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2.75" customHeight="1">
      <c r="A634" s="68"/>
      <c r="B634" s="68"/>
      <c r="C634" s="68"/>
      <c r="D634" s="68"/>
      <c r="E634" s="68"/>
      <c r="F634" s="184"/>
      <c r="G634" s="72"/>
      <c r="H634" s="68"/>
      <c r="I634" s="68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2.75" customHeight="1">
      <c r="A635" s="68"/>
      <c r="B635" s="68"/>
      <c r="C635" s="68"/>
      <c r="D635" s="68"/>
      <c r="E635" s="68"/>
      <c r="F635" s="184"/>
      <c r="G635" s="72"/>
      <c r="H635" s="68"/>
      <c r="I635" s="68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2.75" customHeight="1">
      <c r="A636" s="68"/>
      <c r="B636" s="68"/>
      <c r="C636" s="68"/>
      <c r="D636" s="68"/>
      <c r="E636" s="68"/>
      <c r="F636" s="184"/>
      <c r="G636" s="72"/>
      <c r="H636" s="68"/>
      <c r="I636" s="68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2.75" customHeight="1">
      <c r="A637" s="68"/>
      <c r="B637" s="68"/>
      <c r="C637" s="68"/>
      <c r="D637" s="68"/>
      <c r="E637" s="68"/>
      <c r="F637" s="184"/>
      <c r="G637" s="72"/>
      <c r="H637" s="68"/>
      <c r="I637" s="68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2.75" customHeight="1">
      <c r="A638" s="68"/>
      <c r="B638" s="68"/>
      <c r="C638" s="68"/>
      <c r="D638" s="68"/>
      <c r="E638" s="68"/>
      <c r="F638" s="184"/>
      <c r="G638" s="72"/>
      <c r="H638" s="68"/>
      <c r="I638" s="68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2.75" customHeight="1">
      <c r="A639" s="68"/>
      <c r="B639" s="68"/>
      <c r="C639" s="68"/>
      <c r="D639" s="68"/>
      <c r="E639" s="68"/>
      <c r="F639" s="184"/>
      <c r="G639" s="72"/>
      <c r="H639" s="68"/>
      <c r="I639" s="68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2.75" customHeight="1">
      <c r="A640" s="68"/>
      <c r="B640" s="68"/>
      <c r="C640" s="68"/>
      <c r="D640" s="68"/>
      <c r="E640" s="68"/>
      <c r="F640" s="184"/>
      <c r="G640" s="72"/>
      <c r="H640" s="68"/>
      <c r="I640" s="68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2.75" customHeight="1">
      <c r="A641" s="68"/>
      <c r="B641" s="68"/>
      <c r="C641" s="68"/>
      <c r="D641" s="68"/>
      <c r="E641" s="68"/>
      <c r="F641" s="184"/>
      <c r="G641" s="72"/>
      <c r="H641" s="68"/>
      <c r="I641" s="68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2.75" customHeight="1">
      <c r="A642" s="68"/>
      <c r="B642" s="68"/>
      <c r="C642" s="68"/>
      <c r="D642" s="68"/>
      <c r="E642" s="68"/>
      <c r="F642" s="184"/>
      <c r="G642" s="72"/>
      <c r="H642" s="68"/>
      <c r="I642" s="68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2.75" customHeight="1">
      <c r="A643" s="68"/>
      <c r="B643" s="68"/>
      <c r="C643" s="68"/>
      <c r="D643" s="68"/>
      <c r="E643" s="68"/>
      <c r="F643" s="184"/>
      <c r="G643" s="72"/>
      <c r="H643" s="68"/>
      <c r="I643" s="68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2.75" customHeight="1">
      <c r="A644" s="68"/>
      <c r="B644" s="68"/>
      <c r="C644" s="68"/>
      <c r="D644" s="68"/>
      <c r="E644" s="68"/>
      <c r="F644" s="184"/>
      <c r="G644" s="72"/>
      <c r="H644" s="68"/>
      <c r="I644" s="68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2.75" customHeight="1">
      <c r="A645" s="68"/>
      <c r="B645" s="68"/>
      <c r="C645" s="68"/>
      <c r="D645" s="68"/>
      <c r="E645" s="68"/>
      <c r="F645" s="184"/>
      <c r="G645" s="72"/>
      <c r="H645" s="68"/>
      <c r="I645" s="68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2.75" customHeight="1">
      <c r="A646" s="68"/>
      <c r="B646" s="68"/>
      <c r="C646" s="68"/>
      <c r="D646" s="68"/>
      <c r="E646" s="68"/>
      <c r="F646" s="184"/>
      <c r="G646" s="72"/>
      <c r="H646" s="68"/>
      <c r="I646" s="68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2.75" customHeight="1">
      <c r="A647" s="68"/>
      <c r="B647" s="68"/>
      <c r="C647" s="68"/>
      <c r="D647" s="68"/>
      <c r="E647" s="68"/>
      <c r="F647" s="184"/>
      <c r="G647" s="72"/>
      <c r="H647" s="68"/>
      <c r="I647" s="68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2.75" customHeight="1">
      <c r="A648" s="68"/>
      <c r="B648" s="68"/>
      <c r="C648" s="68"/>
      <c r="D648" s="68"/>
      <c r="E648" s="68"/>
      <c r="F648" s="184"/>
      <c r="G648" s="72"/>
      <c r="H648" s="68"/>
      <c r="I648" s="68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2.75" customHeight="1">
      <c r="A649" s="68"/>
      <c r="B649" s="68"/>
      <c r="C649" s="68"/>
      <c r="D649" s="68"/>
      <c r="E649" s="68"/>
      <c r="F649" s="184"/>
      <c r="G649" s="72"/>
      <c r="H649" s="68"/>
      <c r="I649" s="68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2.75" customHeight="1">
      <c r="A650" s="68"/>
      <c r="B650" s="68"/>
      <c r="C650" s="68"/>
      <c r="D650" s="68"/>
      <c r="E650" s="68"/>
      <c r="F650" s="184"/>
      <c r="G650" s="72"/>
      <c r="H650" s="68"/>
      <c r="I650" s="68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2.75" customHeight="1">
      <c r="A651" s="68"/>
      <c r="B651" s="68"/>
      <c r="C651" s="68"/>
      <c r="D651" s="68"/>
      <c r="E651" s="68"/>
      <c r="F651" s="184"/>
      <c r="G651" s="72"/>
      <c r="H651" s="68"/>
      <c r="I651" s="68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2.75" customHeight="1">
      <c r="A652" s="68"/>
      <c r="B652" s="68"/>
      <c r="C652" s="68"/>
      <c r="D652" s="68"/>
      <c r="E652" s="68"/>
      <c r="F652" s="184"/>
      <c r="G652" s="72"/>
      <c r="H652" s="68"/>
      <c r="I652" s="68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2.75" customHeight="1">
      <c r="A653" s="68"/>
      <c r="B653" s="68"/>
      <c r="C653" s="68"/>
      <c r="D653" s="68"/>
      <c r="E653" s="68"/>
      <c r="F653" s="184"/>
      <c r="G653" s="72"/>
      <c r="H653" s="68"/>
      <c r="I653" s="68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2.75" customHeight="1">
      <c r="A654" s="68"/>
      <c r="B654" s="68"/>
      <c r="C654" s="68"/>
      <c r="D654" s="68"/>
      <c r="E654" s="68"/>
      <c r="F654" s="184"/>
      <c r="G654" s="72"/>
      <c r="H654" s="68"/>
      <c r="I654" s="68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2.75" customHeight="1">
      <c r="A655" s="68"/>
      <c r="B655" s="68"/>
      <c r="C655" s="68"/>
      <c r="D655" s="68"/>
      <c r="E655" s="68"/>
      <c r="F655" s="184"/>
      <c r="G655" s="72"/>
      <c r="H655" s="68"/>
      <c r="I655" s="68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2.75" customHeight="1">
      <c r="A656" s="68"/>
      <c r="B656" s="68"/>
      <c r="C656" s="68"/>
      <c r="D656" s="68"/>
      <c r="E656" s="68"/>
      <c r="F656" s="184"/>
      <c r="G656" s="72"/>
      <c r="H656" s="68"/>
      <c r="I656" s="68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2.75" customHeight="1">
      <c r="A657" s="68"/>
      <c r="B657" s="68"/>
      <c r="C657" s="68"/>
      <c r="D657" s="68"/>
      <c r="E657" s="68"/>
      <c r="F657" s="184"/>
      <c r="G657" s="72"/>
      <c r="H657" s="68"/>
      <c r="I657" s="68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2.75" customHeight="1">
      <c r="A658" s="68"/>
      <c r="B658" s="68"/>
      <c r="C658" s="68"/>
      <c r="D658" s="68"/>
      <c r="E658" s="68"/>
      <c r="F658" s="184"/>
      <c r="G658" s="72"/>
      <c r="H658" s="68"/>
      <c r="I658" s="68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2.75" customHeight="1">
      <c r="A659" s="68"/>
      <c r="B659" s="68"/>
      <c r="C659" s="68"/>
      <c r="D659" s="68"/>
      <c r="E659" s="68"/>
      <c r="F659" s="184"/>
      <c r="G659" s="72"/>
      <c r="H659" s="68"/>
      <c r="I659" s="68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2.75" customHeight="1">
      <c r="A660" s="68"/>
      <c r="B660" s="68"/>
      <c r="C660" s="68"/>
      <c r="D660" s="68"/>
      <c r="E660" s="68"/>
      <c r="F660" s="184"/>
      <c r="G660" s="72"/>
      <c r="H660" s="68"/>
      <c r="I660" s="68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2.75" customHeight="1">
      <c r="A661" s="68"/>
      <c r="B661" s="68"/>
      <c r="C661" s="68"/>
      <c r="D661" s="68"/>
      <c r="E661" s="68"/>
      <c r="F661" s="184"/>
      <c r="G661" s="72"/>
      <c r="H661" s="68"/>
      <c r="I661" s="68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2.75" customHeight="1">
      <c r="A662" s="68"/>
      <c r="B662" s="68"/>
      <c r="C662" s="68"/>
      <c r="D662" s="68"/>
      <c r="E662" s="68"/>
      <c r="F662" s="184"/>
      <c r="G662" s="72"/>
      <c r="H662" s="68"/>
      <c r="I662" s="68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2.75" customHeight="1">
      <c r="A663" s="68"/>
      <c r="B663" s="68"/>
      <c r="C663" s="68"/>
      <c r="D663" s="68"/>
      <c r="E663" s="68"/>
      <c r="F663" s="184"/>
      <c r="G663" s="72"/>
      <c r="H663" s="68"/>
      <c r="I663" s="68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2.75" customHeight="1">
      <c r="A664" s="68"/>
      <c r="B664" s="68"/>
      <c r="C664" s="68"/>
      <c r="D664" s="68"/>
      <c r="E664" s="68"/>
      <c r="F664" s="184"/>
      <c r="G664" s="72"/>
      <c r="H664" s="68"/>
      <c r="I664" s="68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2.75" customHeight="1">
      <c r="A665" s="68"/>
      <c r="B665" s="68"/>
      <c r="C665" s="68"/>
      <c r="D665" s="68"/>
      <c r="E665" s="68"/>
      <c r="F665" s="184"/>
      <c r="G665" s="72"/>
      <c r="H665" s="68"/>
      <c r="I665" s="68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2.75" customHeight="1">
      <c r="A666" s="68"/>
      <c r="B666" s="68"/>
      <c r="C666" s="68"/>
      <c r="D666" s="68"/>
      <c r="E666" s="68"/>
      <c r="F666" s="184"/>
      <c r="G666" s="72"/>
      <c r="H666" s="68"/>
      <c r="I666" s="68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2.75" customHeight="1">
      <c r="A667" s="68"/>
      <c r="B667" s="68"/>
      <c r="C667" s="68"/>
      <c r="D667" s="68"/>
      <c r="E667" s="68"/>
      <c r="F667" s="184"/>
      <c r="G667" s="72"/>
      <c r="H667" s="68"/>
      <c r="I667" s="68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2.75" customHeight="1">
      <c r="A668" s="68"/>
      <c r="B668" s="68"/>
      <c r="C668" s="68"/>
      <c r="D668" s="68"/>
      <c r="E668" s="68"/>
      <c r="F668" s="184"/>
      <c r="G668" s="72"/>
      <c r="H668" s="68"/>
      <c r="I668" s="68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2.75" customHeight="1">
      <c r="A669" s="68"/>
      <c r="B669" s="68"/>
      <c r="C669" s="68"/>
      <c r="D669" s="68"/>
      <c r="E669" s="68"/>
      <c r="F669" s="184"/>
      <c r="G669" s="72"/>
      <c r="H669" s="68"/>
      <c r="I669" s="68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2.75" customHeight="1">
      <c r="A670" s="68"/>
      <c r="B670" s="68"/>
      <c r="C670" s="68"/>
      <c r="D670" s="68"/>
      <c r="E670" s="68"/>
      <c r="F670" s="184"/>
      <c r="G670" s="72"/>
      <c r="H670" s="68"/>
      <c r="I670" s="68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2.75" customHeight="1">
      <c r="A671" s="68"/>
      <c r="B671" s="68"/>
      <c r="C671" s="68"/>
      <c r="D671" s="68"/>
      <c r="E671" s="68"/>
      <c r="F671" s="184"/>
      <c r="G671" s="72"/>
      <c r="H671" s="68"/>
      <c r="I671" s="68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2.75" customHeight="1">
      <c r="A672" s="68"/>
      <c r="B672" s="68"/>
      <c r="C672" s="68"/>
      <c r="D672" s="68"/>
      <c r="E672" s="68"/>
      <c r="F672" s="184"/>
      <c r="G672" s="72"/>
      <c r="H672" s="68"/>
      <c r="I672" s="68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2.75" customHeight="1">
      <c r="A673" s="68"/>
      <c r="B673" s="68"/>
      <c r="C673" s="68"/>
      <c r="D673" s="68"/>
      <c r="E673" s="68"/>
      <c r="F673" s="184"/>
      <c r="G673" s="72"/>
      <c r="H673" s="68"/>
      <c r="I673" s="68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2.75" customHeight="1">
      <c r="A674" s="68"/>
      <c r="B674" s="68"/>
      <c r="C674" s="68"/>
      <c r="D674" s="68"/>
      <c r="E674" s="68"/>
      <c r="F674" s="184"/>
      <c r="G674" s="72"/>
      <c r="H674" s="68"/>
      <c r="I674" s="68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2.75" customHeight="1">
      <c r="A675" s="68"/>
      <c r="B675" s="68"/>
      <c r="C675" s="68"/>
      <c r="D675" s="68"/>
      <c r="E675" s="68"/>
      <c r="F675" s="184"/>
      <c r="G675" s="72"/>
      <c r="H675" s="68"/>
      <c r="I675" s="68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2.75" customHeight="1">
      <c r="A676" s="68"/>
      <c r="B676" s="68"/>
      <c r="C676" s="68"/>
      <c r="D676" s="68"/>
      <c r="E676" s="68"/>
      <c r="F676" s="184"/>
      <c r="G676" s="72"/>
      <c r="H676" s="68"/>
      <c r="I676" s="68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2.75" customHeight="1">
      <c r="A677" s="68"/>
      <c r="B677" s="68"/>
      <c r="C677" s="68"/>
      <c r="D677" s="68"/>
      <c r="E677" s="68"/>
      <c r="F677" s="184"/>
      <c r="G677" s="72"/>
      <c r="H677" s="68"/>
      <c r="I677" s="68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2.75" customHeight="1">
      <c r="A678" s="68"/>
      <c r="B678" s="68"/>
      <c r="C678" s="68"/>
      <c r="D678" s="68"/>
      <c r="E678" s="68"/>
      <c r="F678" s="184"/>
      <c r="G678" s="72"/>
      <c r="H678" s="68"/>
      <c r="I678" s="68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2.75" customHeight="1">
      <c r="A679" s="68"/>
      <c r="B679" s="68"/>
      <c r="C679" s="68"/>
      <c r="D679" s="68"/>
      <c r="E679" s="68"/>
      <c r="F679" s="184"/>
      <c r="G679" s="72"/>
      <c r="H679" s="68"/>
      <c r="I679" s="68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2.75" customHeight="1">
      <c r="A680" s="68"/>
      <c r="B680" s="68"/>
      <c r="C680" s="68"/>
      <c r="D680" s="68"/>
      <c r="E680" s="68"/>
      <c r="F680" s="184"/>
      <c r="G680" s="72"/>
      <c r="H680" s="68"/>
      <c r="I680" s="68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2.75" customHeight="1">
      <c r="A681" s="68"/>
      <c r="B681" s="68"/>
      <c r="C681" s="68"/>
      <c r="D681" s="68"/>
      <c r="E681" s="68"/>
      <c r="F681" s="184"/>
      <c r="G681" s="72"/>
      <c r="H681" s="68"/>
      <c r="I681" s="68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2.75" customHeight="1">
      <c r="A682" s="68"/>
      <c r="B682" s="68"/>
      <c r="C682" s="68"/>
      <c r="D682" s="68"/>
      <c r="E682" s="68"/>
      <c r="F682" s="184"/>
      <c r="G682" s="72"/>
      <c r="H682" s="68"/>
      <c r="I682" s="68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2.75" customHeight="1">
      <c r="A683" s="68"/>
      <c r="B683" s="68"/>
      <c r="C683" s="68"/>
      <c r="D683" s="68"/>
      <c r="E683" s="68"/>
      <c r="F683" s="184"/>
      <c r="G683" s="72"/>
      <c r="H683" s="68"/>
      <c r="I683" s="68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2.75" customHeight="1">
      <c r="A684" s="68"/>
      <c r="B684" s="68"/>
      <c r="C684" s="68"/>
      <c r="D684" s="68"/>
      <c r="E684" s="68"/>
      <c r="F684" s="184"/>
      <c r="G684" s="72"/>
      <c r="H684" s="68"/>
      <c r="I684" s="68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2.75" customHeight="1">
      <c r="A685" s="68"/>
      <c r="B685" s="68"/>
      <c r="C685" s="68"/>
      <c r="D685" s="68"/>
      <c r="E685" s="68"/>
      <c r="F685" s="184"/>
      <c r="G685" s="72"/>
      <c r="H685" s="68"/>
      <c r="I685" s="68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2.75" customHeight="1">
      <c r="A686" s="68"/>
      <c r="B686" s="68"/>
      <c r="C686" s="68"/>
      <c r="D686" s="68"/>
      <c r="E686" s="68"/>
      <c r="F686" s="184"/>
      <c r="G686" s="72"/>
      <c r="H686" s="68"/>
      <c r="I686" s="68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2.75" customHeight="1">
      <c r="A687" s="68"/>
      <c r="B687" s="68"/>
      <c r="C687" s="68"/>
      <c r="D687" s="68"/>
      <c r="E687" s="68"/>
      <c r="F687" s="184"/>
      <c r="G687" s="72"/>
      <c r="H687" s="68"/>
      <c r="I687" s="68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2.75" customHeight="1">
      <c r="A688" s="68"/>
      <c r="B688" s="68"/>
      <c r="C688" s="68"/>
      <c r="D688" s="68"/>
      <c r="E688" s="68"/>
      <c r="F688" s="184"/>
      <c r="G688" s="72"/>
      <c r="H688" s="68"/>
      <c r="I688" s="68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2.75" customHeight="1">
      <c r="A689" s="68"/>
      <c r="B689" s="68"/>
      <c r="C689" s="68"/>
      <c r="D689" s="68"/>
      <c r="E689" s="68"/>
      <c r="F689" s="184"/>
      <c r="G689" s="72"/>
      <c r="H689" s="68"/>
      <c r="I689" s="68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2.75" customHeight="1">
      <c r="A690" s="68"/>
      <c r="B690" s="68"/>
      <c r="C690" s="68"/>
      <c r="D690" s="68"/>
      <c r="E690" s="68"/>
      <c r="F690" s="184"/>
      <c r="G690" s="72"/>
      <c r="H690" s="68"/>
      <c r="I690" s="68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2.75" customHeight="1">
      <c r="A691" s="68"/>
      <c r="B691" s="68"/>
      <c r="C691" s="68"/>
      <c r="D691" s="68"/>
      <c r="E691" s="68"/>
      <c r="F691" s="184"/>
      <c r="G691" s="72"/>
      <c r="H691" s="68"/>
      <c r="I691" s="68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2.75" customHeight="1">
      <c r="A692" s="68"/>
      <c r="B692" s="68"/>
      <c r="C692" s="68"/>
      <c r="D692" s="68"/>
      <c r="E692" s="68"/>
      <c r="F692" s="184"/>
      <c r="G692" s="72"/>
      <c r="H692" s="68"/>
      <c r="I692" s="68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2.75" customHeight="1">
      <c r="A693" s="68"/>
      <c r="B693" s="68"/>
      <c r="C693" s="68"/>
      <c r="D693" s="68"/>
      <c r="E693" s="68"/>
      <c r="F693" s="184"/>
      <c r="G693" s="72"/>
      <c r="H693" s="68"/>
      <c r="I693" s="68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2.75" customHeight="1">
      <c r="A694" s="68"/>
      <c r="B694" s="68"/>
      <c r="C694" s="68"/>
      <c r="D694" s="68"/>
      <c r="E694" s="68"/>
      <c r="F694" s="184"/>
      <c r="G694" s="72"/>
      <c r="H694" s="68"/>
      <c r="I694" s="68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2.75" customHeight="1">
      <c r="A695" s="68"/>
      <c r="B695" s="68"/>
      <c r="C695" s="68"/>
      <c r="D695" s="68"/>
      <c r="E695" s="68"/>
      <c r="F695" s="184"/>
      <c r="G695" s="72"/>
      <c r="H695" s="68"/>
      <c r="I695" s="68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2.75" customHeight="1">
      <c r="A696" s="68"/>
      <c r="B696" s="68"/>
      <c r="C696" s="68"/>
      <c r="D696" s="68"/>
      <c r="E696" s="68"/>
      <c r="F696" s="184"/>
      <c r="G696" s="72"/>
      <c r="H696" s="68"/>
      <c r="I696" s="68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2.75" customHeight="1">
      <c r="A697" s="68"/>
      <c r="B697" s="68"/>
      <c r="C697" s="68"/>
      <c r="D697" s="68"/>
      <c r="E697" s="68"/>
      <c r="F697" s="184"/>
      <c r="G697" s="72"/>
      <c r="H697" s="68"/>
      <c r="I697" s="68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2.75" customHeight="1">
      <c r="A698" s="68"/>
      <c r="B698" s="68"/>
      <c r="C698" s="68"/>
      <c r="D698" s="68"/>
      <c r="E698" s="68"/>
      <c r="F698" s="184"/>
      <c r="G698" s="72"/>
      <c r="H698" s="68"/>
      <c r="I698" s="68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2.75" customHeight="1">
      <c r="A699" s="68"/>
      <c r="B699" s="68"/>
      <c r="C699" s="68"/>
      <c r="D699" s="68"/>
      <c r="E699" s="68"/>
      <c r="F699" s="184"/>
      <c r="G699" s="72"/>
      <c r="H699" s="68"/>
      <c r="I699" s="68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2.75" customHeight="1">
      <c r="A700" s="68"/>
      <c r="B700" s="68"/>
      <c r="C700" s="68"/>
      <c r="D700" s="68"/>
      <c r="E700" s="68"/>
      <c r="F700" s="184"/>
      <c r="G700" s="72"/>
      <c r="H700" s="68"/>
      <c r="I700" s="68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2.75" customHeight="1">
      <c r="A701" s="68"/>
      <c r="B701" s="68"/>
      <c r="C701" s="68"/>
      <c r="D701" s="68"/>
      <c r="E701" s="68"/>
      <c r="F701" s="184"/>
      <c r="G701" s="72"/>
      <c r="H701" s="68"/>
      <c r="I701" s="68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2.75" customHeight="1">
      <c r="A702" s="68"/>
      <c r="B702" s="68"/>
      <c r="C702" s="68"/>
      <c r="D702" s="68"/>
      <c r="E702" s="68"/>
      <c r="F702" s="184"/>
      <c r="G702" s="72"/>
      <c r="H702" s="68"/>
      <c r="I702" s="68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2.75" customHeight="1">
      <c r="A703" s="68"/>
      <c r="B703" s="68"/>
      <c r="C703" s="68"/>
      <c r="D703" s="68"/>
      <c r="E703" s="68"/>
      <c r="F703" s="184"/>
      <c r="G703" s="72"/>
      <c r="H703" s="68"/>
      <c r="I703" s="68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2.75" customHeight="1">
      <c r="A704" s="68"/>
      <c r="B704" s="68"/>
      <c r="C704" s="68"/>
      <c r="D704" s="68"/>
      <c r="E704" s="68"/>
      <c r="F704" s="184"/>
      <c r="G704" s="72"/>
      <c r="H704" s="68"/>
      <c r="I704" s="68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2.75" customHeight="1">
      <c r="A705" s="68"/>
      <c r="B705" s="68"/>
      <c r="C705" s="68"/>
      <c r="D705" s="68"/>
      <c r="E705" s="68"/>
      <c r="F705" s="184"/>
      <c r="G705" s="72"/>
      <c r="H705" s="68"/>
      <c r="I705" s="68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2.75" customHeight="1">
      <c r="A706" s="68"/>
      <c r="B706" s="68"/>
      <c r="C706" s="68"/>
      <c r="D706" s="68"/>
      <c r="E706" s="68"/>
      <c r="F706" s="184"/>
      <c r="G706" s="72"/>
      <c r="H706" s="68"/>
      <c r="I706" s="68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2.75" customHeight="1">
      <c r="A707" s="68"/>
      <c r="B707" s="68"/>
      <c r="C707" s="68"/>
      <c r="D707" s="68"/>
      <c r="E707" s="68"/>
      <c r="F707" s="184"/>
      <c r="G707" s="72"/>
      <c r="H707" s="68"/>
      <c r="I707" s="68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2.75" customHeight="1">
      <c r="A708" s="68"/>
      <c r="B708" s="68"/>
      <c r="C708" s="68"/>
      <c r="D708" s="68"/>
      <c r="E708" s="68"/>
      <c r="F708" s="184"/>
      <c r="G708" s="72"/>
      <c r="H708" s="68"/>
      <c r="I708" s="68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2.75" customHeight="1">
      <c r="A709" s="68"/>
      <c r="B709" s="68"/>
      <c r="C709" s="68"/>
      <c r="D709" s="68"/>
      <c r="E709" s="68"/>
      <c r="F709" s="184"/>
      <c r="G709" s="72"/>
      <c r="H709" s="68"/>
      <c r="I709" s="68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2.75" customHeight="1">
      <c r="A710" s="68"/>
      <c r="B710" s="68"/>
      <c r="C710" s="68"/>
      <c r="D710" s="68"/>
      <c r="E710" s="68"/>
      <c r="F710" s="184"/>
      <c r="G710" s="72"/>
      <c r="H710" s="68"/>
      <c r="I710" s="68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2.75" customHeight="1">
      <c r="A711" s="68"/>
      <c r="B711" s="68"/>
      <c r="C711" s="68"/>
      <c r="D711" s="68"/>
      <c r="E711" s="68"/>
      <c r="F711" s="184"/>
      <c r="G711" s="72"/>
      <c r="H711" s="68"/>
      <c r="I711" s="68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2.75" customHeight="1">
      <c r="A712" s="68"/>
      <c r="B712" s="68"/>
      <c r="C712" s="68"/>
      <c r="D712" s="68"/>
      <c r="E712" s="68"/>
      <c r="F712" s="184"/>
      <c r="G712" s="72"/>
      <c r="H712" s="68"/>
      <c r="I712" s="68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2.75" customHeight="1">
      <c r="A713" s="68"/>
      <c r="B713" s="68"/>
      <c r="C713" s="68"/>
      <c r="D713" s="68"/>
      <c r="E713" s="68"/>
      <c r="F713" s="184"/>
      <c r="G713" s="72"/>
      <c r="H713" s="68"/>
      <c r="I713" s="68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2.75" customHeight="1">
      <c r="A714" s="68"/>
      <c r="B714" s="68"/>
      <c r="C714" s="68"/>
      <c r="D714" s="68"/>
      <c r="E714" s="68"/>
      <c r="F714" s="184"/>
      <c r="G714" s="72"/>
      <c r="H714" s="68"/>
      <c r="I714" s="68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2.75" customHeight="1">
      <c r="A715" s="68"/>
      <c r="B715" s="68"/>
      <c r="C715" s="68"/>
      <c r="D715" s="68"/>
      <c r="E715" s="68"/>
      <c r="F715" s="184"/>
      <c r="G715" s="72"/>
      <c r="H715" s="68"/>
      <c r="I715" s="68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2.75" customHeight="1">
      <c r="A716" s="68"/>
      <c r="B716" s="68"/>
      <c r="C716" s="68"/>
      <c r="D716" s="68"/>
      <c r="E716" s="68"/>
      <c r="F716" s="184"/>
      <c r="G716" s="72"/>
      <c r="H716" s="68"/>
      <c r="I716" s="68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2.75" customHeight="1">
      <c r="A717" s="68"/>
      <c r="B717" s="68"/>
      <c r="C717" s="68"/>
      <c r="D717" s="68"/>
      <c r="E717" s="68"/>
      <c r="F717" s="184"/>
      <c r="G717" s="72"/>
      <c r="H717" s="68"/>
      <c r="I717" s="68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2.75" customHeight="1">
      <c r="A718" s="68"/>
      <c r="B718" s="68"/>
      <c r="C718" s="68"/>
      <c r="D718" s="68"/>
      <c r="E718" s="68"/>
      <c r="F718" s="184"/>
      <c r="G718" s="72"/>
      <c r="H718" s="68"/>
      <c r="I718" s="68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2.75" customHeight="1">
      <c r="A719" s="68"/>
      <c r="B719" s="68"/>
      <c r="C719" s="68"/>
      <c r="D719" s="68"/>
      <c r="E719" s="68"/>
      <c r="F719" s="184"/>
      <c r="G719" s="72"/>
      <c r="H719" s="68"/>
      <c r="I719" s="68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2.75" customHeight="1">
      <c r="A720" s="68"/>
      <c r="B720" s="68"/>
      <c r="C720" s="68"/>
      <c r="D720" s="68"/>
      <c r="E720" s="68"/>
      <c r="F720" s="184"/>
      <c r="G720" s="72"/>
      <c r="H720" s="68"/>
      <c r="I720" s="68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2.75" customHeight="1">
      <c r="A721" s="68"/>
      <c r="B721" s="68"/>
      <c r="C721" s="68"/>
      <c r="D721" s="68"/>
      <c r="E721" s="68"/>
      <c r="F721" s="184"/>
      <c r="G721" s="72"/>
      <c r="H721" s="68"/>
      <c r="I721" s="68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2.75" customHeight="1">
      <c r="A722" s="68"/>
      <c r="B722" s="68"/>
      <c r="C722" s="68"/>
      <c r="D722" s="68"/>
      <c r="E722" s="68"/>
      <c r="F722" s="184"/>
      <c r="G722" s="72"/>
      <c r="H722" s="68"/>
      <c r="I722" s="68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2.75" customHeight="1">
      <c r="A723" s="68"/>
      <c r="B723" s="68"/>
      <c r="C723" s="68"/>
      <c r="D723" s="68"/>
      <c r="E723" s="68"/>
      <c r="F723" s="184"/>
      <c r="G723" s="72"/>
      <c r="H723" s="68"/>
      <c r="I723" s="68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2.75" customHeight="1">
      <c r="A724" s="68"/>
      <c r="B724" s="68"/>
      <c r="C724" s="68"/>
      <c r="D724" s="68"/>
      <c r="E724" s="68"/>
      <c r="F724" s="184"/>
      <c r="G724" s="72"/>
      <c r="H724" s="68"/>
      <c r="I724" s="68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2.75" customHeight="1">
      <c r="A725" s="68"/>
      <c r="B725" s="68"/>
      <c r="C725" s="68"/>
      <c r="D725" s="68"/>
      <c r="E725" s="68"/>
      <c r="F725" s="184"/>
      <c r="G725" s="72"/>
      <c r="H725" s="68"/>
      <c r="I725" s="68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2.75" customHeight="1">
      <c r="A726" s="68"/>
      <c r="B726" s="68"/>
      <c r="C726" s="68"/>
      <c r="D726" s="68"/>
      <c r="E726" s="68"/>
      <c r="F726" s="184"/>
      <c r="G726" s="72"/>
      <c r="H726" s="68"/>
      <c r="I726" s="68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2.75" customHeight="1">
      <c r="A727" s="68"/>
      <c r="B727" s="68"/>
      <c r="C727" s="68"/>
      <c r="D727" s="68"/>
      <c r="E727" s="68"/>
      <c r="F727" s="184"/>
      <c r="G727" s="72"/>
      <c r="H727" s="68"/>
      <c r="I727" s="68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2.75" customHeight="1">
      <c r="A728" s="68"/>
      <c r="B728" s="68"/>
      <c r="C728" s="68"/>
      <c r="D728" s="68"/>
      <c r="E728" s="68"/>
      <c r="F728" s="184"/>
      <c r="G728" s="72"/>
      <c r="H728" s="68"/>
      <c r="I728" s="68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2.75" customHeight="1">
      <c r="A729" s="68"/>
      <c r="B729" s="68"/>
      <c r="C729" s="68"/>
      <c r="D729" s="68"/>
      <c r="E729" s="68"/>
      <c r="F729" s="184"/>
      <c r="G729" s="72"/>
      <c r="H729" s="68"/>
      <c r="I729" s="68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2.75" customHeight="1">
      <c r="A730" s="68"/>
      <c r="B730" s="68"/>
      <c r="C730" s="68"/>
      <c r="D730" s="68"/>
      <c r="E730" s="68"/>
      <c r="F730" s="184"/>
      <c r="G730" s="72"/>
      <c r="H730" s="68"/>
      <c r="I730" s="68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2.75" customHeight="1">
      <c r="A731" s="68"/>
      <c r="B731" s="68"/>
      <c r="C731" s="68"/>
      <c r="D731" s="68"/>
      <c r="E731" s="68"/>
      <c r="F731" s="184"/>
      <c r="G731" s="72"/>
      <c r="H731" s="68"/>
      <c r="I731" s="68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2.75" customHeight="1">
      <c r="A732" s="68"/>
      <c r="B732" s="68"/>
      <c r="C732" s="68"/>
      <c r="D732" s="68"/>
      <c r="E732" s="68"/>
      <c r="F732" s="184"/>
      <c r="G732" s="72"/>
      <c r="H732" s="68"/>
      <c r="I732" s="68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2.75" customHeight="1">
      <c r="A733" s="68"/>
      <c r="B733" s="68"/>
      <c r="C733" s="68"/>
      <c r="D733" s="68"/>
      <c r="E733" s="68"/>
      <c r="F733" s="184"/>
      <c r="G733" s="72"/>
      <c r="H733" s="68"/>
      <c r="I733" s="68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2.75" customHeight="1">
      <c r="A734" s="68"/>
      <c r="B734" s="68"/>
      <c r="C734" s="68"/>
      <c r="D734" s="68"/>
      <c r="E734" s="68"/>
      <c r="F734" s="184"/>
      <c r="G734" s="72"/>
      <c r="H734" s="68"/>
      <c r="I734" s="68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2.75" customHeight="1">
      <c r="A735" s="68"/>
      <c r="B735" s="68"/>
      <c r="C735" s="68"/>
      <c r="D735" s="68"/>
      <c r="E735" s="68"/>
      <c r="F735" s="184"/>
      <c r="G735" s="72"/>
      <c r="H735" s="68"/>
      <c r="I735" s="68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2.75" customHeight="1">
      <c r="A736" s="68"/>
      <c r="B736" s="68"/>
      <c r="C736" s="68"/>
      <c r="D736" s="68"/>
      <c r="E736" s="68"/>
      <c r="F736" s="184"/>
      <c r="G736" s="72"/>
      <c r="H736" s="68"/>
      <c r="I736" s="68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2.75" customHeight="1">
      <c r="A737" s="68"/>
      <c r="B737" s="68"/>
      <c r="C737" s="68"/>
      <c r="D737" s="68"/>
      <c r="E737" s="68"/>
      <c r="F737" s="184"/>
      <c r="G737" s="72"/>
      <c r="H737" s="68"/>
      <c r="I737" s="68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2.75" customHeight="1">
      <c r="A738" s="68"/>
      <c r="B738" s="68"/>
      <c r="C738" s="68"/>
      <c r="D738" s="68"/>
      <c r="E738" s="68"/>
      <c r="F738" s="184"/>
      <c r="G738" s="72"/>
      <c r="H738" s="68"/>
      <c r="I738" s="68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2.75" customHeight="1">
      <c r="A739" s="68"/>
      <c r="B739" s="68"/>
      <c r="C739" s="68"/>
      <c r="D739" s="68"/>
      <c r="E739" s="68"/>
      <c r="F739" s="184"/>
      <c r="G739" s="72"/>
      <c r="H739" s="68"/>
      <c r="I739" s="68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2.75" customHeight="1">
      <c r="A740" s="68"/>
      <c r="B740" s="68"/>
      <c r="C740" s="68"/>
      <c r="D740" s="68"/>
      <c r="E740" s="68"/>
      <c r="F740" s="184"/>
      <c r="G740" s="72"/>
      <c r="H740" s="68"/>
      <c r="I740" s="68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2.75" customHeight="1">
      <c r="A741" s="68"/>
      <c r="B741" s="68"/>
      <c r="C741" s="68"/>
      <c r="D741" s="68"/>
      <c r="E741" s="68"/>
      <c r="F741" s="184"/>
      <c r="G741" s="72"/>
      <c r="H741" s="68"/>
      <c r="I741" s="68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2.75" customHeight="1">
      <c r="A742" s="68"/>
      <c r="B742" s="68"/>
      <c r="C742" s="68"/>
      <c r="D742" s="68"/>
      <c r="E742" s="68"/>
      <c r="F742" s="184"/>
      <c r="G742" s="72"/>
      <c r="H742" s="68"/>
      <c r="I742" s="68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2.75" customHeight="1">
      <c r="A743" s="68"/>
      <c r="B743" s="68"/>
      <c r="C743" s="68"/>
      <c r="D743" s="68"/>
      <c r="E743" s="68"/>
      <c r="F743" s="184"/>
      <c r="G743" s="72"/>
      <c r="H743" s="68"/>
      <c r="I743" s="68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2.75" customHeight="1">
      <c r="A744" s="68"/>
      <c r="B744" s="68"/>
      <c r="C744" s="68"/>
      <c r="D744" s="68"/>
      <c r="E744" s="68"/>
      <c r="F744" s="184"/>
      <c r="G744" s="72"/>
      <c r="H744" s="68"/>
      <c r="I744" s="68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2.75" customHeight="1">
      <c r="A745" s="68"/>
      <c r="B745" s="68"/>
      <c r="C745" s="68"/>
      <c r="D745" s="68"/>
      <c r="E745" s="68"/>
      <c r="F745" s="184"/>
      <c r="G745" s="72"/>
      <c r="H745" s="68"/>
      <c r="I745" s="68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2.75" customHeight="1">
      <c r="A746" s="68"/>
      <c r="B746" s="68"/>
      <c r="C746" s="68"/>
      <c r="D746" s="68"/>
      <c r="E746" s="68"/>
      <c r="F746" s="184"/>
      <c r="G746" s="72"/>
      <c r="H746" s="68"/>
      <c r="I746" s="68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2.75" customHeight="1">
      <c r="A747" s="68"/>
      <c r="B747" s="68"/>
      <c r="C747" s="68"/>
      <c r="D747" s="68"/>
      <c r="E747" s="68"/>
      <c r="F747" s="184"/>
      <c r="G747" s="72"/>
      <c r="H747" s="68"/>
      <c r="I747" s="68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2.75" customHeight="1">
      <c r="A748" s="68"/>
      <c r="B748" s="68"/>
      <c r="C748" s="68"/>
      <c r="D748" s="68"/>
      <c r="E748" s="68"/>
      <c r="F748" s="184"/>
      <c r="G748" s="72"/>
      <c r="H748" s="68"/>
      <c r="I748" s="68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2.75" customHeight="1">
      <c r="A749" s="68"/>
      <c r="B749" s="68"/>
      <c r="C749" s="68"/>
      <c r="D749" s="68"/>
      <c r="E749" s="68"/>
      <c r="F749" s="184"/>
      <c r="G749" s="72"/>
      <c r="H749" s="68"/>
      <c r="I749" s="68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2.75" customHeight="1">
      <c r="A750" s="68"/>
      <c r="B750" s="68"/>
      <c r="C750" s="68"/>
      <c r="D750" s="68"/>
      <c r="E750" s="68"/>
      <c r="F750" s="184"/>
      <c r="G750" s="72"/>
      <c r="H750" s="68"/>
      <c r="I750" s="68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2.75" customHeight="1">
      <c r="A751" s="68"/>
      <c r="B751" s="68"/>
      <c r="C751" s="68"/>
      <c r="D751" s="68"/>
      <c r="E751" s="68"/>
      <c r="F751" s="184"/>
      <c r="G751" s="72"/>
      <c r="H751" s="68"/>
      <c r="I751" s="68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2.75" customHeight="1">
      <c r="A752" s="68"/>
      <c r="B752" s="68"/>
      <c r="C752" s="68"/>
      <c r="D752" s="68"/>
      <c r="E752" s="68"/>
      <c r="F752" s="184"/>
      <c r="G752" s="72"/>
      <c r="H752" s="68"/>
      <c r="I752" s="68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2.75" customHeight="1">
      <c r="A753" s="68"/>
      <c r="B753" s="68"/>
      <c r="C753" s="68"/>
      <c r="D753" s="68"/>
      <c r="E753" s="68"/>
      <c r="F753" s="184"/>
      <c r="G753" s="72"/>
      <c r="H753" s="68"/>
      <c r="I753" s="68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2.75" customHeight="1">
      <c r="A754" s="68"/>
      <c r="B754" s="68"/>
      <c r="C754" s="68"/>
      <c r="D754" s="68"/>
      <c r="E754" s="68"/>
      <c r="F754" s="184"/>
      <c r="G754" s="72"/>
      <c r="H754" s="68"/>
      <c r="I754" s="68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2.75" customHeight="1">
      <c r="A755" s="68"/>
      <c r="B755" s="68"/>
      <c r="C755" s="68"/>
      <c r="D755" s="68"/>
      <c r="E755" s="68"/>
      <c r="F755" s="184"/>
      <c r="G755" s="72"/>
      <c r="H755" s="68"/>
      <c r="I755" s="68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2.75" customHeight="1">
      <c r="A756" s="68"/>
      <c r="B756" s="68"/>
      <c r="C756" s="68"/>
      <c r="D756" s="68"/>
      <c r="E756" s="68"/>
      <c r="F756" s="184"/>
      <c r="G756" s="72"/>
      <c r="H756" s="68"/>
      <c r="I756" s="68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2.75" customHeight="1">
      <c r="A757" s="68"/>
      <c r="B757" s="68"/>
      <c r="C757" s="68"/>
      <c r="D757" s="68"/>
      <c r="E757" s="68"/>
      <c r="F757" s="184"/>
      <c r="G757" s="72"/>
      <c r="H757" s="68"/>
      <c r="I757" s="68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2.75" customHeight="1">
      <c r="A758" s="68"/>
      <c r="B758" s="68"/>
      <c r="C758" s="68"/>
      <c r="D758" s="68"/>
      <c r="E758" s="68"/>
      <c r="F758" s="184"/>
      <c r="G758" s="72"/>
      <c r="H758" s="68"/>
      <c r="I758" s="68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2.75" customHeight="1">
      <c r="A759" s="68"/>
      <c r="B759" s="68"/>
      <c r="C759" s="68"/>
      <c r="D759" s="68"/>
      <c r="E759" s="68"/>
      <c r="F759" s="184"/>
      <c r="G759" s="72"/>
      <c r="H759" s="68"/>
      <c r="I759" s="68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2.75" customHeight="1">
      <c r="A760" s="68"/>
      <c r="B760" s="68"/>
      <c r="C760" s="68"/>
      <c r="D760" s="68"/>
      <c r="E760" s="68"/>
      <c r="F760" s="184"/>
      <c r="G760" s="72"/>
      <c r="H760" s="68"/>
      <c r="I760" s="68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2.75" customHeight="1">
      <c r="A761" s="68"/>
      <c r="B761" s="68"/>
      <c r="C761" s="68"/>
      <c r="D761" s="68"/>
      <c r="E761" s="68"/>
      <c r="F761" s="184"/>
      <c r="G761" s="72"/>
      <c r="H761" s="68"/>
      <c r="I761" s="68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2.75" customHeight="1">
      <c r="A762" s="68"/>
      <c r="B762" s="68"/>
      <c r="C762" s="68"/>
      <c r="D762" s="68"/>
      <c r="E762" s="68"/>
      <c r="F762" s="184"/>
      <c r="G762" s="72"/>
      <c r="H762" s="68"/>
      <c r="I762" s="68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2.75" customHeight="1">
      <c r="A763" s="68"/>
      <c r="B763" s="68"/>
      <c r="C763" s="68"/>
      <c r="D763" s="68"/>
      <c r="E763" s="68"/>
      <c r="F763" s="184"/>
      <c r="G763" s="72"/>
      <c r="H763" s="68"/>
      <c r="I763" s="68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2.75" customHeight="1">
      <c r="A764" s="68"/>
      <c r="B764" s="68"/>
      <c r="C764" s="68"/>
      <c r="D764" s="68"/>
      <c r="E764" s="68"/>
      <c r="F764" s="184"/>
      <c r="G764" s="72"/>
      <c r="H764" s="68"/>
      <c r="I764" s="68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2.75" customHeight="1">
      <c r="A765" s="68"/>
      <c r="B765" s="68"/>
      <c r="C765" s="68"/>
      <c r="D765" s="68"/>
      <c r="E765" s="68"/>
      <c r="F765" s="184"/>
      <c r="G765" s="72"/>
      <c r="H765" s="68"/>
      <c r="I765" s="68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2.75" customHeight="1">
      <c r="A766" s="68"/>
      <c r="B766" s="68"/>
      <c r="C766" s="68"/>
      <c r="D766" s="68"/>
      <c r="E766" s="68"/>
      <c r="F766" s="184"/>
      <c r="G766" s="72"/>
      <c r="H766" s="68"/>
      <c r="I766" s="68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2.75" customHeight="1">
      <c r="A767" s="68"/>
      <c r="B767" s="68"/>
      <c r="C767" s="68"/>
      <c r="D767" s="68"/>
      <c r="E767" s="68"/>
      <c r="F767" s="184"/>
      <c r="G767" s="72"/>
      <c r="H767" s="68"/>
      <c r="I767" s="68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2.75" customHeight="1">
      <c r="A768" s="68"/>
      <c r="B768" s="68"/>
      <c r="C768" s="68"/>
      <c r="D768" s="68"/>
      <c r="E768" s="68"/>
      <c r="F768" s="184"/>
      <c r="G768" s="72"/>
      <c r="H768" s="68"/>
      <c r="I768" s="68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2.75" customHeight="1">
      <c r="A769" s="68"/>
      <c r="B769" s="68"/>
      <c r="C769" s="68"/>
      <c r="D769" s="68"/>
      <c r="E769" s="68"/>
      <c r="F769" s="184"/>
      <c r="G769" s="72"/>
      <c r="H769" s="68"/>
      <c r="I769" s="68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2.75" customHeight="1">
      <c r="A770" s="68"/>
      <c r="B770" s="68"/>
      <c r="C770" s="68"/>
      <c r="D770" s="68"/>
      <c r="E770" s="68"/>
      <c r="F770" s="184"/>
      <c r="G770" s="72"/>
      <c r="H770" s="68"/>
      <c r="I770" s="68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2.75" customHeight="1">
      <c r="A771" s="68"/>
      <c r="B771" s="68"/>
      <c r="C771" s="68"/>
      <c r="D771" s="68"/>
      <c r="E771" s="68"/>
      <c r="F771" s="184"/>
      <c r="G771" s="72"/>
      <c r="H771" s="68"/>
      <c r="I771" s="68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2.75" customHeight="1">
      <c r="A772" s="68"/>
      <c r="B772" s="68"/>
      <c r="C772" s="68"/>
      <c r="D772" s="68"/>
      <c r="E772" s="68"/>
      <c r="F772" s="184"/>
      <c r="G772" s="72"/>
      <c r="H772" s="68"/>
      <c r="I772" s="68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2.75" customHeight="1">
      <c r="A773" s="68"/>
      <c r="B773" s="68"/>
      <c r="C773" s="68"/>
      <c r="D773" s="68"/>
      <c r="E773" s="68"/>
      <c r="F773" s="184"/>
      <c r="G773" s="72"/>
      <c r="H773" s="68"/>
      <c r="I773" s="68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2.75" customHeight="1">
      <c r="A774" s="68"/>
      <c r="B774" s="68"/>
      <c r="C774" s="68"/>
      <c r="D774" s="68"/>
      <c r="E774" s="68"/>
      <c r="F774" s="184"/>
      <c r="G774" s="72"/>
      <c r="H774" s="68"/>
      <c r="I774" s="68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2.75" customHeight="1">
      <c r="A775" s="68"/>
      <c r="B775" s="68"/>
      <c r="C775" s="68"/>
      <c r="D775" s="68"/>
      <c r="E775" s="68"/>
      <c r="F775" s="184"/>
      <c r="G775" s="72"/>
      <c r="H775" s="68"/>
      <c r="I775" s="68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2.75" customHeight="1">
      <c r="A776" s="68"/>
      <c r="B776" s="68"/>
      <c r="C776" s="68"/>
      <c r="D776" s="68"/>
      <c r="E776" s="68"/>
      <c r="F776" s="184"/>
      <c r="G776" s="72"/>
      <c r="H776" s="68"/>
      <c r="I776" s="68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2.75" customHeight="1">
      <c r="A777" s="68"/>
      <c r="B777" s="68"/>
      <c r="C777" s="68"/>
      <c r="D777" s="68"/>
      <c r="E777" s="68"/>
      <c r="F777" s="184"/>
      <c r="G777" s="72"/>
      <c r="H777" s="68"/>
      <c r="I777" s="68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2.75" customHeight="1">
      <c r="A778" s="68"/>
      <c r="B778" s="68"/>
      <c r="C778" s="68"/>
      <c r="D778" s="68"/>
      <c r="E778" s="68"/>
      <c r="F778" s="184"/>
      <c r="G778" s="72"/>
      <c r="H778" s="68"/>
      <c r="I778" s="68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2.75" customHeight="1">
      <c r="A779" s="68"/>
      <c r="B779" s="68"/>
      <c r="C779" s="68"/>
      <c r="D779" s="68"/>
      <c r="E779" s="68"/>
      <c r="F779" s="184"/>
      <c r="G779" s="72"/>
      <c r="H779" s="68"/>
      <c r="I779" s="68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2.75" customHeight="1">
      <c r="A780" s="68"/>
      <c r="B780" s="68"/>
      <c r="C780" s="68"/>
      <c r="D780" s="68"/>
      <c r="E780" s="68"/>
      <c r="F780" s="184"/>
      <c r="G780" s="72"/>
      <c r="H780" s="68"/>
      <c r="I780" s="68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2.75" customHeight="1">
      <c r="A781" s="68"/>
      <c r="B781" s="68"/>
      <c r="C781" s="68"/>
      <c r="D781" s="68"/>
      <c r="E781" s="68"/>
      <c r="F781" s="184"/>
      <c r="G781" s="72"/>
      <c r="H781" s="68"/>
      <c r="I781" s="68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2.75" customHeight="1">
      <c r="A782" s="68"/>
      <c r="B782" s="68"/>
      <c r="C782" s="68"/>
      <c r="D782" s="68"/>
      <c r="E782" s="68"/>
      <c r="F782" s="184"/>
      <c r="G782" s="72"/>
      <c r="H782" s="68"/>
      <c r="I782" s="68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2.75" customHeight="1">
      <c r="A783" s="68"/>
      <c r="B783" s="68"/>
      <c r="C783" s="68"/>
      <c r="D783" s="68"/>
      <c r="E783" s="68"/>
      <c r="F783" s="184"/>
      <c r="G783" s="72"/>
      <c r="H783" s="68"/>
      <c r="I783" s="68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2.75" customHeight="1">
      <c r="A784" s="68"/>
      <c r="B784" s="68"/>
      <c r="C784" s="68"/>
      <c r="D784" s="68"/>
      <c r="E784" s="68"/>
      <c r="F784" s="184"/>
      <c r="G784" s="72"/>
      <c r="H784" s="68"/>
      <c r="I784" s="68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2.75" customHeight="1">
      <c r="A785" s="68"/>
      <c r="B785" s="68"/>
      <c r="C785" s="68"/>
      <c r="D785" s="68"/>
      <c r="E785" s="68"/>
      <c r="F785" s="184"/>
      <c r="G785" s="72"/>
      <c r="H785" s="68"/>
      <c r="I785" s="68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2.75" customHeight="1">
      <c r="A786" s="68"/>
      <c r="B786" s="68"/>
      <c r="C786" s="68"/>
      <c r="D786" s="68"/>
      <c r="E786" s="68"/>
      <c r="F786" s="184"/>
      <c r="G786" s="72"/>
      <c r="H786" s="68"/>
      <c r="I786" s="68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2.75" customHeight="1">
      <c r="A787" s="68"/>
      <c r="B787" s="68"/>
      <c r="C787" s="68"/>
      <c r="D787" s="68"/>
      <c r="E787" s="68"/>
      <c r="F787" s="184"/>
      <c r="G787" s="72"/>
      <c r="H787" s="68"/>
      <c r="I787" s="68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2.75" customHeight="1">
      <c r="A788" s="68"/>
      <c r="B788" s="68"/>
      <c r="C788" s="68"/>
      <c r="D788" s="68"/>
      <c r="E788" s="68"/>
      <c r="F788" s="184"/>
      <c r="G788" s="72"/>
      <c r="H788" s="68"/>
      <c r="I788" s="68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2.75" customHeight="1">
      <c r="A789" s="68"/>
      <c r="B789" s="68"/>
      <c r="C789" s="68"/>
      <c r="D789" s="68"/>
      <c r="E789" s="68"/>
      <c r="F789" s="184"/>
      <c r="G789" s="72"/>
      <c r="H789" s="68"/>
      <c r="I789" s="68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2.75" customHeight="1">
      <c r="A790" s="68"/>
      <c r="B790" s="68"/>
      <c r="C790" s="68"/>
      <c r="D790" s="68"/>
      <c r="E790" s="68"/>
      <c r="F790" s="184"/>
      <c r="G790" s="72"/>
      <c r="H790" s="68"/>
      <c r="I790" s="68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2.75" customHeight="1">
      <c r="A791" s="68"/>
      <c r="B791" s="68"/>
      <c r="C791" s="68"/>
      <c r="D791" s="68"/>
      <c r="E791" s="68"/>
      <c r="F791" s="184"/>
      <c r="G791" s="72"/>
      <c r="H791" s="68"/>
      <c r="I791" s="68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2.75" customHeight="1">
      <c r="A792" s="68"/>
      <c r="B792" s="68"/>
      <c r="C792" s="68"/>
      <c r="D792" s="68"/>
      <c r="E792" s="68"/>
      <c r="F792" s="184"/>
      <c r="G792" s="72"/>
      <c r="H792" s="68"/>
      <c r="I792" s="68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2.75" customHeight="1">
      <c r="A793" s="68"/>
      <c r="B793" s="68"/>
      <c r="C793" s="68"/>
      <c r="D793" s="68"/>
      <c r="E793" s="68"/>
      <c r="F793" s="184"/>
      <c r="G793" s="72"/>
      <c r="H793" s="68"/>
      <c r="I793" s="68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2.75" customHeight="1">
      <c r="A794" s="68"/>
      <c r="B794" s="68"/>
      <c r="C794" s="68"/>
      <c r="D794" s="68"/>
      <c r="E794" s="68"/>
      <c r="F794" s="184"/>
      <c r="G794" s="72"/>
      <c r="H794" s="68"/>
      <c r="I794" s="68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2.75" customHeight="1">
      <c r="A795" s="68"/>
      <c r="B795" s="68"/>
      <c r="C795" s="68"/>
      <c r="D795" s="68"/>
      <c r="E795" s="68"/>
      <c r="F795" s="184"/>
      <c r="G795" s="72"/>
      <c r="H795" s="68"/>
      <c r="I795" s="68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2.75" customHeight="1">
      <c r="A796" s="68"/>
      <c r="B796" s="68"/>
      <c r="C796" s="68"/>
      <c r="D796" s="68"/>
      <c r="E796" s="68"/>
      <c r="F796" s="184"/>
      <c r="G796" s="72"/>
      <c r="H796" s="68"/>
      <c r="I796" s="68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2.75" customHeight="1">
      <c r="A797" s="68"/>
      <c r="B797" s="68"/>
      <c r="C797" s="68"/>
      <c r="D797" s="68"/>
      <c r="E797" s="68"/>
      <c r="F797" s="184"/>
      <c r="G797" s="72"/>
      <c r="H797" s="68"/>
      <c r="I797" s="68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2.75" customHeight="1">
      <c r="A798" s="68"/>
      <c r="B798" s="68"/>
      <c r="C798" s="68"/>
      <c r="D798" s="68"/>
      <c r="E798" s="68"/>
      <c r="F798" s="184"/>
      <c r="G798" s="72"/>
      <c r="H798" s="68"/>
      <c r="I798" s="68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2.75" customHeight="1">
      <c r="A799" s="68"/>
      <c r="B799" s="68"/>
      <c r="C799" s="68"/>
      <c r="D799" s="68"/>
      <c r="E799" s="68"/>
      <c r="F799" s="184"/>
      <c r="G799" s="72"/>
      <c r="H799" s="68"/>
      <c r="I799" s="68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2.75" customHeight="1">
      <c r="A800" s="68"/>
      <c r="B800" s="68"/>
      <c r="C800" s="68"/>
      <c r="D800" s="68"/>
      <c r="E800" s="68"/>
      <c r="F800" s="184"/>
      <c r="G800" s="72"/>
      <c r="H800" s="68"/>
      <c r="I800" s="68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2.75" customHeight="1">
      <c r="A801" s="68"/>
      <c r="B801" s="68"/>
      <c r="C801" s="68"/>
      <c r="D801" s="68"/>
      <c r="E801" s="68"/>
      <c r="F801" s="184"/>
      <c r="G801" s="72"/>
      <c r="H801" s="68"/>
      <c r="I801" s="68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2.75" customHeight="1">
      <c r="A802" s="68"/>
      <c r="B802" s="68"/>
      <c r="C802" s="68"/>
      <c r="D802" s="68"/>
      <c r="E802" s="68"/>
      <c r="F802" s="184"/>
      <c r="G802" s="72"/>
      <c r="H802" s="68"/>
      <c r="I802" s="68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2.75" customHeight="1">
      <c r="A803" s="68"/>
      <c r="B803" s="68"/>
      <c r="C803" s="68"/>
      <c r="D803" s="68"/>
      <c r="E803" s="68"/>
      <c r="F803" s="184"/>
      <c r="G803" s="72"/>
      <c r="H803" s="68"/>
      <c r="I803" s="68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2.75" customHeight="1">
      <c r="A804" s="68"/>
      <c r="B804" s="68"/>
      <c r="C804" s="68"/>
      <c r="D804" s="68"/>
      <c r="E804" s="68"/>
      <c r="F804" s="184"/>
      <c r="G804" s="72"/>
      <c r="H804" s="68"/>
      <c r="I804" s="68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2.75" customHeight="1">
      <c r="A805" s="68"/>
      <c r="B805" s="68"/>
      <c r="C805" s="68"/>
      <c r="D805" s="68"/>
      <c r="E805" s="68"/>
      <c r="F805" s="184"/>
      <c r="G805" s="72"/>
      <c r="H805" s="68"/>
      <c r="I805" s="68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2.75" customHeight="1">
      <c r="A806" s="68"/>
      <c r="B806" s="68"/>
      <c r="C806" s="68"/>
      <c r="D806" s="68"/>
      <c r="E806" s="68"/>
      <c r="F806" s="184"/>
      <c r="G806" s="72"/>
      <c r="H806" s="68"/>
      <c r="I806" s="68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2.75" customHeight="1">
      <c r="A807" s="68"/>
      <c r="B807" s="68"/>
      <c r="C807" s="68"/>
      <c r="D807" s="68"/>
      <c r="E807" s="68"/>
      <c r="F807" s="184"/>
      <c r="G807" s="72"/>
      <c r="H807" s="68"/>
      <c r="I807" s="68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2.75" customHeight="1">
      <c r="A808" s="68"/>
      <c r="B808" s="68"/>
      <c r="C808" s="68"/>
      <c r="D808" s="68"/>
      <c r="E808" s="68"/>
      <c r="F808" s="184"/>
      <c r="G808" s="72"/>
      <c r="H808" s="68"/>
      <c r="I808" s="68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2.75" customHeight="1">
      <c r="A809" s="68"/>
      <c r="B809" s="68"/>
      <c r="C809" s="68"/>
      <c r="D809" s="68"/>
      <c r="E809" s="68"/>
      <c r="F809" s="184"/>
      <c r="G809" s="72"/>
      <c r="H809" s="68"/>
      <c r="I809" s="68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2.75" customHeight="1">
      <c r="A810" s="68"/>
      <c r="B810" s="68"/>
      <c r="C810" s="68"/>
      <c r="D810" s="68"/>
      <c r="E810" s="68"/>
      <c r="F810" s="184"/>
      <c r="G810" s="72"/>
      <c r="H810" s="68"/>
      <c r="I810" s="68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2.75" customHeight="1">
      <c r="A811" s="68"/>
      <c r="B811" s="68"/>
      <c r="C811" s="68"/>
      <c r="D811" s="68"/>
      <c r="E811" s="68"/>
      <c r="F811" s="184"/>
      <c r="G811" s="72"/>
      <c r="H811" s="68"/>
      <c r="I811" s="68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2.75" customHeight="1">
      <c r="A812" s="68"/>
      <c r="B812" s="68"/>
      <c r="C812" s="68"/>
      <c r="D812" s="68"/>
      <c r="E812" s="68"/>
      <c r="F812" s="184"/>
      <c r="G812" s="72"/>
      <c r="H812" s="68"/>
      <c r="I812" s="68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2.75" customHeight="1">
      <c r="A813" s="68"/>
      <c r="B813" s="68"/>
      <c r="C813" s="68"/>
      <c r="D813" s="68"/>
      <c r="E813" s="68"/>
      <c r="F813" s="184"/>
      <c r="G813" s="72"/>
      <c r="H813" s="68"/>
      <c r="I813" s="68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2.75" customHeight="1">
      <c r="A814" s="68"/>
      <c r="B814" s="68"/>
      <c r="C814" s="68"/>
      <c r="D814" s="68"/>
      <c r="E814" s="68"/>
      <c r="F814" s="184"/>
      <c r="G814" s="72"/>
      <c r="H814" s="68"/>
      <c r="I814" s="68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2.75" customHeight="1">
      <c r="A815" s="68"/>
      <c r="B815" s="68"/>
      <c r="C815" s="68"/>
      <c r="D815" s="68"/>
      <c r="E815" s="68"/>
      <c r="F815" s="184"/>
      <c r="G815" s="72"/>
      <c r="H815" s="68"/>
      <c r="I815" s="68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2.75" customHeight="1">
      <c r="A816" s="68"/>
      <c r="B816" s="68"/>
      <c r="C816" s="68"/>
      <c r="D816" s="68"/>
      <c r="E816" s="68"/>
      <c r="F816" s="184"/>
      <c r="G816" s="72"/>
      <c r="H816" s="68"/>
      <c r="I816" s="68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2.75" customHeight="1">
      <c r="A817" s="68"/>
      <c r="B817" s="68"/>
      <c r="C817" s="68"/>
      <c r="D817" s="68"/>
      <c r="E817" s="68"/>
      <c r="F817" s="184"/>
      <c r="G817" s="72"/>
      <c r="H817" s="68"/>
      <c r="I817" s="68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2.75" customHeight="1">
      <c r="A818" s="68"/>
      <c r="B818" s="68"/>
      <c r="C818" s="68"/>
      <c r="D818" s="68"/>
      <c r="E818" s="68"/>
      <c r="F818" s="184"/>
      <c r="G818" s="72"/>
      <c r="H818" s="68"/>
      <c r="I818" s="68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2.75" customHeight="1">
      <c r="A819" s="68"/>
      <c r="B819" s="68"/>
      <c r="C819" s="68"/>
      <c r="D819" s="68"/>
      <c r="E819" s="68"/>
      <c r="F819" s="184"/>
      <c r="G819" s="72"/>
      <c r="H819" s="68"/>
      <c r="I819" s="68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2.75" customHeight="1">
      <c r="A820" s="68"/>
      <c r="B820" s="68"/>
      <c r="C820" s="68"/>
      <c r="D820" s="68"/>
      <c r="E820" s="68"/>
      <c r="F820" s="184"/>
      <c r="G820" s="72"/>
      <c r="H820" s="68"/>
      <c r="I820" s="68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2.75" customHeight="1">
      <c r="A821" s="68"/>
      <c r="B821" s="68"/>
      <c r="C821" s="68"/>
      <c r="D821" s="68"/>
      <c r="E821" s="68"/>
      <c r="F821" s="184"/>
      <c r="G821" s="72"/>
      <c r="H821" s="68"/>
      <c r="I821" s="68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2.75" customHeight="1">
      <c r="A822" s="68"/>
      <c r="B822" s="68"/>
      <c r="C822" s="68"/>
      <c r="D822" s="68"/>
      <c r="E822" s="68"/>
      <c r="F822" s="184"/>
      <c r="G822" s="72"/>
      <c r="H822" s="68"/>
      <c r="I822" s="68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2.75" customHeight="1">
      <c r="A823" s="68"/>
      <c r="B823" s="68"/>
      <c r="C823" s="68"/>
      <c r="D823" s="68"/>
      <c r="E823" s="68"/>
      <c r="F823" s="184"/>
      <c r="G823" s="72"/>
      <c r="H823" s="68"/>
      <c r="I823" s="68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2.75" customHeight="1">
      <c r="A824" s="68"/>
      <c r="B824" s="68"/>
      <c r="C824" s="68"/>
      <c r="D824" s="68"/>
      <c r="E824" s="68"/>
      <c r="F824" s="184"/>
      <c r="G824" s="72"/>
      <c r="H824" s="68"/>
      <c r="I824" s="68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2.75" customHeight="1">
      <c r="A825" s="68"/>
      <c r="B825" s="68"/>
      <c r="C825" s="68"/>
      <c r="D825" s="68"/>
      <c r="E825" s="68"/>
      <c r="F825" s="184"/>
      <c r="G825" s="72"/>
      <c r="H825" s="68"/>
      <c r="I825" s="68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2.75" customHeight="1">
      <c r="A826" s="68"/>
      <c r="B826" s="68"/>
      <c r="C826" s="68"/>
      <c r="D826" s="68"/>
      <c r="E826" s="68"/>
      <c r="F826" s="184"/>
      <c r="G826" s="72"/>
      <c r="H826" s="68"/>
      <c r="I826" s="68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2.75" customHeight="1">
      <c r="A827" s="68"/>
      <c r="B827" s="68"/>
      <c r="C827" s="68"/>
      <c r="D827" s="68"/>
      <c r="E827" s="68"/>
      <c r="F827" s="184"/>
      <c r="G827" s="72"/>
      <c r="H827" s="68"/>
      <c r="I827" s="68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2.75" customHeight="1">
      <c r="A828" s="68"/>
      <c r="B828" s="68"/>
      <c r="C828" s="68"/>
      <c r="D828" s="68"/>
      <c r="E828" s="68"/>
      <c r="F828" s="184"/>
      <c r="G828" s="72"/>
      <c r="H828" s="68"/>
      <c r="I828" s="68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2.75" customHeight="1">
      <c r="A829" s="68"/>
      <c r="B829" s="68"/>
      <c r="C829" s="68"/>
      <c r="D829" s="68"/>
      <c r="E829" s="68"/>
      <c r="F829" s="184"/>
      <c r="G829" s="72"/>
      <c r="H829" s="68"/>
      <c r="I829" s="68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2.75" customHeight="1">
      <c r="A830" s="68"/>
      <c r="B830" s="68"/>
      <c r="C830" s="68"/>
      <c r="D830" s="68"/>
      <c r="E830" s="68"/>
      <c r="F830" s="184"/>
      <c r="G830" s="72"/>
      <c r="H830" s="68"/>
      <c r="I830" s="68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2.75" customHeight="1">
      <c r="A831" s="68"/>
      <c r="B831" s="68"/>
      <c r="C831" s="68"/>
      <c r="D831" s="68"/>
      <c r="E831" s="68"/>
      <c r="F831" s="184"/>
      <c r="G831" s="72"/>
      <c r="H831" s="68"/>
      <c r="I831" s="68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2.75" customHeight="1">
      <c r="A832" s="68"/>
      <c r="B832" s="68"/>
      <c r="C832" s="68"/>
      <c r="D832" s="68"/>
      <c r="E832" s="68"/>
      <c r="F832" s="184"/>
      <c r="G832" s="72"/>
      <c r="H832" s="68"/>
      <c r="I832" s="68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2.75" customHeight="1">
      <c r="A833" s="68"/>
      <c r="B833" s="68"/>
      <c r="C833" s="68"/>
      <c r="D833" s="68"/>
      <c r="E833" s="68"/>
      <c r="F833" s="184"/>
      <c r="G833" s="72"/>
      <c r="H833" s="68"/>
      <c r="I833" s="68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2.75" customHeight="1">
      <c r="A834" s="68"/>
      <c r="B834" s="68"/>
      <c r="C834" s="68"/>
      <c r="D834" s="68"/>
      <c r="E834" s="68"/>
      <c r="F834" s="184"/>
      <c r="G834" s="72"/>
      <c r="H834" s="68"/>
      <c r="I834" s="68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2.75" customHeight="1">
      <c r="A835" s="68"/>
      <c r="B835" s="68"/>
      <c r="C835" s="68"/>
      <c r="D835" s="68"/>
      <c r="E835" s="68"/>
      <c r="F835" s="184"/>
      <c r="G835" s="72"/>
      <c r="H835" s="68"/>
      <c r="I835" s="68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2.75" customHeight="1">
      <c r="A836" s="68"/>
      <c r="B836" s="68"/>
      <c r="C836" s="68"/>
      <c r="D836" s="68"/>
      <c r="E836" s="68"/>
      <c r="F836" s="184"/>
      <c r="G836" s="72"/>
      <c r="H836" s="68"/>
      <c r="I836" s="68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2.75" customHeight="1">
      <c r="A837" s="68"/>
      <c r="B837" s="68"/>
      <c r="C837" s="68"/>
      <c r="D837" s="68"/>
      <c r="E837" s="68"/>
      <c r="F837" s="184"/>
      <c r="G837" s="72"/>
      <c r="H837" s="68"/>
      <c r="I837" s="68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2.75" customHeight="1">
      <c r="A838" s="68"/>
      <c r="B838" s="68"/>
      <c r="C838" s="68"/>
      <c r="D838" s="68"/>
      <c r="E838" s="68"/>
      <c r="F838" s="184"/>
      <c r="G838" s="72"/>
      <c r="H838" s="68"/>
      <c r="I838" s="68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2.75" customHeight="1">
      <c r="A839" s="68"/>
      <c r="B839" s="68"/>
      <c r="C839" s="68"/>
      <c r="D839" s="68"/>
      <c r="E839" s="68"/>
      <c r="F839" s="184"/>
      <c r="G839" s="72"/>
      <c r="H839" s="68"/>
      <c r="I839" s="68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2.75" customHeight="1">
      <c r="A840" s="68"/>
      <c r="B840" s="68"/>
      <c r="C840" s="68"/>
      <c r="D840" s="68"/>
      <c r="E840" s="68"/>
      <c r="F840" s="184"/>
      <c r="G840" s="72"/>
      <c r="H840" s="68"/>
      <c r="I840" s="68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2.75" customHeight="1">
      <c r="A841" s="68"/>
      <c r="B841" s="68"/>
      <c r="C841" s="68"/>
      <c r="D841" s="68"/>
      <c r="E841" s="68"/>
      <c r="F841" s="184"/>
      <c r="G841" s="72"/>
      <c r="H841" s="68"/>
      <c r="I841" s="68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2.75" customHeight="1">
      <c r="A842" s="68"/>
      <c r="B842" s="68"/>
      <c r="C842" s="68"/>
      <c r="D842" s="68"/>
      <c r="E842" s="68"/>
      <c r="F842" s="184"/>
      <c r="G842" s="72"/>
      <c r="H842" s="68"/>
      <c r="I842" s="68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2.75" customHeight="1">
      <c r="A843" s="68"/>
      <c r="B843" s="68"/>
      <c r="C843" s="68"/>
      <c r="D843" s="68"/>
      <c r="E843" s="68"/>
      <c r="F843" s="184"/>
      <c r="G843" s="72"/>
      <c r="H843" s="68"/>
      <c r="I843" s="68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2.75" customHeight="1">
      <c r="A844" s="68"/>
      <c r="B844" s="68"/>
      <c r="C844" s="68"/>
      <c r="D844" s="68"/>
      <c r="E844" s="68"/>
      <c r="F844" s="184"/>
      <c r="G844" s="72"/>
      <c r="H844" s="68"/>
      <c r="I844" s="68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2.75" customHeight="1">
      <c r="A845" s="68"/>
      <c r="B845" s="68"/>
      <c r="C845" s="68"/>
      <c r="D845" s="68"/>
      <c r="E845" s="68"/>
      <c r="F845" s="184"/>
      <c r="G845" s="72"/>
      <c r="H845" s="68"/>
      <c r="I845" s="68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2.75" customHeight="1">
      <c r="A846" s="68"/>
      <c r="B846" s="68"/>
      <c r="C846" s="68"/>
      <c r="D846" s="68"/>
      <c r="E846" s="68"/>
      <c r="F846" s="184"/>
      <c r="G846" s="72"/>
      <c r="H846" s="68"/>
      <c r="I846" s="68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2.75" customHeight="1">
      <c r="A847" s="68"/>
      <c r="B847" s="68"/>
      <c r="C847" s="68"/>
      <c r="D847" s="68"/>
      <c r="E847" s="68"/>
      <c r="F847" s="184"/>
      <c r="G847" s="72"/>
      <c r="H847" s="68"/>
      <c r="I847" s="68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2.75" customHeight="1">
      <c r="A848" s="68"/>
      <c r="B848" s="68"/>
      <c r="C848" s="68"/>
      <c r="D848" s="68"/>
      <c r="E848" s="68"/>
      <c r="F848" s="184"/>
      <c r="G848" s="72"/>
      <c r="H848" s="68"/>
      <c r="I848" s="68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2.75" customHeight="1">
      <c r="A849" s="68"/>
      <c r="B849" s="68"/>
      <c r="C849" s="68"/>
      <c r="D849" s="68"/>
      <c r="E849" s="68"/>
      <c r="F849" s="184"/>
      <c r="G849" s="72"/>
      <c r="H849" s="68"/>
      <c r="I849" s="68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2.75" customHeight="1">
      <c r="A850" s="68"/>
      <c r="B850" s="68"/>
      <c r="C850" s="68"/>
      <c r="D850" s="68"/>
      <c r="E850" s="68"/>
      <c r="F850" s="184"/>
      <c r="G850" s="72"/>
      <c r="H850" s="68"/>
      <c r="I850" s="68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2.75" customHeight="1">
      <c r="A851" s="68"/>
      <c r="B851" s="68"/>
      <c r="C851" s="68"/>
      <c r="D851" s="68"/>
      <c r="E851" s="68"/>
      <c r="F851" s="184"/>
      <c r="G851" s="72"/>
      <c r="H851" s="68"/>
      <c r="I851" s="68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2.75" customHeight="1">
      <c r="A852" s="68"/>
      <c r="B852" s="68"/>
      <c r="C852" s="68"/>
      <c r="D852" s="68"/>
      <c r="E852" s="68"/>
      <c r="F852" s="184"/>
      <c r="G852" s="72"/>
      <c r="H852" s="68"/>
      <c r="I852" s="68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2.75" customHeight="1">
      <c r="A853" s="68"/>
      <c r="B853" s="68"/>
      <c r="C853" s="68"/>
      <c r="D853" s="68"/>
      <c r="E853" s="68"/>
      <c r="F853" s="184"/>
      <c r="G853" s="72"/>
      <c r="H853" s="68"/>
      <c r="I853" s="68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2.75" customHeight="1">
      <c r="A854" s="68"/>
      <c r="B854" s="68"/>
      <c r="C854" s="68"/>
      <c r="D854" s="68"/>
      <c r="E854" s="68"/>
      <c r="F854" s="184"/>
      <c r="G854" s="72"/>
      <c r="H854" s="68"/>
      <c r="I854" s="68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2.75" customHeight="1">
      <c r="A855" s="68"/>
      <c r="B855" s="68"/>
      <c r="C855" s="68"/>
      <c r="D855" s="68"/>
      <c r="E855" s="68"/>
      <c r="F855" s="184"/>
      <c r="G855" s="72"/>
      <c r="H855" s="68"/>
      <c r="I855" s="68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2.75" customHeight="1">
      <c r="A856" s="68"/>
      <c r="B856" s="68"/>
      <c r="C856" s="68"/>
      <c r="D856" s="68"/>
      <c r="E856" s="68"/>
      <c r="F856" s="184"/>
      <c r="G856" s="72"/>
      <c r="H856" s="68"/>
      <c r="I856" s="68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2.75" customHeight="1">
      <c r="A857" s="68"/>
      <c r="B857" s="68"/>
      <c r="C857" s="68"/>
      <c r="D857" s="68"/>
      <c r="E857" s="68"/>
      <c r="F857" s="184"/>
      <c r="G857" s="72"/>
      <c r="H857" s="68"/>
      <c r="I857" s="68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2.75" customHeight="1">
      <c r="A858" s="68"/>
      <c r="B858" s="68"/>
      <c r="C858" s="68"/>
      <c r="D858" s="68"/>
      <c r="E858" s="68"/>
      <c r="F858" s="184"/>
      <c r="G858" s="72"/>
      <c r="H858" s="68"/>
      <c r="I858" s="68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2.75" customHeight="1">
      <c r="A859" s="68"/>
      <c r="B859" s="68"/>
      <c r="C859" s="68"/>
      <c r="D859" s="68"/>
      <c r="E859" s="68"/>
      <c r="F859" s="184"/>
      <c r="G859" s="72"/>
      <c r="H859" s="68"/>
      <c r="I859" s="68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2.75" customHeight="1">
      <c r="A860" s="68"/>
      <c r="B860" s="68"/>
      <c r="C860" s="68"/>
      <c r="D860" s="68"/>
      <c r="E860" s="68"/>
      <c r="F860" s="184"/>
      <c r="G860" s="72"/>
      <c r="H860" s="68"/>
      <c r="I860" s="68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2.75" customHeight="1">
      <c r="A861" s="68"/>
      <c r="B861" s="68"/>
      <c r="C861" s="68"/>
      <c r="D861" s="68"/>
      <c r="E861" s="68"/>
      <c r="F861" s="184"/>
      <c r="G861" s="72"/>
      <c r="H861" s="68"/>
      <c r="I861" s="68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2.75" customHeight="1">
      <c r="A862" s="68"/>
      <c r="B862" s="68"/>
      <c r="C862" s="68"/>
      <c r="D862" s="68"/>
      <c r="E862" s="68"/>
      <c r="F862" s="184"/>
      <c r="G862" s="72"/>
      <c r="H862" s="68"/>
      <c r="I862" s="68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2.75" customHeight="1">
      <c r="A863" s="68"/>
      <c r="B863" s="68"/>
      <c r="C863" s="68"/>
      <c r="D863" s="68"/>
      <c r="E863" s="68"/>
      <c r="F863" s="184"/>
      <c r="G863" s="72"/>
      <c r="H863" s="68"/>
      <c r="I863" s="68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2.75" customHeight="1">
      <c r="A864" s="68"/>
      <c r="B864" s="68"/>
      <c r="C864" s="68"/>
      <c r="D864" s="68"/>
      <c r="E864" s="68"/>
      <c r="F864" s="184"/>
      <c r="G864" s="72"/>
      <c r="H864" s="68"/>
      <c r="I864" s="68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2.75" customHeight="1">
      <c r="A865" s="68"/>
      <c r="B865" s="68"/>
      <c r="C865" s="68"/>
      <c r="D865" s="68"/>
      <c r="E865" s="68"/>
      <c r="F865" s="184"/>
      <c r="G865" s="72"/>
      <c r="H865" s="68"/>
      <c r="I865" s="68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2.75" customHeight="1">
      <c r="A866" s="68"/>
      <c r="B866" s="68"/>
      <c r="C866" s="68"/>
      <c r="D866" s="68"/>
      <c r="E866" s="68"/>
      <c r="F866" s="184"/>
      <c r="G866" s="72"/>
      <c r="H866" s="68"/>
      <c r="I866" s="68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2.75" customHeight="1">
      <c r="A867" s="68"/>
      <c r="B867" s="68"/>
      <c r="C867" s="68"/>
      <c r="D867" s="68"/>
      <c r="E867" s="68"/>
      <c r="F867" s="184"/>
      <c r="G867" s="72"/>
      <c r="H867" s="68"/>
      <c r="I867" s="68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2.75" customHeight="1">
      <c r="A868" s="68"/>
      <c r="B868" s="68"/>
      <c r="C868" s="68"/>
      <c r="D868" s="68"/>
      <c r="E868" s="68"/>
      <c r="F868" s="184"/>
      <c r="G868" s="72"/>
      <c r="H868" s="68"/>
      <c r="I868" s="68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2.75" customHeight="1">
      <c r="A869" s="68"/>
      <c r="B869" s="68"/>
      <c r="C869" s="68"/>
      <c r="D869" s="68"/>
      <c r="E869" s="68"/>
      <c r="F869" s="184"/>
      <c r="G869" s="72"/>
      <c r="H869" s="68"/>
      <c r="I869" s="68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2.75" customHeight="1">
      <c r="A870" s="68"/>
      <c r="B870" s="68"/>
      <c r="C870" s="68"/>
      <c r="D870" s="68"/>
      <c r="E870" s="68"/>
      <c r="F870" s="184"/>
      <c r="G870" s="72"/>
      <c r="H870" s="68"/>
      <c r="I870" s="68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2.75" customHeight="1">
      <c r="A871" s="68"/>
      <c r="B871" s="68"/>
      <c r="C871" s="68"/>
      <c r="D871" s="68"/>
      <c r="E871" s="68"/>
      <c r="F871" s="184"/>
      <c r="G871" s="72"/>
      <c r="H871" s="68"/>
      <c r="I871" s="68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2.75" customHeight="1">
      <c r="A872" s="68"/>
      <c r="B872" s="68"/>
      <c r="C872" s="68"/>
      <c r="D872" s="68"/>
      <c r="E872" s="68"/>
      <c r="F872" s="184"/>
      <c r="G872" s="72"/>
      <c r="H872" s="68"/>
      <c r="I872" s="68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2.75" customHeight="1">
      <c r="A873" s="68"/>
      <c r="B873" s="68"/>
      <c r="C873" s="68"/>
      <c r="D873" s="68"/>
      <c r="E873" s="68"/>
      <c r="F873" s="184"/>
      <c r="G873" s="72"/>
      <c r="H873" s="68"/>
      <c r="I873" s="68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2.75" customHeight="1">
      <c r="A874" s="68"/>
      <c r="B874" s="68"/>
      <c r="C874" s="68"/>
      <c r="D874" s="68"/>
      <c r="E874" s="68"/>
      <c r="F874" s="184"/>
      <c r="G874" s="72"/>
      <c r="H874" s="68"/>
      <c r="I874" s="68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2.75" customHeight="1">
      <c r="A875" s="68"/>
      <c r="B875" s="68"/>
      <c r="C875" s="68"/>
      <c r="D875" s="68"/>
      <c r="E875" s="68"/>
      <c r="F875" s="184"/>
      <c r="G875" s="72"/>
      <c r="H875" s="68"/>
      <c r="I875" s="68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2.75" customHeight="1">
      <c r="A876" s="68"/>
      <c r="B876" s="68"/>
      <c r="C876" s="68"/>
      <c r="D876" s="68"/>
      <c r="E876" s="68"/>
      <c r="F876" s="184"/>
      <c r="G876" s="72"/>
      <c r="H876" s="68"/>
      <c r="I876" s="68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2.75" customHeight="1">
      <c r="A877" s="68"/>
      <c r="B877" s="68"/>
      <c r="C877" s="68"/>
      <c r="D877" s="68"/>
      <c r="E877" s="68"/>
      <c r="F877" s="184"/>
      <c r="G877" s="72"/>
      <c r="H877" s="68"/>
      <c r="I877" s="68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2.75" customHeight="1">
      <c r="A878" s="68"/>
      <c r="B878" s="68"/>
      <c r="C878" s="68"/>
      <c r="D878" s="68"/>
      <c r="E878" s="68"/>
      <c r="F878" s="184"/>
      <c r="G878" s="72"/>
      <c r="H878" s="68"/>
      <c r="I878" s="68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2.75" customHeight="1">
      <c r="A879" s="68"/>
      <c r="B879" s="68"/>
      <c r="C879" s="68"/>
      <c r="D879" s="68"/>
      <c r="E879" s="68"/>
      <c r="F879" s="184"/>
      <c r="G879" s="72"/>
      <c r="H879" s="68"/>
      <c r="I879" s="68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2.75" customHeight="1">
      <c r="A880" s="68"/>
      <c r="B880" s="68"/>
      <c r="C880" s="68"/>
      <c r="D880" s="68"/>
      <c r="E880" s="68"/>
      <c r="F880" s="184"/>
      <c r="G880" s="72"/>
      <c r="H880" s="68"/>
      <c r="I880" s="68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2.75" customHeight="1">
      <c r="A881" s="68"/>
      <c r="B881" s="68"/>
      <c r="C881" s="68"/>
      <c r="D881" s="68"/>
      <c r="E881" s="68"/>
      <c r="F881" s="184"/>
      <c r="G881" s="72"/>
      <c r="H881" s="68"/>
      <c r="I881" s="68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2.75" customHeight="1">
      <c r="A882" s="68"/>
      <c r="B882" s="68"/>
      <c r="C882" s="68"/>
      <c r="D882" s="68"/>
      <c r="E882" s="68"/>
      <c r="F882" s="184"/>
      <c r="G882" s="72"/>
      <c r="H882" s="68"/>
      <c r="I882" s="68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2.75" customHeight="1">
      <c r="A883" s="68"/>
      <c r="B883" s="68"/>
      <c r="C883" s="68"/>
      <c r="D883" s="68"/>
      <c r="E883" s="68"/>
      <c r="F883" s="184"/>
      <c r="G883" s="72"/>
      <c r="H883" s="68"/>
      <c r="I883" s="68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2.75" customHeight="1">
      <c r="A884" s="68"/>
      <c r="B884" s="68"/>
      <c r="C884" s="68"/>
      <c r="D884" s="68"/>
      <c r="E884" s="68"/>
      <c r="F884" s="184"/>
      <c r="G884" s="72"/>
      <c r="H884" s="68"/>
      <c r="I884" s="68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2.75" customHeight="1">
      <c r="A885" s="68"/>
      <c r="B885" s="68"/>
      <c r="C885" s="68"/>
      <c r="D885" s="68"/>
      <c r="E885" s="68"/>
      <c r="F885" s="184"/>
      <c r="G885" s="72"/>
      <c r="H885" s="68"/>
      <c r="I885" s="68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2.75" customHeight="1">
      <c r="A886" s="68"/>
      <c r="B886" s="68"/>
      <c r="C886" s="68"/>
      <c r="D886" s="68"/>
      <c r="E886" s="68"/>
      <c r="F886" s="184"/>
      <c r="G886" s="72"/>
      <c r="H886" s="68"/>
      <c r="I886" s="68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2.75" customHeight="1">
      <c r="A887" s="68"/>
      <c r="B887" s="68"/>
      <c r="C887" s="68"/>
      <c r="D887" s="68"/>
      <c r="E887" s="68"/>
      <c r="F887" s="184"/>
      <c r="G887" s="72"/>
      <c r="H887" s="68"/>
      <c r="I887" s="68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2.75" customHeight="1">
      <c r="A888" s="68"/>
      <c r="B888" s="68"/>
      <c r="C888" s="68"/>
      <c r="D888" s="68"/>
      <c r="E888" s="68"/>
      <c r="F888" s="184"/>
      <c r="G888" s="72"/>
      <c r="H888" s="68"/>
      <c r="I888" s="68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2.75" customHeight="1">
      <c r="A889" s="68"/>
      <c r="B889" s="68"/>
      <c r="C889" s="68"/>
      <c r="D889" s="68"/>
      <c r="E889" s="68"/>
      <c r="F889" s="184"/>
      <c r="G889" s="72"/>
      <c r="H889" s="68"/>
      <c r="I889" s="68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2.75" customHeight="1">
      <c r="A890" s="68"/>
      <c r="B890" s="68"/>
      <c r="C890" s="68"/>
      <c r="D890" s="68"/>
      <c r="E890" s="68"/>
      <c r="F890" s="184"/>
      <c r="G890" s="72"/>
      <c r="H890" s="68"/>
      <c r="I890" s="68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2.75" customHeight="1">
      <c r="A891" s="68"/>
      <c r="B891" s="68"/>
      <c r="C891" s="68"/>
      <c r="D891" s="68"/>
      <c r="E891" s="68"/>
      <c r="F891" s="184"/>
      <c r="G891" s="72"/>
      <c r="H891" s="68"/>
      <c r="I891" s="68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2.75" customHeight="1">
      <c r="A892" s="68"/>
      <c r="B892" s="68"/>
      <c r="C892" s="68"/>
      <c r="D892" s="68"/>
      <c r="E892" s="68"/>
      <c r="F892" s="184"/>
      <c r="G892" s="72"/>
      <c r="H892" s="68"/>
      <c r="I892" s="68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2.75" customHeight="1">
      <c r="A893" s="68"/>
      <c r="B893" s="68"/>
      <c r="C893" s="68"/>
      <c r="D893" s="68"/>
      <c r="E893" s="68"/>
      <c r="F893" s="184"/>
      <c r="G893" s="72"/>
      <c r="H893" s="68"/>
      <c r="I893" s="68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2.75" customHeight="1">
      <c r="A894" s="68"/>
      <c r="B894" s="68"/>
      <c r="C894" s="68"/>
      <c r="D894" s="68"/>
      <c r="E894" s="68"/>
      <c r="F894" s="184"/>
      <c r="G894" s="72"/>
      <c r="H894" s="68"/>
      <c r="I894" s="68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2.75" customHeight="1">
      <c r="A895" s="68"/>
      <c r="B895" s="68"/>
      <c r="C895" s="68"/>
      <c r="D895" s="68"/>
      <c r="E895" s="68"/>
      <c r="F895" s="184"/>
      <c r="G895" s="72"/>
      <c r="H895" s="68"/>
      <c r="I895" s="68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2.75" customHeight="1">
      <c r="A896" s="68"/>
      <c r="B896" s="68"/>
      <c r="C896" s="68"/>
      <c r="D896" s="68"/>
      <c r="E896" s="68"/>
      <c r="F896" s="184"/>
      <c r="G896" s="72"/>
      <c r="H896" s="68"/>
      <c r="I896" s="68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2.75" customHeight="1">
      <c r="A897" s="68"/>
      <c r="B897" s="68"/>
      <c r="C897" s="68"/>
      <c r="D897" s="68"/>
      <c r="E897" s="68"/>
      <c r="F897" s="184"/>
      <c r="G897" s="72"/>
      <c r="H897" s="68"/>
      <c r="I897" s="68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2.75" customHeight="1">
      <c r="A898" s="68"/>
      <c r="B898" s="68"/>
      <c r="C898" s="68"/>
      <c r="D898" s="68"/>
      <c r="E898" s="68"/>
      <c r="F898" s="184"/>
      <c r="G898" s="72"/>
      <c r="H898" s="68"/>
      <c r="I898" s="68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2.75" customHeight="1">
      <c r="A899" s="68"/>
      <c r="B899" s="68"/>
      <c r="C899" s="68"/>
      <c r="D899" s="68"/>
      <c r="E899" s="68"/>
      <c r="F899" s="184"/>
      <c r="G899" s="72"/>
      <c r="H899" s="68"/>
      <c r="I899" s="68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2.75" customHeight="1">
      <c r="A900" s="68"/>
      <c r="B900" s="68"/>
      <c r="C900" s="68"/>
      <c r="D900" s="68"/>
      <c r="E900" s="68"/>
      <c r="F900" s="184"/>
      <c r="G900" s="72"/>
      <c r="H900" s="68"/>
      <c r="I900" s="68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2.75" customHeight="1">
      <c r="A901" s="68"/>
      <c r="B901" s="68"/>
      <c r="C901" s="68"/>
      <c r="D901" s="68"/>
      <c r="E901" s="68"/>
      <c r="F901" s="184"/>
      <c r="G901" s="72"/>
      <c r="H901" s="68"/>
      <c r="I901" s="68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2.75" customHeight="1">
      <c r="A902" s="68"/>
      <c r="B902" s="68"/>
      <c r="C902" s="68"/>
      <c r="D902" s="68"/>
      <c r="E902" s="68"/>
      <c r="F902" s="184"/>
      <c r="G902" s="72"/>
      <c r="H902" s="68"/>
      <c r="I902" s="68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2.75" customHeight="1">
      <c r="A903" s="68"/>
      <c r="B903" s="68"/>
      <c r="C903" s="68"/>
      <c r="D903" s="68"/>
      <c r="E903" s="68"/>
      <c r="F903" s="184"/>
      <c r="G903" s="72"/>
      <c r="H903" s="68"/>
      <c r="I903" s="68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2.75" customHeight="1">
      <c r="A904" s="68"/>
      <c r="B904" s="68"/>
      <c r="C904" s="68"/>
      <c r="D904" s="68"/>
      <c r="E904" s="68"/>
      <c r="F904" s="184"/>
      <c r="G904" s="72"/>
      <c r="H904" s="68"/>
      <c r="I904" s="68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2.75" customHeight="1">
      <c r="A905" s="68"/>
      <c r="B905" s="68"/>
      <c r="C905" s="68"/>
      <c r="D905" s="68"/>
      <c r="E905" s="68"/>
      <c r="F905" s="184"/>
      <c r="G905" s="72"/>
      <c r="H905" s="68"/>
      <c r="I905" s="68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2.75" customHeight="1">
      <c r="A906" s="68"/>
      <c r="B906" s="68"/>
      <c r="C906" s="68"/>
      <c r="D906" s="68"/>
      <c r="E906" s="68"/>
      <c r="F906" s="184"/>
      <c r="G906" s="72"/>
      <c r="H906" s="68"/>
      <c r="I906" s="68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2.75" customHeight="1">
      <c r="A907" s="68"/>
      <c r="B907" s="68"/>
      <c r="C907" s="68"/>
      <c r="D907" s="68"/>
      <c r="E907" s="68"/>
      <c r="F907" s="184"/>
      <c r="G907" s="72"/>
      <c r="H907" s="68"/>
      <c r="I907" s="68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2.75" customHeight="1">
      <c r="A908" s="68"/>
      <c r="B908" s="68"/>
      <c r="C908" s="68"/>
      <c r="D908" s="68"/>
      <c r="E908" s="68"/>
      <c r="F908" s="184"/>
      <c r="G908" s="72"/>
      <c r="H908" s="68"/>
      <c r="I908" s="68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2.75" customHeight="1">
      <c r="A909" s="68"/>
      <c r="B909" s="68"/>
      <c r="C909" s="68"/>
      <c r="D909" s="68"/>
      <c r="E909" s="68"/>
      <c r="F909" s="184"/>
      <c r="G909" s="72"/>
      <c r="H909" s="68"/>
      <c r="I909" s="68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2.75" customHeight="1">
      <c r="A910" s="68"/>
      <c r="B910" s="68"/>
      <c r="C910" s="68"/>
      <c r="D910" s="68"/>
      <c r="E910" s="68"/>
      <c r="F910" s="184"/>
      <c r="G910" s="72"/>
      <c r="H910" s="68"/>
      <c r="I910" s="68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2.75" customHeight="1">
      <c r="A911" s="68"/>
      <c r="B911" s="68"/>
      <c r="C911" s="68"/>
      <c r="D911" s="68"/>
      <c r="E911" s="68"/>
      <c r="F911" s="184"/>
      <c r="G911" s="72"/>
      <c r="H911" s="68"/>
      <c r="I911" s="68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2.75" customHeight="1">
      <c r="A912" s="68"/>
      <c r="B912" s="68"/>
      <c r="C912" s="68"/>
      <c r="D912" s="68"/>
      <c r="E912" s="68"/>
      <c r="F912" s="184"/>
      <c r="G912" s="72"/>
      <c r="H912" s="68"/>
      <c r="I912" s="68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2.75" customHeight="1">
      <c r="A913" s="68"/>
      <c r="B913" s="68"/>
      <c r="C913" s="68"/>
      <c r="D913" s="68"/>
      <c r="E913" s="68"/>
      <c r="F913" s="184"/>
      <c r="G913" s="72"/>
      <c r="H913" s="68"/>
      <c r="I913" s="68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2.75" customHeight="1">
      <c r="A914" s="68"/>
      <c r="B914" s="68"/>
      <c r="C914" s="68"/>
      <c r="D914" s="68"/>
      <c r="E914" s="68"/>
      <c r="F914" s="184"/>
      <c r="G914" s="72"/>
      <c r="H914" s="68"/>
      <c r="I914" s="68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2.75" customHeight="1">
      <c r="A915" s="68"/>
      <c r="B915" s="68"/>
      <c r="C915" s="68"/>
      <c r="D915" s="68"/>
      <c r="E915" s="68"/>
      <c r="F915" s="184"/>
      <c r="G915" s="72"/>
      <c r="H915" s="68"/>
      <c r="I915" s="68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2.75" customHeight="1">
      <c r="A916" s="68"/>
      <c r="B916" s="68"/>
      <c r="C916" s="68"/>
      <c r="D916" s="68"/>
      <c r="E916" s="68"/>
      <c r="F916" s="184"/>
      <c r="G916" s="72"/>
      <c r="H916" s="68"/>
      <c r="I916" s="68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2.75" customHeight="1">
      <c r="A917" s="68"/>
      <c r="B917" s="68"/>
      <c r="C917" s="68"/>
      <c r="D917" s="68"/>
      <c r="E917" s="68"/>
      <c r="F917" s="184"/>
      <c r="G917" s="72"/>
      <c r="H917" s="68"/>
      <c r="I917" s="68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2.75" customHeight="1">
      <c r="A918" s="68"/>
      <c r="B918" s="68"/>
      <c r="C918" s="68"/>
      <c r="D918" s="68"/>
      <c r="E918" s="68"/>
      <c r="F918" s="184"/>
      <c r="G918" s="72"/>
      <c r="H918" s="68"/>
      <c r="I918" s="68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2.75" customHeight="1">
      <c r="A919" s="68"/>
      <c r="B919" s="68"/>
      <c r="C919" s="68"/>
      <c r="D919" s="68"/>
      <c r="E919" s="68"/>
      <c r="F919" s="184"/>
      <c r="G919" s="72"/>
      <c r="H919" s="68"/>
      <c r="I919" s="68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2.75" customHeight="1">
      <c r="A920" s="68"/>
      <c r="B920" s="68"/>
      <c r="C920" s="68"/>
      <c r="D920" s="68"/>
      <c r="E920" s="68"/>
      <c r="F920" s="184"/>
      <c r="G920" s="72"/>
      <c r="H920" s="68"/>
      <c r="I920" s="68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2.75" customHeight="1">
      <c r="A921" s="68"/>
      <c r="B921" s="68"/>
      <c r="C921" s="68"/>
      <c r="D921" s="68"/>
      <c r="E921" s="68"/>
      <c r="F921" s="184"/>
      <c r="G921" s="72"/>
      <c r="H921" s="68"/>
      <c r="I921" s="68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2.75" customHeight="1">
      <c r="A922" s="68"/>
      <c r="B922" s="68"/>
      <c r="C922" s="68"/>
      <c r="D922" s="68"/>
      <c r="E922" s="68"/>
      <c r="F922" s="184"/>
      <c r="G922" s="72"/>
      <c r="H922" s="68"/>
      <c r="I922" s="68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2.75" customHeight="1">
      <c r="A923" s="68"/>
      <c r="B923" s="68"/>
      <c r="C923" s="68"/>
      <c r="D923" s="68"/>
      <c r="E923" s="68"/>
      <c r="F923" s="184"/>
      <c r="G923" s="72"/>
      <c r="H923" s="68"/>
      <c r="I923" s="68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2.75" customHeight="1">
      <c r="A924" s="68"/>
      <c r="B924" s="68"/>
      <c r="C924" s="68"/>
      <c r="D924" s="68"/>
      <c r="E924" s="68"/>
      <c r="F924" s="184"/>
      <c r="G924" s="72"/>
      <c r="H924" s="68"/>
      <c r="I924" s="68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2.75" customHeight="1">
      <c r="A925" s="68"/>
      <c r="B925" s="68"/>
      <c r="C925" s="68"/>
      <c r="D925" s="68"/>
      <c r="E925" s="68"/>
      <c r="F925" s="184"/>
      <c r="G925" s="72"/>
      <c r="H925" s="68"/>
      <c r="I925" s="68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2.75" customHeight="1">
      <c r="A926" s="68"/>
      <c r="B926" s="68"/>
      <c r="C926" s="68"/>
      <c r="D926" s="68"/>
      <c r="E926" s="68"/>
      <c r="F926" s="184"/>
      <c r="G926" s="72"/>
      <c r="H926" s="68"/>
      <c r="I926" s="68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2.75" customHeight="1">
      <c r="A927" s="68"/>
      <c r="B927" s="68"/>
      <c r="C927" s="68"/>
      <c r="D927" s="68"/>
      <c r="E927" s="68"/>
      <c r="F927" s="184"/>
      <c r="G927" s="72"/>
      <c r="H927" s="68"/>
      <c r="I927" s="68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2.75" customHeight="1">
      <c r="A928" s="68"/>
      <c r="B928" s="68"/>
      <c r="C928" s="68"/>
      <c r="D928" s="68"/>
      <c r="E928" s="68"/>
      <c r="F928" s="184"/>
      <c r="G928" s="72"/>
      <c r="H928" s="68"/>
      <c r="I928" s="68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2.75" customHeight="1">
      <c r="A929" s="68"/>
      <c r="B929" s="68"/>
      <c r="C929" s="68"/>
      <c r="D929" s="68"/>
      <c r="E929" s="68"/>
      <c r="F929" s="184"/>
      <c r="G929" s="72"/>
      <c r="H929" s="68"/>
      <c r="I929" s="68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2.75" customHeight="1">
      <c r="A930" s="68"/>
      <c r="B930" s="68"/>
      <c r="C930" s="68"/>
      <c r="D930" s="68"/>
      <c r="E930" s="68"/>
      <c r="F930" s="184"/>
      <c r="G930" s="72"/>
      <c r="H930" s="68"/>
      <c r="I930" s="68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2.75" customHeight="1">
      <c r="A931" s="68"/>
      <c r="B931" s="68"/>
      <c r="C931" s="68"/>
      <c r="D931" s="68"/>
      <c r="E931" s="68"/>
      <c r="F931" s="184"/>
      <c r="G931" s="72"/>
      <c r="H931" s="68"/>
      <c r="I931" s="68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2.75" customHeight="1">
      <c r="A932" s="68"/>
      <c r="B932" s="68"/>
      <c r="C932" s="68"/>
      <c r="D932" s="68"/>
      <c r="E932" s="68"/>
      <c r="F932" s="184"/>
      <c r="G932" s="72"/>
      <c r="H932" s="68"/>
      <c r="I932" s="68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2.75" customHeight="1">
      <c r="A933" s="68"/>
      <c r="B933" s="68"/>
      <c r="C933" s="68"/>
      <c r="D933" s="68"/>
      <c r="E933" s="68"/>
      <c r="F933" s="184"/>
      <c r="G933" s="72"/>
      <c r="H933" s="68"/>
      <c r="I933" s="68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2.75" customHeight="1">
      <c r="A934" s="68"/>
      <c r="B934" s="68"/>
      <c r="C934" s="68"/>
      <c r="D934" s="68"/>
      <c r="E934" s="68"/>
      <c r="F934" s="184"/>
      <c r="G934" s="72"/>
      <c r="H934" s="68"/>
      <c r="I934" s="68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2.75" customHeight="1">
      <c r="A935" s="68"/>
      <c r="B935" s="68"/>
      <c r="C935" s="68"/>
      <c r="D935" s="68"/>
      <c r="E935" s="68"/>
      <c r="F935" s="184"/>
      <c r="G935" s="72"/>
      <c r="H935" s="68"/>
      <c r="I935" s="68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2.75" customHeight="1">
      <c r="A936" s="68"/>
      <c r="B936" s="68"/>
      <c r="C936" s="68"/>
      <c r="D936" s="68"/>
      <c r="E936" s="68"/>
      <c r="F936" s="184"/>
      <c r="G936" s="72"/>
      <c r="H936" s="68"/>
      <c r="I936" s="68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2.75" customHeight="1">
      <c r="A937" s="68"/>
      <c r="B937" s="68"/>
      <c r="C937" s="68"/>
      <c r="D937" s="68"/>
      <c r="E937" s="68"/>
      <c r="F937" s="184"/>
      <c r="G937" s="72"/>
      <c r="H937" s="68"/>
      <c r="I937" s="68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2.75" customHeight="1">
      <c r="A938" s="68"/>
      <c r="B938" s="68"/>
      <c r="C938" s="68"/>
      <c r="D938" s="68"/>
      <c r="E938" s="68"/>
      <c r="F938" s="184"/>
      <c r="G938" s="72"/>
      <c r="H938" s="68"/>
      <c r="I938" s="68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2.75" customHeight="1">
      <c r="A939" s="68"/>
      <c r="B939" s="68"/>
      <c r="C939" s="68"/>
      <c r="D939" s="68"/>
      <c r="E939" s="68"/>
      <c r="F939" s="184"/>
      <c r="G939" s="72"/>
      <c r="H939" s="68"/>
      <c r="I939" s="68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2.75" customHeight="1">
      <c r="A940" s="68"/>
      <c r="B940" s="68"/>
      <c r="C940" s="68"/>
      <c r="D940" s="68"/>
      <c r="E940" s="68"/>
      <c r="F940" s="184"/>
      <c r="G940" s="72"/>
      <c r="H940" s="68"/>
      <c r="I940" s="68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2.75" customHeight="1">
      <c r="A941" s="68"/>
      <c r="B941" s="68"/>
      <c r="C941" s="68"/>
      <c r="D941" s="68"/>
      <c r="E941" s="68"/>
      <c r="F941" s="184"/>
      <c r="G941" s="72"/>
      <c r="H941" s="68"/>
      <c r="I941" s="68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2.75" customHeight="1">
      <c r="A942" s="68"/>
      <c r="B942" s="68"/>
      <c r="C942" s="68"/>
      <c r="D942" s="68"/>
      <c r="E942" s="68"/>
      <c r="F942" s="184"/>
      <c r="G942" s="72"/>
      <c r="H942" s="68"/>
      <c r="I942" s="68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2.75" customHeight="1">
      <c r="A943" s="68"/>
      <c r="B943" s="68"/>
      <c r="C943" s="68"/>
      <c r="D943" s="68"/>
      <c r="E943" s="68"/>
      <c r="F943" s="184"/>
      <c r="G943" s="72"/>
      <c r="H943" s="68"/>
      <c r="I943" s="68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2.75" customHeight="1">
      <c r="A944" s="68"/>
      <c r="B944" s="68"/>
      <c r="C944" s="68"/>
      <c r="D944" s="68"/>
      <c r="E944" s="68"/>
      <c r="F944" s="184"/>
      <c r="G944" s="72"/>
      <c r="H944" s="68"/>
      <c r="I944" s="68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2.75" customHeight="1">
      <c r="A945" s="68"/>
      <c r="B945" s="68"/>
      <c r="C945" s="68"/>
      <c r="D945" s="68"/>
      <c r="E945" s="68"/>
      <c r="F945" s="184"/>
      <c r="G945" s="72"/>
      <c r="H945" s="68"/>
      <c r="I945" s="68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2.75" customHeight="1">
      <c r="A946" s="68"/>
      <c r="B946" s="68"/>
      <c r="C946" s="68"/>
      <c r="D946" s="68"/>
      <c r="E946" s="68"/>
      <c r="F946" s="184"/>
      <c r="G946" s="72"/>
      <c r="H946" s="68"/>
      <c r="I946" s="68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2.75" customHeight="1">
      <c r="A947" s="68"/>
      <c r="B947" s="68"/>
      <c r="C947" s="68"/>
      <c r="D947" s="68"/>
      <c r="E947" s="68"/>
      <c r="F947" s="184"/>
      <c r="G947" s="72"/>
      <c r="H947" s="68"/>
      <c r="I947" s="68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2.75" customHeight="1">
      <c r="A948" s="68"/>
      <c r="B948" s="68"/>
      <c r="C948" s="68"/>
      <c r="D948" s="68"/>
      <c r="E948" s="68"/>
      <c r="F948" s="184"/>
      <c r="G948" s="72"/>
      <c r="H948" s="68"/>
      <c r="I948" s="68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2.75" customHeight="1">
      <c r="A949" s="68"/>
      <c r="B949" s="68"/>
      <c r="C949" s="68"/>
      <c r="D949" s="68"/>
      <c r="E949" s="68"/>
      <c r="F949" s="184"/>
      <c r="G949" s="72"/>
      <c r="H949" s="68"/>
      <c r="I949" s="68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2.75" customHeight="1">
      <c r="A950" s="68"/>
      <c r="B950" s="68"/>
      <c r="C950" s="68"/>
      <c r="D950" s="68"/>
      <c r="E950" s="68"/>
      <c r="F950" s="184"/>
      <c r="G950" s="72"/>
      <c r="H950" s="68"/>
      <c r="I950" s="68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2.75" customHeight="1">
      <c r="A951" s="68"/>
      <c r="B951" s="68"/>
      <c r="C951" s="68"/>
      <c r="D951" s="68"/>
      <c r="E951" s="68"/>
      <c r="F951" s="184"/>
      <c r="G951" s="72"/>
      <c r="H951" s="68"/>
      <c r="I951" s="68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2.75" customHeight="1">
      <c r="A952" s="68"/>
      <c r="B952" s="68"/>
      <c r="C952" s="68"/>
      <c r="D952" s="68"/>
      <c r="E952" s="68"/>
      <c r="F952" s="184"/>
      <c r="G952" s="72"/>
      <c r="H952" s="68"/>
      <c r="I952" s="68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2.75" customHeight="1">
      <c r="A953" s="68"/>
      <c r="B953" s="68"/>
      <c r="C953" s="68"/>
      <c r="D953" s="68"/>
      <c r="E953" s="68"/>
      <c r="F953" s="184"/>
      <c r="G953" s="72"/>
      <c r="H953" s="68"/>
      <c r="I953" s="68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2.75" customHeight="1">
      <c r="A954" s="68"/>
      <c r="B954" s="68"/>
      <c r="C954" s="68"/>
      <c r="D954" s="68"/>
      <c r="E954" s="68"/>
      <c r="F954" s="184"/>
      <c r="G954" s="72"/>
      <c r="H954" s="68"/>
      <c r="I954" s="68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2.75" customHeight="1">
      <c r="A955" s="68"/>
      <c r="B955" s="68"/>
      <c r="C955" s="68"/>
      <c r="D955" s="68"/>
      <c r="E955" s="68"/>
      <c r="F955" s="184"/>
      <c r="G955" s="72"/>
      <c r="H955" s="68"/>
      <c r="I955" s="68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2.75" customHeight="1">
      <c r="A956" s="68"/>
      <c r="B956" s="68"/>
      <c r="C956" s="68"/>
      <c r="D956" s="68"/>
      <c r="E956" s="68"/>
      <c r="F956" s="184"/>
      <c r="G956" s="72"/>
      <c r="H956" s="68"/>
      <c r="I956" s="68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2.75" customHeight="1">
      <c r="A957" s="68"/>
      <c r="B957" s="68"/>
      <c r="C957" s="68"/>
      <c r="D957" s="68"/>
      <c r="E957" s="68"/>
      <c r="F957" s="184"/>
      <c r="G957" s="72"/>
      <c r="H957" s="68"/>
      <c r="I957" s="68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2.75" customHeight="1">
      <c r="A958" s="68"/>
      <c r="B958" s="68"/>
      <c r="C958" s="68"/>
      <c r="D958" s="68"/>
      <c r="E958" s="68"/>
      <c r="F958" s="184"/>
      <c r="G958" s="72"/>
      <c r="H958" s="68"/>
      <c r="I958" s="68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2.75" customHeight="1">
      <c r="A959" s="68"/>
      <c r="B959" s="68"/>
      <c r="C959" s="68"/>
      <c r="D959" s="68"/>
      <c r="E959" s="68"/>
      <c r="F959" s="184"/>
      <c r="G959" s="72"/>
      <c r="H959" s="68"/>
      <c r="I959" s="68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2.75" customHeight="1">
      <c r="A960" s="68"/>
      <c r="B960" s="68"/>
      <c r="C960" s="68"/>
      <c r="D960" s="68"/>
      <c r="E960" s="68"/>
      <c r="F960" s="184"/>
      <c r="G960" s="72"/>
      <c r="H960" s="68"/>
      <c r="I960" s="68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2.75" customHeight="1">
      <c r="A961" s="68"/>
      <c r="B961" s="68"/>
      <c r="C961" s="68"/>
      <c r="D961" s="68"/>
      <c r="E961" s="68"/>
      <c r="F961" s="184"/>
      <c r="G961" s="72"/>
      <c r="H961" s="68"/>
      <c r="I961" s="68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2.75" customHeight="1">
      <c r="A962" s="68"/>
      <c r="B962" s="68"/>
      <c r="C962" s="68"/>
      <c r="D962" s="68"/>
      <c r="E962" s="68"/>
      <c r="F962" s="184"/>
      <c r="G962" s="72"/>
      <c r="H962" s="68"/>
      <c r="I962" s="68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2.75" customHeight="1">
      <c r="A963" s="68"/>
      <c r="B963" s="68"/>
      <c r="C963" s="68"/>
      <c r="D963" s="68"/>
      <c r="E963" s="68"/>
      <c r="F963" s="184"/>
      <c r="G963" s="72"/>
      <c r="H963" s="68"/>
      <c r="I963" s="68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2.75" customHeight="1">
      <c r="A964" s="68"/>
      <c r="B964" s="68"/>
      <c r="C964" s="68"/>
      <c r="D964" s="68"/>
      <c r="E964" s="68"/>
      <c r="F964" s="184"/>
      <c r="G964" s="72"/>
      <c r="H964" s="68"/>
      <c r="I964" s="68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2.75" customHeight="1">
      <c r="A965" s="68"/>
      <c r="B965" s="68"/>
      <c r="C965" s="68"/>
      <c r="D965" s="68"/>
      <c r="E965" s="68"/>
      <c r="F965" s="184"/>
      <c r="G965" s="72"/>
      <c r="H965" s="68"/>
      <c r="I965" s="68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2.75" customHeight="1">
      <c r="A966" s="68"/>
      <c r="B966" s="68"/>
      <c r="C966" s="68"/>
      <c r="D966" s="68"/>
      <c r="E966" s="68"/>
      <c r="F966" s="184"/>
      <c r="G966" s="72"/>
      <c r="H966" s="68"/>
      <c r="I966" s="68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2.75" customHeight="1">
      <c r="A967" s="68"/>
      <c r="B967" s="68"/>
      <c r="C967" s="68"/>
      <c r="D967" s="68"/>
      <c r="E967" s="68"/>
      <c r="F967" s="184"/>
      <c r="G967" s="72"/>
      <c r="H967" s="68"/>
      <c r="I967" s="68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2.75" customHeight="1">
      <c r="A968" s="68"/>
      <c r="B968" s="68"/>
      <c r="C968" s="68"/>
      <c r="D968" s="68"/>
      <c r="E968" s="68"/>
      <c r="F968" s="184"/>
      <c r="G968" s="72"/>
      <c r="H968" s="68"/>
      <c r="I968" s="68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2.75" customHeight="1">
      <c r="A969" s="68"/>
      <c r="B969" s="68"/>
      <c r="C969" s="68"/>
      <c r="D969" s="68"/>
      <c r="E969" s="68"/>
      <c r="F969" s="184"/>
      <c r="G969" s="72"/>
      <c r="H969" s="68"/>
      <c r="I969" s="68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2.75" customHeight="1">
      <c r="A970" s="68"/>
      <c r="B970" s="68"/>
      <c r="C970" s="68"/>
      <c r="D970" s="68"/>
      <c r="E970" s="68"/>
      <c r="F970" s="184"/>
      <c r="G970" s="72"/>
      <c r="H970" s="68"/>
      <c r="I970" s="68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2.75" customHeight="1">
      <c r="A971" s="68"/>
      <c r="B971" s="68"/>
      <c r="C971" s="68"/>
      <c r="D971" s="68"/>
      <c r="E971" s="68"/>
      <c r="F971" s="184"/>
      <c r="G971" s="72"/>
      <c r="H971" s="68"/>
      <c r="I971" s="68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2.75" customHeight="1">
      <c r="A972" s="68"/>
      <c r="B972" s="68"/>
      <c r="C972" s="68"/>
      <c r="D972" s="68"/>
      <c r="E972" s="68"/>
      <c r="F972" s="184"/>
      <c r="G972" s="72"/>
      <c r="H972" s="68"/>
      <c r="I972" s="68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2.75" customHeight="1">
      <c r="A973" s="68"/>
      <c r="B973" s="68"/>
      <c r="C973" s="68"/>
      <c r="D973" s="68"/>
      <c r="E973" s="68"/>
      <c r="F973" s="184"/>
      <c r="G973" s="72"/>
      <c r="H973" s="68"/>
      <c r="I973" s="68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2.75" customHeight="1">
      <c r="A974" s="68"/>
      <c r="B974" s="68"/>
      <c r="C974" s="68"/>
      <c r="D974" s="68"/>
      <c r="E974" s="68"/>
      <c r="F974" s="184"/>
      <c r="G974" s="72"/>
      <c r="H974" s="68"/>
      <c r="I974" s="68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2.75" customHeight="1">
      <c r="A975" s="68"/>
      <c r="B975" s="68"/>
      <c r="C975" s="68"/>
      <c r="D975" s="68"/>
      <c r="E975" s="68"/>
      <c r="F975" s="184"/>
      <c r="G975" s="72"/>
      <c r="H975" s="68"/>
      <c r="I975" s="68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2.75" customHeight="1">
      <c r="A976" s="68"/>
      <c r="B976" s="68"/>
      <c r="C976" s="68"/>
      <c r="D976" s="68"/>
      <c r="E976" s="68"/>
      <c r="F976" s="184"/>
      <c r="G976" s="72"/>
      <c r="H976" s="68"/>
      <c r="I976" s="68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</row>
    <row r="977" spans="1:26" ht="12.75" customHeight="1">
      <c r="A977" s="68"/>
      <c r="B977" s="68"/>
      <c r="C977" s="68"/>
      <c r="D977" s="68"/>
      <c r="E977" s="68"/>
      <c r="F977" s="184"/>
      <c r="G977" s="72"/>
      <c r="H977" s="68"/>
      <c r="I977" s="68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</row>
    <row r="978" spans="1:26" ht="12.75" customHeight="1">
      <c r="A978" s="68"/>
      <c r="B978" s="68"/>
      <c r="C978" s="68"/>
      <c r="D978" s="68"/>
      <c r="E978" s="68"/>
      <c r="F978" s="184"/>
      <c r="G978" s="72"/>
      <c r="H978" s="68"/>
      <c r="I978" s="68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</row>
    <row r="979" spans="1:26" ht="12.75" customHeight="1">
      <c r="A979" s="68"/>
      <c r="B979" s="68"/>
      <c r="C979" s="68"/>
      <c r="D979" s="68"/>
      <c r="E979" s="68"/>
      <c r="F979" s="184"/>
      <c r="G979" s="72"/>
      <c r="H979" s="68"/>
      <c r="I979" s="68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</row>
    <row r="980" spans="1:26" ht="12.75" customHeight="1">
      <c r="A980" s="68"/>
      <c r="B980" s="68"/>
      <c r="C980" s="68"/>
      <c r="D980" s="68"/>
      <c r="E980" s="68"/>
      <c r="F980" s="184"/>
      <c r="G980" s="72"/>
      <c r="H980" s="68"/>
      <c r="I980" s="68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</row>
    <row r="981" spans="1:26" ht="12.75" customHeight="1">
      <c r="A981" s="68"/>
      <c r="B981" s="68"/>
      <c r="C981" s="68"/>
      <c r="D981" s="68"/>
      <c r="E981" s="68"/>
      <c r="F981" s="184"/>
      <c r="G981" s="72"/>
      <c r="H981" s="68"/>
      <c r="I981" s="68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</row>
    <row r="982" spans="1:26" ht="12.75" customHeight="1">
      <c r="A982" s="68"/>
      <c r="B982" s="68"/>
      <c r="C982" s="68"/>
      <c r="D982" s="68"/>
      <c r="E982" s="68"/>
      <c r="F982" s="184"/>
      <c r="G982" s="72"/>
      <c r="H982" s="68"/>
      <c r="I982" s="68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</row>
    <row r="983" spans="1:26" ht="12.75" customHeight="1">
      <c r="A983" s="68"/>
      <c r="B983" s="68"/>
      <c r="C983" s="68"/>
      <c r="D983" s="68"/>
      <c r="E983" s="68"/>
      <c r="F983" s="184"/>
      <c r="G983" s="72"/>
      <c r="H983" s="68"/>
      <c r="I983" s="68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</row>
    <row r="984" spans="1:26" ht="12.75" customHeight="1">
      <c r="A984" s="68"/>
      <c r="B984" s="68"/>
      <c r="C984" s="68"/>
      <c r="D984" s="68"/>
      <c r="E984" s="68"/>
      <c r="F984" s="184"/>
      <c r="G984" s="72"/>
      <c r="H984" s="68"/>
      <c r="I984" s="68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</row>
    <row r="985" spans="1:26" ht="12.75" customHeight="1">
      <c r="A985" s="68"/>
      <c r="B985" s="68"/>
      <c r="C985" s="68"/>
      <c r="D985" s="68"/>
      <c r="E985" s="68"/>
      <c r="F985" s="184"/>
      <c r="G985" s="72"/>
      <c r="H985" s="68"/>
      <c r="I985" s="68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</row>
    <row r="986" spans="1:26" ht="12.75" customHeight="1">
      <c r="A986" s="68"/>
      <c r="B986" s="68"/>
      <c r="C986" s="68"/>
      <c r="D986" s="68"/>
      <c r="E986" s="68"/>
      <c r="F986" s="184"/>
      <c r="G986" s="72"/>
      <c r="H986" s="68"/>
      <c r="I986" s="68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</row>
    <row r="987" spans="1:26" ht="12.75" customHeight="1">
      <c r="A987" s="68"/>
      <c r="B987" s="68"/>
      <c r="C987" s="68"/>
      <c r="D987" s="68"/>
      <c r="E987" s="68"/>
      <c r="F987" s="184"/>
      <c r="G987" s="72"/>
      <c r="H987" s="68"/>
      <c r="I987" s="68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</row>
    <row r="988" spans="1:26" ht="12.75" customHeight="1">
      <c r="A988" s="68"/>
      <c r="B988" s="68"/>
      <c r="C988" s="68"/>
      <c r="D988" s="68"/>
      <c r="E988" s="68"/>
      <c r="F988" s="184"/>
      <c r="G988" s="72"/>
      <c r="H988" s="68"/>
      <c r="I988" s="68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</row>
    <row r="989" spans="1:26" ht="12.75" customHeight="1">
      <c r="A989" s="68"/>
      <c r="B989" s="68"/>
      <c r="C989" s="68"/>
      <c r="D989" s="68"/>
      <c r="E989" s="68"/>
      <c r="F989" s="184"/>
      <c r="G989" s="72"/>
      <c r="H989" s="68"/>
      <c r="I989" s="68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</row>
    <row r="990" spans="1:26" ht="12.75" customHeight="1">
      <c r="A990" s="68"/>
      <c r="B990" s="68"/>
      <c r="C990" s="68"/>
      <c r="D990" s="68"/>
      <c r="E990" s="68"/>
      <c r="F990" s="184"/>
      <c r="G990" s="72"/>
      <c r="H990" s="68"/>
      <c r="I990" s="68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</row>
    <row r="991" spans="1:26" ht="12.75" customHeight="1">
      <c r="A991" s="68"/>
      <c r="B991" s="68"/>
      <c r="C991" s="68"/>
      <c r="D991" s="68"/>
      <c r="E991" s="68"/>
      <c r="F991" s="184"/>
      <c r="G991" s="72"/>
      <c r="H991" s="68"/>
      <c r="I991" s="68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</row>
    <row r="992" spans="1:26" ht="12.75" customHeight="1">
      <c r="A992" s="68"/>
      <c r="B992" s="68"/>
      <c r="C992" s="68"/>
      <c r="D992" s="68"/>
      <c r="E992" s="68"/>
      <c r="F992" s="184"/>
      <c r="G992" s="72"/>
      <c r="H992" s="68"/>
      <c r="I992" s="68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</row>
    <row r="993" spans="1:26" ht="12.75" customHeight="1">
      <c r="A993" s="68"/>
      <c r="B993" s="68"/>
      <c r="C993" s="68"/>
      <c r="D993" s="68"/>
      <c r="E993" s="68"/>
      <c r="F993" s="184"/>
      <c r="G993" s="72"/>
      <c r="H993" s="68"/>
      <c r="I993" s="68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</row>
    <row r="994" spans="1:26" ht="12.75" customHeight="1">
      <c r="A994" s="68"/>
      <c r="B994" s="68"/>
      <c r="C994" s="68"/>
      <c r="D994" s="68"/>
      <c r="E994" s="68"/>
      <c r="F994" s="184"/>
      <c r="G994" s="72"/>
      <c r="H994" s="68"/>
      <c r="I994" s="68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</row>
    <row r="995" spans="1:26" ht="12.75" customHeight="1">
      <c r="A995" s="68"/>
      <c r="B995" s="68"/>
      <c r="C995" s="68"/>
      <c r="D995" s="68"/>
      <c r="E995" s="68"/>
      <c r="F995" s="184"/>
      <c r="G995" s="72"/>
      <c r="H995" s="68"/>
      <c r="I995" s="68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</row>
    <row r="996" spans="1:26" ht="12.75" customHeight="1">
      <c r="A996" s="68"/>
      <c r="B996" s="68"/>
      <c r="C996" s="68"/>
      <c r="D996" s="68"/>
      <c r="E996" s="68"/>
      <c r="F996" s="184"/>
      <c r="G996" s="72"/>
      <c r="H996" s="68"/>
      <c r="I996" s="68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</row>
  </sheetData>
  <mergeCells count="19">
    <mergeCell ref="A1:L1"/>
    <mergeCell ref="A2:E2"/>
    <mergeCell ref="F2:G2"/>
    <mergeCell ref="H2:I2"/>
    <mergeCell ref="J2:L6"/>
    <mergeCell ref="A3:E3"/>
    <mergeCell ref="F3:G3"/>
    <mergeCell ref="H3:I3"/>
    <mergeCell ref="A4:E4"/>
    <mergeCell ref="F4:I4"/>
    <mergeCell ref="F52:H52"/>
    <mergeCell ref="A9:L9"/>
    <mergeCell ref="A5:E5"/>
    <mergeCell ref="A6:E6"/>
    <mergeCell ref="A7:L7"/>
    <mergeCell ref="A29:L29"/>
    <mergeCell ref="A30:H30"/>
    <mergeCell ref="A31:H31"/>
    <mergeCell ref="J31:L31"/>
  </mergeCells>
  <printOptions horizontalCentered="1"/>
  <pageMargins left="0" right="0" top="0.31496062992125984" bottom="0.31496062992125984" header="0" footer="0"/>
  <pageSetup paperSize="9" scale="8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01B1-BB6A-47BF-933C-6541E1EEECD1}">
  <sheetPr>
    <tabColor rgb="FF92D050"/>
  </sheetPr>
  <dimension ref="A1:Z1006"/>
  <sheetViews>
    <sheetView showGridLines="0" view="pageBreakPreview" zoomScaleNormal="100" zoomScaleSheetLayoutView="100" workbookViewId="0">
      <selection activeCell="M1" sqref="M1"/>
    </sheetView>
  </sheetViews>
  <sheetFormatPr defaultColWidth="12.7109375" defaultRowHeight="15" customHeight="1"/>
  <cols>
    <col min="1" max="1" width="5.7109375" customWidth="1"/>
    <col min="2" max="3" width="11.7109375" customWidth="1"/>
    <col min="4" max="4" width="62.5703125" customWidth="1"/>
    <col min="5" max="5" width="10.140625" customWidth="1"/>
    <col min="6" max="6" width="11.7109375" style="185" customWidth="1"/>
    <col min="7" max="7" width="13.7109375" customWidth="1"/>
    <col min="8" max="8" width="13.42578125" customWidth="1"/>
    <col min="9" max="9" width="12.28515625" customWidth="1"/>
    <col min="10" max="10" width="7.7109375" customWidth="1"/>
    <col min="11" max="11" width="11.5703125" customWidth="1"/>
    <col min="12" max="12" width="8.28515625" customWidth="1"/>
    <col min="13" max="26" width="9.140625" customWidth="1"/>
  </cols>
  <sheetData>
    <row r="1" spans="1:26" ht="64.5" customHeight="1">
      <c r="A1" s="439"/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19.5" customHeight="1">
      <c r="A2" s="525" t="s">
        <v>109</v>
      </c>
      <c r="B2" s="526"/>
      <c r="C2" s="526"/>
      <c r="D2" s="526"/>
      <c r="E2" s="527"/>
      <c r="F2" s="528" t="s">
        <v>37</v>
      </c>
      <c r="G2" s="380"/>
      <c r="H2" s="529" t="s">
        <v>38</v>
      </c>
      <c r="I2" s="526"/>
      <c r="J2" s="530" t="s">
        <v>424</v>
      </c>
      <c r="K2" s="530"/>
      <c r="L2" s="530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ht="19.5" customHeight="1">
      <c r="A3" s="393" t="s">
        <v>378</v>
      </c>
      <c r="B3" s="377"/>
      <c r="C3" s="377"/>
      <c r="D3" s="377"/>
      <c r="E3" s="378"/>
      <c r="F3" s="394" t="s">
        <v>39</v>
      </c>
      <c r="G3" s="384"/>
      <c r="H3" s="395">
        <f ca="1">TODAY()</f>
        <v>46290</v>
      </c>
      <c r="I3" s="384"/>
      <c r="J3" s="531"/>
      <c r="K3" s="531"/>
      <c r="L3" s="531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</row>
    <row r="4" spans="1:26" ht="19.5" customHeight="1">
      <c r="A4" s="393" t="s">
        <v>110</v>
      </c>
      <c r="B4" s="377"/>
      <c r="C4" s="377"/>
      <c r="D4" s="377"/>
      <c r="E4" s="378"/>
      <c r="F4" s="394" t="s">
        <v>40</v>
      </c>
      <c r="G4" s="384"/>
      <c r="H4" s="384"/>
      <c r="I4" s="384"/>
      <c r="J4" s="531"/>
      <c r="K4" s="531"/>
      <c r="L4" s="531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</row>
    <row r="5" spans="1:26" ht="38.25" customHeight="1">
      <c r="A5" s="376" t="s">
        <v>440</v>
      </c>
      <c r="B5" s="513"/>
      <c r="C5" s="513"/>
      <c r="D5" s="513"/>
      <c r="E5" s="514"/>
      <c r="F5" s="181" t="s">
        <v>41</v>
      </c>
      <c r="G5" s="58" t="s">
        <v>42</v>
      </c>
      <c r="H5" s="59" t="s">
        <v>43</v>
      </c>
      <c r="I5" s="239" t="s">
        <v>44</v>
      </c>
      <c r="J5" s="531"/>
      <c r="K5" s="531"/>
      <c r="L5" s="531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</row>
    <row r="6" spans="1:26" ht="27.6" customHeight="1">
      <c r="A6" s="515" t="s">
        <v>218</v>
      </c>
      <c r="B6" s="513"/>
      <c r="C6" s="513"/>
      <c r="D6" s="513"/>
      <c r="E6" s="514"/>
      <c r="F6" s="182" t="s">
        <v>45</v>
      </c>
      <c r="G6" s="60">
        <v>0.03</v>
      </c>
      <c r="H6" s="59" t="s">
        <v>32</v>
      </c>
      <c r="I6" s="116">
        <f>BDI!D27</f>
        <v>0.22</v>
      </c>
      <c r="J6" s="531"/>
      <c r="K6" s="531"/>
      <c r="L6" s="531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26" ht="3.75" customHeight="1">
      <c r="A7" s="447"/>
      <c r="B7" s="447"/>
      <c r="C7" s="447"/>
      <c r="D7" s="447"/>
      <c r="E7" s="447"/>
      <c r="F7" s="447"/>
      <c r="G7" s="447"/>
      <c r="H7" s="447"/>
      <c r="I7" s="447"/>
      <c r="J7" s="447"/>
      <c r="K7" s="447"/>
      <c r="L7" s="447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</row>
    <row r="8" spans="1:26" ht="34.5" customHeight="1">
      <c r="A8" s="117" t="s">
        <v>46</v>
      </c>
      <c r="B8" s="113" t="s">
        <v>47</v>
      </c>
      <c r="C8" s="113" t="s">
        <v>48</v>
      </c>
      <c r="D8" s="113" t="s">
        <v>49</v>
      </c>
      <c r="E8" s="113" t="s">
        <v>50</v>
      </c>
      <c r="F8" s="183" t="s">
        <v>51</v>
      </c>
      <c r="G8" s="114" t="s">
        <v>52</v>
      </c>
      <c r="H8" s="115" t="s">
        <v>53</v>
      </c>
      <c r="I8" s="115" t="s">
        <v>214</v>
      </c>
      <c r="J8" s="321" t="s">
        <v>62</v>
      </c>
      <c r="K8" s="312" t="s">
        <v>103</v>
      </c>
      <c r="L8" s="312" t="s">
        <v>104</v>
      </c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</row>
    <row r="9" spans="1:26" ht="17.25" customHeight="1">
      <c r="A9" s="510" t="s">
        <v>238</v>
      </c>
      <c r="B9" s="511"/>
      <c r="C9" s="511"/>
      <c r="D9" s="511"/>
      <c r="E9" s="511"/>
      <c r="F9" s="511"/>
      <c r="G9" s="511"/>
      <c r="H9" s="511"/>
      <c r="I9" s="511"/>
      <c r="J9" s="511"/>
      <c r="K9" s="511"/>
      <c r="L9" s="512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</row>
    <row r="10" spans="1:26" ht="35.1" customHeight="1">
      <c r="A10" s="324" t="s">
        <v>277</v>
      </c>
      <c r="B10" s="324" t="s">
        <v>63</v>
      </c>
      <c r="C10" s="324">
        <v>95995</v>
      </c>
      <c r="D10" s="342" t="s">
        <v>129</v>
      </c>
      <c r="E10" s="324" t="s">
        <v>125</v>
      </c>
      <c r="F10" s="279">
        <v>35.395247999999995</v>
      </c>
      <c r="G10" s="280">
        <v>2152.94</v>
      </c>
      <c r="H10" s="280">
        <v>2626.59</v>
      </c>
      <c r="I10" s="280">
        <v>92968.8</v>
      </c>
      <c r="J10" s="343">
        <f t="shared" ref="J10:J38" si="0">I10/$I$41</f>
        <v>0.59538468129793631</v>
      </c>
      <c r="K10" s="278">
        <f>J10</f>
        <v>0.59538468129793631</v>
      </c>
      <c r="L10" s="324" t="str">
        <f t="shared" ref="L10:L38" si="1">IF(K10&lt;=$C$45,$B$45,IF(K10&lt;=$C$46,$B$46,$B$47))</f>
        <v>A</v>
      </c>
      <c r="M10" s="322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</row>
    <row r="11" spans="1:26" ht="45" customHeight="1">
      <c r="A11" s="324" t="s">
        <v>273</v>
      </c>
      <c r="B11" s="324" t="s">
        <v>63</v>
      </c>
      <c r="C11" s="324">
        <v>105731</v>
      </c>
      <c r="D11" s="342" t="s">
        <v>299</v>
      </c>
      <c r="E11" s="324" t="s">
        <v>125</v>
      </c>
      <c r="F11" s="279">
        <v>54.957439999999998</v>
      </c>
      <c r="G11" s="280">
        <v>223.44</v>
      </c>
      <c r="H11" s="280">
        <v>272.60000000000002</v>
      </c>
      <c r="I11" s="280">
        <v>14981.4</v>
      </c>
      <c r="J11" s="343">
        <f t="shared" si="0"/>
        <v>9.5942897664559545E-2</v>
      </c>
      <c r="K11" s="278">
        <f>K10+J11</f>
        <v>0.69132757896249586</v>
      </c>
      <c r="L11" s="324" t="str">
        <f t="shared" si="1"/>
        <v>A</v>
      </c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</row>
    <row r="12" spans="1:26" ht="35.1" customHeight="1">
      <c r="A12" s="324" t="s">
        <v>275</v>
      </c>
      <c r="B12" s="324" t="s">
        <v>63</v>
      </c>
      <c r="C12" s="324">
        <v>97914</v>
      </c>
      <c r="D12" s="342" t="s">
        <v>203</v>
      </c>
      <c r="E12" s="324" t="s">
        <v>66</v>
      </c>
      <c r="F12" s="279">
        <v>1846.569984</v>
      </c>
      <c r="G12" s="280">
        <v>3.31</v>
      </c>
      <c r="H12" s="280">
        <v>4.04</v>
      </c>
      <c r="I12" s="280">
        <v>7460.14</v>
      </c>
      <c r="J12" s="343">
        <f t="shared" si="0"/>
        <v>4.7775738487944204E-2</v>
      </c>
      <c r="K12" s="278">
        <f>K11+J12</f>
        <v>0.73910331745044011</v>
      </c>
      <c r="L12" s="324" t="str">
        <f t="shared" si="1"/>
        <v>A</v>
      </c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</row>
    <row r="13" spans="1:26" ht="35.1" customHeight="1">
      <c r="A13" s="324" t="s">
        <v>254</v>
      </c>
      <c r="B13" s="324" t="s">
        <v>63</v>
      </c>
      <c r="C13" s="324">
        <v>94289</v>
      </c>
      <c r="D13" s="344" t="s">
        <v>148</v>
      </c>
      <c r="E13" s="324" t="s">
        <v>64</v>
      </c>
      <c r="F13" s="279">
        <v>104.5787</v>
      </c>
      <c r="G13" s="280">
        <v>47.22</v>
      </c>
      <c r="H13" s="280">
        <v>57.61</v>
      </c>
      <c r="I13" s="280">
        <v>6024.78</v>
      </c>
      <c r="J13" s="343">
        <f t="shared" si="0"/>
        <v>3.8583500273104317E-2</v>
      </c>
      <c r="K13" s="278">
        <f>K12+J13</f>
        <v>0.77768681772354442</v>
      </c>
      <c r="L13" s="324" t="str">
        <f t="shared" si="1"/>
        <v>A</v>
      </c>
      <c r="M13" s="67"/>
      <c r="N13" s="65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</row>
    <row r="14" spans="1:26" ht="54.95" customHeight="1">
      <c r="A14" s="292" t="s">
        <v>144</v>
      </c>
      <c r="B14" s="292" t="s">
        <v>55</v>
      </c>
      <c r="C14" s="292" t="s">
        <v>149</v>
      </c>
      <c r="D14" s="345" t="s">
        <v>188</v>
      </c>
      <c r="E14" s="292" t="s">
        <v>64</v>
      </c>
      <c r="F14" s="287">
        <v>31.9</v>
      </c>
      <c r="G14" s="283">
        <v>147.61000000000001</v>
      </c>
      <c r="H14" s="283">
        <v>180.08</v>
      </c>
      <c r="I14" s="283">
        <v>5744.55</v>
      </c>
      <c r="J14" s="346">
        <f t="shared" si="0"/>
        <v>3.6788869717045508E-2</v>
      </c>
      <c r="K14" s="285">
        <f>K13+J14</f>
        <v>0.81447568744058996</v>
      </c>
      <c r="L14" s="292" t="str">
        <f t="shared" si="1"/>
        <v>B</v>
      </c>
      <c r="M14" s="67"/>
      <c r="N14" s="65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</row>
    <row r="15" spans="1:26" ht="35.1" customHeight="1">
      <c r="A15" s="292" t="s">
        <v>278</v>
      </c>
      <c r="B15" s="292" t="s">
        <v>219</v>
      </c>
      <c r="C15" s="292">
        <v>5914612</v>
      </c>
      <c r="D15" s="345" t="s">
        <v>220</v>
      </c>
      <c r="E15" s="292" t="s">
        <v>69</v>
      </c>
      <c r="F15" s="287">
        <v>4227.8915831039994</v>
      </c>
      <c r="G15" s="283">
        <v>0.99</v>
      </c>
      <c r="H15" s="283">
        <v>1.21</v>
      </c>
      <c r="I15" s="283">
        <v>5115.75</v>
      </c>
      <c r="J15" s="346">
        <f t="shared" si="0"/>
        <v>3.2761950066580593E-2</v>
      </c>
      <c r="K15" s="285">
        <f>K14+J15</f>
        <v>0.84723763750717052</v>
      </c>
      <c r="L15" s="292" t="str">
        <f t="shared" si="1"/>
        <v>B</v>
      </c>
      <c r="M15" s="67"/>
      <c r="N15" s="65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</row>
    <row r="16" spans="1:26" ht="35.1" customHeight="1">
      <c r="A16" s="292" t="s">
        <v>263</v>
      </c>
      <c r="B16" s="292" t="s">
        <v>63</v>
      </c>
      <c r="C16" s="292">
        <v>97635</v>
      </c>
      <c r="D16" s="359" t="s">
        <v>240</v>
      </c>
      <c r="E16" s="292" t="s">
        <v>123</v>
      </c>
      <c r="F16" s="287">
        <v>211.7834</v>
      </c>
      <c r="G16" s="283">
        <v>17.71</v>
      </c>
      <c r="H16" s="283">
        <v>21.61</v>
      </c>
      <c r="I16" s="283">
        <v>4576.6400000000003</v>
      </c>
      <c r="J16" s="346">
        <f t="shared" si="0"/>
        <v>2.9309417221857093E-2</v>
      </c>
      <c r="K16" s="285">
        <f t="shared" ref="K16:K18" si="2">K15+J16</f>
        <v>0.87654705472902761</v>
      </c>
      <c r="L16" s="292" t="str">
        <f t="shared" si="1"/>
        <v>B</v>
      </c>
      <c r="M16" s="67"/>
      <c r="N16" s="65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</row>
    <row r="17" spans="1:26" ht="45" customHeight="1">
      <c r="A17" s="292" t="s">
        <v>132</v>
      </c>
      <c r="B17" s="292" t="s">
        <v>55</v>
      </c>
      <c r="C17" s="292" t="s">
        <v>57</v>
      </c>
      <c r="D17" s="345" t="s">
        <v>58</v>
      </c>
      <c r="E17" s="292" t="s">
        <v>59</v>
      </c>
      <c r="F17" s="287">
        <v>3</v>
      </c>
      <c r="G17" s="283">
        <v>980</v>
      </c>
      <c r="H17" s="283">
        <v>1195.5999999999999</v>
      </c>
      <c r="I17" s="283">
        <v>3586.8</v>
      </c>
      <c r="J17" s="346">
        <f t="shared" si="0"/>
        <v>2.2970348922213023E-2</v>
      </c>
      <c r="K17" s="285">
        <f t="shared" si="2"/>
        <v>0.89951740365124067</v>
      </c>
      <c r="L17" s="292" t="str">
        <f t="shared" si="1"/>
        <v>B</v>
      </c>
      <c r="M17" s="67"/>
      <c r="N17" s="65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</row>
    <row r="18" spans="1:26" ht="24.95" customHeight="1">
      <c r="A18" s="292" t="s">
        <v>141</v>
      </c>
      <c r="B18" s="292" t="s">
        <v>145</v>
      </c>
      <c r="C18" s="347" t="s">
        <v>146</v>
      </c>
      <c r="D18" s="345" t="s">
        <v>147</v>
      </c>
      <c r="E18" s="292" t="s">
        <v>123</v>
      </c>
      <c r="F18" s="287">
        <v>925.89439999999991</v>
      </c>
      <c r="G18" s="283">
        <v>2.66</v>
      </c>
      <c r="H18" s="283">
        <v>3.25</v>
      </c>
      <c r="I18" s="283">
        <v>3009.16</v>
      </c>
      <c r="J18" s="346">
        <f t="shared" si="0"/>
        <v>1.9271064782749675E-2</v>
      </c>
      <c r="K18" s="285">
        <f t="shared" si="2"/>
        <v>0.91878846843399031</v>
      </c>
      <c r="L18" s="292" t="str">
        <f t="shared" si="1"/>
        <v>B</v>
      </c>
      <c r="M18" s="67"/>
      <c r="N18" s="65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</row>
    <row r="19" spans="1:26" ht="24.95" customHeight="1">
      <c r="A19" s="292" t="s">
        <v>138</v>
      </c>
      <c r="B19" s="292" t="s">
        <v>145</v>
      </c>
      <c r="C19" s="292" t="s">
        <v>243</v>
      </c>
      <c r="D19" s="345" t="s">
        <v>244</v>
      </c>
      <c r="E19" s="292" t="s">
        <v>123</v>
      </c>
      <c r="F19" s="287">
        <v>253.94720000000001</v>
      </c>
      <c r="G19" s="283">
        <v>9.61</v>
      </c>
      <c r="H19" s="283">
        <v>11.72</v>
      </c>
      <c r="I19" s="283">
        <v>2976.26</v>
      </c>
      <c r="J19" s="346">
        <f t="shared" si="0"/>
        <v>1.9060368764142337E-2</v>
      </c>
      <c r="K19" s="285">
        <f>K18+J19</f>
        <v>0.93784883719813261</v>
      </c>
      <c r="L19" s="292" t="str">
        <f t="shared" si="1"/>
        <v>B</v>
      </c>
      <c r="M19" s="57"/>
      <c r="N19" s="65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</row>
    <row r="20" spans="1:26" ht="35.1" customHeight="1">
      <c r="A20" s="292" t="s">
        <v>202</v>
      </c>
      <c r="B20" s="292" t="s">
        <v>55</v>
      </c>
      <c r="C20" s="292" t="s">
        <v>262</v>
      </c>
      <c r="D20" s="345" t="s">
        <v>261</v>
      </c>
      <c r="E20" s="292" t="s">
        <v>125</v>
      </c>
      <c r="F20" s="287">
        <v>21.728016</v>
      </c>
      <c r="G20" s="283">
        <v>49.78</v>
      </c>
      <c r="H20" s="283">
        <v>60.73</v>
      </c>
      <c r="I20" s="283">
        <v>1319.54</v>
      </c>
      <c r="J20" s="346">
        <f t="shared" si="0"/>
        <v>8.4505113797303921E-3</v>
      </c>
      <c r="K20" s="285">
        <f>K19+J20</f>
        <v>0.94629934857786302</v>
      </c>
      <c r="L20" s="292" t="str">
        <f t="shared" si="1"/>
        <v>B</v>
      </c>
      <c r="M20" s="57"/>
      <c r="N20" s="65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</row>
    <row r="21" spans="1:26" ht="35.1" customHeight="1">
      <c r="A21" s="293" t="s">
        <v>131</v>
      </c>
      <c r="B21" s="293" t="s">
        <v>63</v>
      </c>
      <c r="C21" s="293">
        <v>103689</v>
      </c>
      <c r="D21" s="294" t="s">
        <v>122</v>
      </c>
      <c r="E21" s="293" t="s">
        <v>123</v>
      </c>
      <c r="F21" s="295">
        <v>2.4</v>
      </c>
      <c r="G21" s="296">
        <v>384.33</v>
      </c>
      <c r="H21" s="296">
        <v>468.88</v>
      </c>
      <c r="I21" s="296">
        <v>1125.31</v>
      </c>
      <c r="J21" s="348">
        <f t="shared" si="0"/>
        <v>7.2066363738305834E-3</v>
      </c>
      <c r="K21" s="298">
        <f t="shared" ref="K21:K38" si="3">K20+J21</f>
        <v>0.95350598495169359</v>
      </c>
      <c r="L21" s="293" t="str">
        <f t="shared" si="1"/>
        <v>C</v>
      </c>
      <c r="M21" s="57"/>
      <c r="N21" s="65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</row>
    <row r="22" spans="1:26" ht="35.1" customHeight="1">
      <c r="A22" s="293" t="s">
        <v>271</v>
      </c>
      <c r="B22" s="293" t="s">
        <v>63</v>
      </c>
      <c r="C22" s="293">
        <v>97914</v>
      </c>
      <c r="D22" s="294" t="s">
        <v>203</v>
      </c>
      <c r="E22" s="293" t="s">
        <v>66</v>
      </c>
      <c r="F22" s="295">
        <v>271.08651120000002</v>
      </c>
      <c r="G22" s="296">
        <v>3.31</v>
      </c>
      <c r="H22" s="296">
        <v>4.04</v>
      </c>
      <c r="I22" s="296">
        <v>1095.19</v>
      </c>
      <c r="J22" s="348">
        <f t="shared" si="0"/>
        <v>7.0137438485888487E-3</v>
      </c>
      <c r="K22" s="298">
        <f t="shared" si="3"/>
        <v>0.96051972880028247</v>
      </c>
      <c r="L22" s="293" t="str">
        <f t="shared" si="1"/>
        <v>C</v>
      </c>
      <c r="M22" s="57"/>
      <c r="N22" s="65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</row>
    <row r="23" spans="1:26" ht="24.95" customHeight="1">
      <c r="A23" s="293" t="s">
        <v>249</v>
      </c>
      <c r="B23" s="293" t="s">
        <v>145</v>
      </c>
      <c r="C23" s="293" t="s">
        <v>252</v>
      </c>
      <c r="D23" s="294" t="s">
        <v>253</v>
      </c>
      <c r="E23" s="293" t="s">
        <v>56</v>
      </c>
      <c r="F23" s="295">
        <v>2</v>
      </c>
      <c r="G23" s="296">
        <v>441.06</v>
      </c>
      <c r="H23" s="296">
        <v>538.09</v>
      </c>
      <c r="I23" s="296">
        <v>1076.18</v>
      </c>
      <c r="J23" s="348">
        <f t="shared" si="0"/>
        <v>6.8920012554664917E-3</v>
      </c>
      <c r="K23" s="298">
        <f t="shared" si="3"/>
        <v>0.96741173005574899</v>
      </c>
      <c r="L23" s="293" t="str">
        <f t="shared" si="1"/>
        <v>C</v>
      </c>
      <c r="M23" s="57"/>
      <c r="N23" s="65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</row>
    <row r="24" spans="1:26" ht="35.1" customHeight="1">
      <c r="A24" s="293" t="s">
        <v>269</v>
      </c>
      <c r="B24" s="293" t="s">
        <v>63</v>
      </c>
      <c r="C24" s="293">
        <v>101124</v>
      </c>
      <c r="D24" s="294" t="s">
        <v>296</v>
      </c>
      <c r="E24" s="293" t="s">
        <v>125</v>
      </c>
      <c r="F24" s="295">
        <v>54.957439999999998</v>
      </c>
      <c r="G24" s="296">
        <v>15.66</v>
      </c>
      <c r="H24" s="296">
        <v>19.11</v>
      </c>
      <c r="I24" s="296">
        <v>1050.24</v>
      </c>
      <c r="J24" s="348">
        <f t="shared" si="0"/>
        <v>6.7258780116162056E-3</v>
      </c>
      <c r="K24" s="298">
        <f t="shared" si="3"/>
        <v>0.97413760806736516</v>
      </c>
      <c r="L24" s="293" t="str">
        <f t="shared" si="1"/>
        <v>C</v>
      </c>
      <c r="M24" s="57"/>
      <c r="N24" s="65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</row>
    <row r="25" spans="1:26" ht="35.1" customHeight="1">
      <c r="A25" s="293" t="s">
        <v>272</v>
      </c>
      <c r="B25" s="293" t="s">
        <v>63</v>
      </c>
      <c r="C25" s="293">
        <v>100576</v>
      </c>
      <c r="D25" s="294" t="s">
        <v>241</v>
      </c>
      <c r="E25" s="293" t="s">
        <v>123</v>
      </c>
      <c r="F25" s="295">
        <v>274.78719999999998</v>
      </c>
      <c r="G25" s="296">
        <v>2.94</v>
      </c>
      <c r="H25" s="296">
        <v>3.59</v>
      </c>
      <c r="I25" s="296">
        <v>986.49</v>
      </c>
      <c r="J25" s="348">
        <f t="shared" si="0"/>
        <v>6.3176144497250827E-3</v>
      </c>
      <c r="K25" s="298">
        <f t="shared" si="3"/>
        <v>0.98045522251709027</v>
      </c>
      <c r="L25" s="293" t="str">
        <f t="shared" si="1"/>
        <v>C</v>
      </c>
      <c r="M25" s="57"/>
      <c r="N25" s="65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</row>
    <row r="26" spans="1:26" ht="35.1" customHeight="1">
      <c r="A26" s="293" t="s">
        <v>248</v>
      </c>
      <c r="B26" s="293" t="s">
        <v>63</v>
      </c>
      <c r="C26" s="293">
        <v>104790</v>
      </c>
      <c r="D26" s="294" t="s">
        <v>199</v>
      </c>
      <c r="E26" s="293" t="s">
        <v>125</v>
      </c>
      <c r="F26" s="295">
        <v>5.5851499999999996</v>
      </c>
      <c r="G26" s="296">
        <v>120.1</v>
      </c>
      <c r="H26" s="296">
        <v>146.52000000000001</v>
      </c>
      <c r="I26" s="296">
        <v>818.34</v>
      </c>
      <c r="J26" s="348">
        <f t="shared" si="0"/>
        <v>5.2407592664781436E-3</v>
      </c>
      <c r="K26" s="298">
        <f t="shared" si="3"/>
        <v>0.98569598178356843</v>
      </c>
      <c r="L26" s="293" t="str">
        <f t="shared" si="1"/>
        <v>C</v>
      </c>
      <c r="M26" s="57"/>
      <c r="N26" s="65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</row>
    <row r="27" spans="1:26" ht="24.95" customHeight="1">
      <c r="A27" s="293" t="s">
        <v>135</v>
      </c>
      <c r="B27" s="293" t="s">
        <v>55</v>
      </c>
      <c r="C27" s="293" t="s">
        <v>260</v>
      </c>
      <c r="D27" s="294" t="s">
        <v>259</v>
      </c>
      <c r="E27" s="293" t="s">
        <v>123</v>
      </c>
      <c r="F27" s="295">
        <v>362.1336</v>
      </c>
      <c r="G27" s="296">
        <v>1.66</v>
      </c>
      <c r="H27" s="296">
        <v>2.0299999999999998</v>
      </c>
      <c r="I27" s="296">
        <v>735.13</v>
      </c>
      <c r="J27" s="348">
        <f t="shared" si="0"/>
        <v>4.7078712510277851E-3</v>
      </c>
      <c r="K27" s="298">
        <f t="shared" si="3"/>
        <v>0.99040385303459622</v>
      </c>
      <c r="L27" s="293" t="str">
        <f t="shared" si="1"/>
        <v>C</v>
      </c>
      <c r="M27" s="57"/>
      <c r="N27" s="65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</row>
    <row r="28" spans="1:26" ht="45" customHeight="1">
      <c r="A28" s="293" t="s">
        <v>270</v>
      </c>
      <c r="B28" s="293" t="s">
        <v>63</v>
      </c>
      <c r="C28" s="293">
        <v>100973</v>
      </c>
      <c r="D28" s="294" t="s">
        <v>297</v>
      </c>
      <c r="E28" s="293" t="s">
        <v>125</v>
      </c>
      <c r="F28" s="295">
        <v>54.957500000000003</v>
      </c>
      <c r="G28" s="296">
        <v>9.09</v>
      </c>
      <c r="H28" s="296">
        <v>11.09</v>
      </c>
      <c r="I28" s="296">
        <v>609.48</v>
      </c>
      <c r="J28" s="348">
        <f t="shared" si="0"/>
        <v>3.9031917757082618E-3</v>
      </c>
      <c r="K28" s="298">
        <f t="shared" si="3"/>
        <v>0.99430704481030452</v>
      </c>
      <c r="L28" s="293" t="str">
        <f t="shared" si="1"/>
        <v>C</v>
      </c>
      <c r="M28" s="57"/>
      <c r="N28" s="65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</row>
    <row r="29" spans="1:26" ht="35.1" customHeight="1">
      <c r="A29" s="293" t="s">
        <v>295</v>
      </c>
      <c r="B29" s="293" t="s">
        <v>63</v>
      </c>
      <c r="C29" s="293">
        <v>97915</v>
      </c>
      <c r="D29" s="294" t="s">
        <v>348</v>
      </c>
      <c r="E29" s="293" t="s">
        <v>66</v>
      </c>
      <c r="F29" s="295">
        <v>174.19310182400002</v>
      </c>
      <c r="G29" s="296">
        <v>1.26</v>
      </c>
      <c r="H29" s="296">
        <v>1.54</v>
      </c>
      <c r="I29" s="296">
        <v>268.26</v>
      </c>
      <c r="J29" s="348">
        <f t="shared" si="0"/>
        <v>1.7179730684378459E-3</v>
      </c>
      <c r="K29" s="298">
        <f t="shared" si="3"/>
        <v>0.99602501787874231</v>
      </c>
      <c r="L29" s="293" t="str">
        <f t="shared" si="1"/>
        <v>C</v>
      </c>
      <c r="M29" s="57"/>
      <c r="N29" s="65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</row>
    <row r="30" spans="1:26" ht="24.95" customHeight="1">
      <c r="A30" s="293" t="s">
        <v>274</v>
      </c>
      <c r="B30" s="293" t="s">
        <v>63</v>
      </c>
      <c r="C30" s="293">
        <v>100575</v>
      </c>
      <c r="D30" s="294" t="s">
        <v>242</v>
      </c>
      <c r="E30" s="293" t="s">
        <v>123</v>
      </c>
      <c r="F30" s="295">
        <v>274.78719999999998</v>
      </c>
      <c r="G30" s="296">
        <v>0.56000000000000005</v>
      </c>
      <c r="H30" s="296">
        <v>0.68</v>
      </c>
      <c r="I30" s="296">
        <v>186.86</v>
      </c>
      <c r="J30" s="348">
        <f t="shared" si="0"/>
        <v>1.1966765360780433E-3</v>
      </c>
      <c r="K30" s="298">
        <f>K29+J30</f>
        <v>0.99722169441482034</v>
      </c>
      <c r="L30" s="293" t="str">
        <f t="shared" si="1"/>
        <v>C</v>
      </c>
      <c r="M30" s="57"/>
      <c r="N30" s="65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</row>
    <row r="31" spans="1:26" ht="35.1" customHeight="1">
      <c r="A31" s="293" t="s">
        <v>133</v>
      </c>
      <c r="B31" s="293" t="s">
        <v>55</v>
      </c>
      <c r="C31" s="293" t="s">
        <v>60</v>
      </c>
      <c r="D31" s="294" t="s">
        <v>61</v>
      </c>
      <c r="E31" s="293" t="s">
        <v>56</v>
      </c>
      <c r="F31" s="295">
        <v>25</v>
      </c>
      <c r="G31" s="296">
        <v>5.63</v>
      </c>
      <c r="H31" s="296">
        <v>6.87</v>
      </c>
      <c r="I31" s="296">
        <v>171.75</v>
      </c>
      <c r="J31" s="348">
        <f t="shared" si="0"/>
        <v>1.0999100667419669E-3</v>
      </c>
      <c r="K31" s="298">
        <f t="shared" ref="K31:K35" si="4">K30+J31</f>
        <v>0.99832160448156226</v>
      </c>
      <c r="L31" s="293" t="str">
        <f t="shared" si="1"/>
        <v>C</v>
      </c>
      <c r="M31" s="57"/>
      <c r="N31" s="65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</row>
    <row r="32" spans="1:26" ht="35.1" customHeight="1">
      <c r="A32" s="293" t="s">
        <v>264</v>
      </c>
      <c r="B32" s="293" t="s">
        <v>55</v>
      </c>
      <c r="C32" s="293" t="s">
        <v>258</v>
      </c>
      <c r="D32" s="294" t="s">
        <v>257</v>
      </c>
      <c r="E32" s="293" t="s">
        <v>125</v>
      </c>
      <c r="F32" s="295">
        <v>22.527822</v>
      </c>
      <c r="G32" s="296">
        <v>3.54</v>
      </c>
      <c r="H32" s="296">
        <v>4.32</v>
      </c>
      <c r="I32" s="296">
        <v>97.32</v>
      </c>
      <c r="J32" s="348">
        <f t="shared" si="0"/>
        <v>6.2325035048226029E-4</v>
      </c>
      <c r="K32" s="298">
        <f t="shared" si="4"/>
        <v>0.99894485483204454</v>
      </c>
      <c r="L32" s="293" t="str">
        <f t="shared" si="1"/>
        <v>C</v>
      </c>
      <c r="M32" s="57"/>
      <c r="N32" s="65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</row>
    <row r="33" spans="1:26" ht="45" customHeight="1">
      <c r="A33" s="293" t="s">
        <v>142</v>
      </c>
      <c r="B33" s="293" t="s">
        <v>63</v>
      </c>
      <c r="C33" s="293">
        <v>102332</v>
      </c>
      <c r="D33" s="294" t="s">
        <v>127</v>
      </c>
      <c r="E33" s="293" t="s">
        <v>69</v>
      </c>
      <c r="F33" s="295">
        <v>24.999148799999997</v>
      </c>
      <c r="G33" s="296">
        <v>2.02</v>
      </c>
      <c r="H33" s="296">
        <v>2.46</v>
      </c>
      <c r="I33" s="296">
        <v>61.5</v>
      </c>
      <c r="J33" s="348">
        <f t="shared" si="0"/>
        <v>3.9385425970673047E-4</v>
      </c>
      <c r="K33" s="298">
        <f t="shared" si="4"/>
        <v>0.99933870909175126</v>
      </c>
      <c r="L33" s="293" t="str">
        <f t="shared" si="1"/>
        <v>C</v>
      </c>
      <c r="M33" s="57"/>
      <c r="N33" s="65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</row>
    <row r="34" spans="1:26" ht="24.95" customHeight="1">
      <c r="A34" s="293" t="s">
        <v>136</v>
      </c>
      <c r="B34" s="293" t="s">
        <v>219</v>
      </c>
      <c r="C34" s="293">
        <v>4011212</v>
      </c>
      <c r="D34" s="294" t="s">
        <v>256</v>
      </c>
      <c r="E34" s="293" t="s">
        <v>123</v>
      </c>
      <c r="F34" s="295">
        <v>362.1336</v>
      </c>
      <c r="G34" s="296">
        <v>0.09</v>
      </c>
      <c r="H34" s="296">
        <v>0.11</v>
      </c>
      <c r="I34" s="296">
        <v>39.83</v>
      </c>
      <c r="J34" s="348">
        <f t="shared" si="0"/>
        <v>2.5507666933526952E-4</v>
      </c>
      <c r="K34" s="298">
        <f t="shared" si="4"/>
        <v>0.99959378576108648</v>
      </c>
      <c r="L34" s="293" t="str">
        <f t="shared" si="1"/>
        <v>C</v>
      </c>
      <c r="M34" s="57"/>
      <c r="N34" s="65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</row>
    <row r="35" spans="1:26" ht="24.95" customHeight="1">
      <c r="A35" s="293" t="s">
        <v>195</v>
      </c>
      <c r="B35" s="293" t="s">
        <v>63</v>
      </c>
      <c r="C35" s="293">
        <v>106167</v>
      </c>
      <c r="D35" s="294" t="s">
        <v>294</v>
      </c>
      <c r="E35" s="293" t="s">
        <v>123</v>
      </c>
      <c r="F35" s="295">
        <v>362.1336</v>
      </c>
      <c r="G35" s="296">
        <v>0.08</v>
      </c>
      <c r="H35" s="296">
        <v>0.1</v>
      </c>
      <c r="I35" s="296">
        <v>36.21</v>
      </c>
      <c r="J35" s="348">
        <f t="shared" si="0"/>
        <v>2.3189370315415792E-4</v>
      </c>
      <c r="K35" s="298">
        <f t="shared" si="4"/>
        <v>0.99982567946424061</v>
      </c>
      <c r="L35" s="293" t="str">
        <f t="shared" si="1"/>
        <v>C</v>
      </c>
      <c r="M35" s="57"/>
      <c r="N35" s="65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</row>
    <row r="36" spans="1:26" ht="45" customHeight="1">
      <c r="A36" s="293" t="s">
        <v>276</v>
      </c>
      <c r="B36" s="293" t="s">
        <v>63</v>
      </c>
      <c r="C36" s="293">
        <v>102333</v>
      </c>
      <c r="D36" s="294" t="s">
        <v>128</v>
      </c>
      <c r="E36" s="293" t="s">
        <v>69</v>
      </c>
      <c r="F36" s="295">
        <v>16.474439059199998</v>
      </c>
      <c r="G36" s="296">
        <v>0.77</v>
      </c>
      <c r="H36" s="296">
        <v>0.94</v>
      </c>
      <c r="I36" s="296">
        <v>15.49</v>
      </c>
      <c r="J36" s="348">
        <f t="shared" si="0"/>
        <v>9.920004037166269E-5</v>
      </c>
      <c r="K36" s="298">
        <f t="shared" si="3"/>
        <v>0.99992487950461229</v>
      </c>
      <c r="L36" s="293" t="str">
        <f t="shared" si="1"/>
        <v>C</v>
      </c>
      <c r="M36" s="57"/>
      <c r="N36" s="65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</row>
    <row r="37" spans="1:26" ht="45" customHeight="1">
      <c r="A37" s="293" t="s">
        <v>139</v>
      </c>
      <c r="B37" s="293" t="s">
        <v>63</v>
      </c>
      <c r="C37" s="293">
        <v>102332</v>
      </c>
      <c r="D37" s="294" t="s">
        <v>127</v>
      </c>
      <c r="E37" s="293" t="s">
        <v>69</v>
      </c>
      <c r="F37" s="295">
        <v>3.8092080000000008</v>
      </c>
      <c r="G37" s="296">
        <v>2.02</v>
      </c>
      <c r="H37" s="296">
        <v>2.46</v>
      </c>
      <c r="I37" s="296">
        <v>9.3699999999999992</v>
      </c>
      <c r="J37" s="348">
        <f t="shared" si="0"/>
        <v>6.0006738430114867E-5</v>
      </c>
      <c r="K37" s="298">
        <f t="shared" si="3"/>
        <v>0.99998488624304238</v>
      </c>
      <c r="L37" s="293" t="str">
        <f t="shared" si="1"/>
        <v>C</v>
      </c>
      <c r="M37" s="57"/>
      <c r="N37" s="65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</row>
    <row r="38" spans="1:26" ht="45" customHeight="1">
      <c r="A38" s="293" t="s">
        <v>140</v>
      </c>
      <c r="B38" s="293" t="s">
        <v>63</v>
      </c>
      <c r="C38" s="293">
        <v>102333</v>
      </c>
      <c r="D38" s="294" t="s">
        <v>128</v>
      </c>
      <c r="E38" s="293" t="s">
        <v>69</v>
      </c>
      <c r="F38" s="295">
        <v>2.5102680720000001</v>
      </c>
      <c r="G38" s="296">
        <v>0.77</v>
      </c>
      <c r="H38" s="296">
        <v>0.94</v>
      </c>
      <c r="I38" s="296">
        <v>2.36</v>
      </c>
      <c r="J38" s="348">
        <f t="shared" si="0"/>
        <v>1.5113756957851771E-5</v>
      </c>
      <c r="K38" s="298">
        <f t="shared" si="3"/>
        <v>1.0000000000000002</v>
      </c>
      <c r="L38" s="293" t="str">
        <f t="shared" si="1"/>
        <v>C</v>
      </c>
      <c r="M38" s="57"/>
      <c r="N38" s="65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</row>
    <row r="39" spans="1:26" ht="5.45" customHeight="1">
      <c r="A39" s="472"/>
      <c r="B39" s="473"/>
      <c r="C39" s="473"/>
      <c r="D39" s="473"/>
      <c r="E39" s="473"/>
      <c r="F39" s="473"/>
      <c r="G39" s="473"/>
      <c r="H39" s="473"/>
      <c r="I39" s="473"/>
      <c r="J39" s="473"/>
      <c r="K39" s="473"/>
      <c r="L39" s="474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</row>
    <row r="40" spans="1:26" ht="21.75" hidden="1" customHeight="1">
      <c r="A40" s="519" t="s">
        <v>70</v>
      </c>
      <c r="B40" s="520"/>
      <c r="C40" s="520"/>
      <c r="D40" s="520"/>
      <c r="E40" s="520"/>
      <c r="F40" s="520"/>
      <c r="G40" s="520"/>
      <c r="H40" s="521"/>
      <c r="I40" s="168" t="e">
        <f>SUM(#REF!,#REF!)</f>
        <v>#REF!</v>
      </c>
      <c r="J40" s="57"/>
      <c r="K40" s="57"/>
      <c r="L40" s="121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</row>
    <row r="41" spans="1:26" ht="21" customHeight="1">
      <c r="A41" s="447" t="s">
        <v>71</v>
      </c>
      <c r="B41" s="440"/>
      <c r="C41" s="440"/>
      <c r="D41" s="440"/>
      <c r="E41" s="440"/>
      <c r="F41" s="440"/>
      <c r="G41" s="440"/>
      <c r="H41" s="440"/>
      <c r="I41" s="169">
        <f>SUM(I10:I38)</f>
        <v>156149.12999999995</v>
      </c>
      <c r="J41" s="522">
        <f>SUM(J10:J38)</f>
        <v>1.0000000000000002</v>
      </c>
      <c r="K41" s="523"/>
      <c r="L41" s="524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103.5" customHeight="1">
      <c r="A42" s="313"/>
      <c r="B42" s="314"/>
      <c r="C42" s="315"/>
      <c r="D42" s="316"/>
      <c r="E42" s="316"/>
      <c r="F42" s="317"/>
      <c r="G42" s="318"/>
      <c r="H42" s="316"/>
      <c r="I42" s="316"/>
      <c r="J42" s="319"/>
      <c r="K42" s="319"/>
      <c r="L42" s="320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15" customHeight="1">
      <c r="A43" s="101"/>
      <c r="B43" s="331"/>
      <c r="C43" s="332"/>
      <c r="D43" s="268"/>
      <c r="E43" s="268"/>
      <c r="F43" s="333"/>
      <c r="G43" s="334"/>
      <c r="H43" s="268"/>
      <c r="I43" s="268"/>
      <c r="J43" s="55"/>
      <c r="K43" s="55"/>
      <c r="L43" s="122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15" customHeight="1">
      <c r="A44" s="101"/>
      <c r="B44" s="246" t="s">
        <v>104</v>
      </c>
      <c r="C44" s="246" t="s">
        <v>105</v>
      </c>
      <c r="D44" s="268"/>
      <c r="E44" s="268"/>
      <c r="F44" s="333"/>
      <c r="G44" s="334"/>
      <c r="H44" s="268"/>
      <c r="I44" s="268"/>
      <c r="J44" s="55"/>
      <c r="K44" s="55"/>
      <c r="L44" s="122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15" customHeight="1">
      <c r="A45" s="101"/>
      <c r="B45" s="109" t="s">
        <v>106</v>
      </c>
      <c r="C45" s="110">
        <v>0.8</v>
      </c>
      <c r="D45" s="268"/>
      <c r="E45" s="268"/>
      <c r="F45" s="333"/>
      <c r="G45" s="334"/>
      <c r="H45" s="268"/>
      <c r="I45" s="268"/>
      <c r="J45" s="55"/>
      <c r="K45" s="55"/>
      <c r="L45" s="122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14.25" customHeight="1">
      <c r="A46" s="101"/>
      <c r="B46" s="186" t="s">
        <v>107</v>
      </c>
      <c r="C46" s="111">
        <v>0.95</v>
      </c>
      <c r="D46" s="268"/>
      <c r="E46" s="268"/>
      <c r="F46" s="333"/>
      <c r="G46" s="334"/>
      <c r="H46" s="268"/>
      <c r="I46" s="268"/>
      <c r="J46" s="55"/>
      <c r="K46" s="55"/>
      <c r="L46" s="122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12.6" customHeight="1">
      <c r="A47" s="101"/>
      <c r="B47" s="187" t="s">
        <v>108</v>
      </c>
      <c r="C47" s="112">
        <v>1</v>
      </c>
      <c r="D47" s="268"/>
      <c r="E47" s="268"/>
      <c r="F47" s="333"/>
      <c r="G47" s="334"/>
      <c r="H47" s="268"/>
      <c r="I47" s="268"/>
      <c r="J47" s="55"/>
      <c r="K47" s="55"/>
      <c r="L47" s="122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10.5" customHeight="1">
      <c r="A48" s="101"/>
      <c r="B48" s="331"/>
      <c r="C48" s="332"/>
      <c r="D48" s="268"/>
      <c r="E48" s="268"/>
      <c r="F48" s="333"/>
      <c r="G48" s="334"/>
      <c r="H48" s="268"/>
      <c r="I48" s="268"/>
      <c r="J48" s="55"/>
      <c r="K48" s="55"/>
      <c r="L48" s="122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10.5" customHeight="1">
      <c r="A49" s="101"/>
      <c r="B49" s="331"/>
      <c r="C49" s="332"/>
      <c r="D49" s="268"/>
      <c r="E49" s="268"/>
      <c r="F49" s="333"/>
      <c r="G49" s="334"/>
      <c r="H49" s="268"/>
      <c r="I49" s="268"/>
      <c r="J49" s="55"/>
      <c r="K49" s="55"/>
      <c r="L49" s="122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10.15" customHeight="1">
      <c r="A50" s="101"/>
      <c r="B50" s="331"/>
      <c r="C50" s="332"/>
      <c r="D50" s="268"/>
      <c r="E50" s="268"/>
      <c r="F50" s="333"/>
      <c r="G50" s="334"/>
      <c r="H50" s="268"/>
      <c r="I50" s="268"/>
      <c r="J50" s="55"/>
      <c r="K50" s="55"/>
      <c r="L50" s="122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10.15" customHeight="1">
      <c r="A51" s="101"/>
      <c r="B51" s="331"/>
      <c r="C51" s="332"/>
      <c r="D51" s="268"/>
      <c r="E51" s="268"/>
      <c r="F51" s="333"/>
      <c r="G51" s="334"/>
      <c r="H51" s="268"/>
      <c r="I51" s="268"/>
      <c r="J51" s="55"/>
      <c r="K51" s="55"/>
      <c r="L51" s="122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10.5" customHeight="1">
      <c r="A52" s="101"/>
      <c r="B52" s="331"/>
      <c r="C52" s="332"/>
      <c r="D52" s="268"/>
      <c r="E52" s="268"/>
      <c r="F52" s="333"/>
      <c r="G52" s="334"/>
      <c r="H52" s="268"/>
      <c r="I52" s="268"/>
      <c r="J52" s="55"/>
      <c r="K52" s="55"/>
      <c r="L52" s="122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ht="10.5" customHeight="1">
      <c r="A53" s="101"/>
      <c r="B53" s="331"/>
      <c r="C53" s="332"/>
      <c r="D53" s="268"/>
      <c r="E53" s="268"/>
      <c r="F53" s="333"/>
      <c r="G53" s="334"/>
      <c r="H53" s="268"/>
      <c r="I53" s="268"/>
      <c r="J53" s="55"/>
      <c r="K53" s="55"/>
      <c r="L53" s="122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10.5" customHeight="1">
      <c r="A54" s="101"/>
      <c r="B54" s="331"/>
      <c r="C54" s="332"/>
      <c r="D54" s="268"/>
      <c r="E54" s="268"/>
      <c r="F54" s="333"/>
      <c r="G54" s="334"/>
      <c r="H54" s="268"/>
      <c r="I54" s="268"/>
      <c r="J54" s="55"/>
      <c r="K54" s="55"/>
      <c r="L54" s="122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10.5" customHeight="1">
      <c r="A55" s="101"/>
      <c r="B55" s="331"/>
      <c r="C55" s="332"/>
      <c r="D55" s="268"/>
      <c r="E55" s="268"/>
      <c r="F55" s="333"/>
      <c r="G55" s="334"/>
      <c r="H55" s="268"/>
      <c r="I55" s="268"/>
      <c r="J55" s="55"/>
      <c r="K55" s="55"/>
      <c r="L55" s="122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21" customHeight="1">
      <c r="A56" s="101"/>
      <c r="B56" s="331"/>
      <c r="C56" s="332"/>
      <c r="D56" s="268"/>
      <c r="E56" s="268"/>
      <c r="F56" s="333"/>
      <c r="G56" s="334"/>
      <c r="H56" s="268"/>
      <c r="I56" s="268"/>
      <c r="J56" s="55"/>
      <c r="K56" s="55"/>
      <c r="L56" s="122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10.5" customHeight="1">
      <c r="A57" s="101"/>
      <c r="B57" s="331"/>
      <c r="C57" s="332"/>
      <c r="D57" s="268"/>
      <c r="E57" s="268"/>
      <c r="F57" s="333"/>
      <c r="G57" s="334"/>
      <c r="H57" s="268"/>
      <c r="I57" s="268"/>
      <c r="J57" s="55"/>
      <c r="K57" s="55"/>
      <c r="L57" s="122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93.75" customHeight="1">
      <c r="A58" s="101"/>
      <c r="B58" s="331"/>
      <c r="C58" s="332"/>
      <c r="D58" s="268"/>
      <c r="E58" s="268"/>
      <c r="F58" s="333"/>
      <c r="G58" s="334"/>
      <c r="H58" s="268"/>
      <c r="I58" s="268"/>
      <c r="J58" s="55"/>
      <c r="K58" s="55"/>
      <c r="L58" s="122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23.45" customHeight="1">
      <c r="A59" s="101"/>
      <c r="B59" s="331"/>
      <c r="C59" s="332"/>
      <c r="D59" s="268"/>
      <c r="E59" s="268"/>
      <c r="F59" s="333"/>
      <c r="G59" s="334"/>
      <c r="H59" s="268"/>
      <c r="I59" s="268"/>
      <c r="J59" s="55"/>
      <c r="K59" s="55"/>
      <c r="L59" s="122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25.15" customHeight="1">
      <c r="A60" s="101"/>
      <c r="B60" s="331"/>
      <c r="C60" s="332"/>
      <c r="D60" s="268"/>
      <c r="E60" s="268"/>
      <c r="F60" s="333"/>
      <c r="G60" s="334"/>
      <c r="H60" s="268"/>
      <c r="I60" s="268"/>
      <c r="J60" s="55"/>
      <c r="K60" s="55"/>
      <c r="L60" s="122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54.75" customHeight="1">
      <c r="A61" s="101"/>
      <c r="B61" s="331"/>
      <c r="C61" s="332"/>
      <c r="D61" s="268"/>
      <c r="E61" s="268"/>
      <c r="F61" s="333"/>
      <c r="G61" s="334"/>
      <c r="H61" s="268"/>
      <c r="I61" s="268"/>
      <c r="J61" s="55"/>
      <c r="K61" s="55"/>
      <c r="L61" s="122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8.25" customHeight="1">
      <c r="A62" s="335"/>
      <c r="B62" s="336"/>
      <c r="C62" s="337"/>
      <c r="D62" s="338"/>
      <c r="E62" s="339"/>
      <c r="F62" s="479"/>
      <c r="G62" s="509"/>
      <c r="H62" s="509"/>
      <c r="I62" s="336"/>
      <c r="J62" s="340"/>
      <c r="K62" s="340"/>
      <c r="L62" s="341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</row>
    <row r="63" spans="1:26" ht="12.75" customHeight="1">
      <c r="A63" s="188"/>
      <c r="B63" s="189"/>
      <c r="C63" s="189"/>
      <c r="D63" s="190"/>
      <c r="E63" s="189"/>
      <c r="F63" s="191"/>
      <c r="G63" s="192"/>
      <c r="H63" s="189"/>
      <c r="I63" s="189"/>
      <c r="J63" s="193"/>
      <c r="K63" s="193"/>
      <c r="L63" s="193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</row>
    <row r="64" spans="1:26" ht="63" customHeight="1">
      <c r="A64" s="68"/>
      <c r="B64" s="68"/>
      <c r="C64" s="68"/>
      <c r="D64" s="328"/>
      <c r="E64" s="68"/>
      <c r="F64" s="184"/>
      <c r="G64" s="72"/>
      <c r="H64" s="68"/>
      <c r="I64" s="68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48" customHeight="1">
      <c r="A65" s="68"/>
      <c r="B65" s="68"/>
      <c r="C65" s="68"/>
      <c r="D65" s="68"/>
      <c r="E65" s="68"/>
      <c r="F65" s="329"/>
      <c r="G65" s="72"/>
      <c r="H65" s="68"/>
      <c r="I65" s="68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64.900000000000006" customHeight="1">
      <c r="A66" s="68"/>
      <c r="B66" s="68"/>
      <c r="C66" s="68"/>
      <c r="D66" s="68"/>
      <c r="E66" s="68"/>
      <c r="F66" s="184"/>
      <c r="G66" s="72"/>
      <c r="H66" s="68"/>
      <c r="I66" s="68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12.75" customHeight="1">
      <c r="A67" s="68"/>
      <c r="B67" s="68"/>
      <c r="C67" s="68"/>
      <c r="D67" s="68"/>
      <c r="E67" s="68"/>
      <c r="F67" s="184"/>
      <c r="G67" s="72"/>
      <c r="H67" s="68"/>
      <c r="I67" s="68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12.75" customHeight="1">
      <c r="A68" s="68"/>
      <c r="B68" s="68"/>
      <c r="C68" s="68"/>
      <c r="D68" s="68"/>
      <c r="E68" s="68"/>
      <c r="F68" s="184"/>
      <c r="G68" s="72"/>
      <c r="H68" s="68"/>
      <c r="I68" s="68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12.75" customHeight="1">
      <c r="A69" s="68"/>
      <c r="B69" s="68"/>
      <c r="C69" s="68"/>
      <c r="D69" s="68"/>
      <c r="E69" s="68"/>
      <c r="F69" s="184"/>
      <c r="G69" s="72"/>
      <c r="H69" s="68"/>
      <c r="I69" s="68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12.75" customHeight="1">
      <c r="A70" s="68"/>
      <c r="B70" s="68"/>
      <c r="C70" s="68"/>
      <c r="D70" s="68"/>
      <c r="E70" s="68"/>
      <c r="F70" s="184"/>
      <c r="G70" s="72"/>
      <c r="H70" s="68"/>
      <c r="I70" s="68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12.75" customHeight="1">
      <c r="A71" s="68"/>
      <c r="B71" s="68"/>
      <c r="C71" s="68"/>
      <c r="D71" s="68"/>
      <c r="E71" s="68"/>
      <c r="F71" s="184"/>
      <c r="G71" s="72"/>
      <c r="H71" s="68"/>
      <c r="I71" s="68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12.75" customHeight="1">
      <c r="A72" s="68"/>
      <c r="B72" s="68"/>
      <c r="C72" s="68"/>
      <c r="D72" s="68"/>
      <c r="E72" s="68"/>
      <c r="F72" s="184"/>
      <c r="G72" s="72"/>
      <c r="H72" s="68"/>
      <c r="I72" s="68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12.75" customHeight="1">
      <c r="A73" s="68"/>
      <c r="B73" s="68"/>
      <c r="C73" s="68"/>
      <c r="D73" s="68"/>
      <c r="E73" s="68"/>
      <c r="F73" s="184"/>
      <c r="G73" s="72"/>
      <c r="H73" s="68"/>
      <c r="I73" s="68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12.75" customHeight="1">
      <c r="A74" s="68"/>
      <c r="B74" s="68"/>
      <c r="C74" s="68"/>
      <c r="D74" s="68"/>
      <c r="E74" s="68"/>
      <c r="F74" s="184"/>
      <c r="G74" s="72"/>
      <c r="H74" s="68"/>
      <c r="I74" s="68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12.75" customHeight="1">
      <c r="A75" s="68"/>
      <c r="B75" s="68"/>
      <c r="C75" s="68"/>
      <c r="D75" s="68"/>
      <c r="E75" s="68"/>
      <c r="F75" s="184"/>
      <c r="G75" s="72"/>
      <c r="H75" s="68"/>
      <c r="I75" s="68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12.75" customHeight="1">
      <c r="A76" s="68"/>
      <c r="B76" s="68"/>
      <c r="C76" s="68"/>
      <c r="D76" s="68"/>
      <c r="E76" s="68"/>
      <c r="F76" s="184"/>
      <c r="G76" s="72"/>
      <c r="H76" s="68"/>
      <c r="I76" s="68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12.75" customHeight="1">
      <c r="A77" s="68"/>
      <c r="B77" s="68"/>
      <c r="C77" s="68"/>
      <c r="D77" s="68"/>
      <c r="E77" s="68"/>
      <c r="F77" s="184"/>
      <c r="G77" s="72"/>
      <c r="H77" s="68"/>
      <c r="I77" s="68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12.75" customHeight="1">
      <c r="A78" s="68"/>
      <c r="B78" s="68"/>
      <c r="C78" s="68"/>
      <c r="D78" s="68"/>
      <c r="E78" s="68"/>
      <c r="F78" s="184"/>
      <c r="G78" s="72"/>
      <c r="H78" s="68"/>
      <c r="I78" s="68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12.75" customHeight="1">
      <c r="A79" s="68"/>
      <c r="B79" s="68"/>
      <c r="C79" s="68"/>
      <c r="D79" s="68"/>
      <c r="E79" s="68"/>
      <c r="F79" s="184"/>
      <c r="G79" s="72"/>
      <c r="H79" s="68"/>
      <c r="I79" s="68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12.75" customHeight="1">
      <c r="A80" s="68"/>
      <c r="B80" s="68"/>
      <c r="C80" s="68"/>
      <c r="D80" s="68"/>
      <c r="E80" s="68"/>
      <c r="F80" s="184"/>
      <c r="G80" s="72"/>
      <c r="H80" s="68"/>
      <c r="I80" s="68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ht="12.75" customHeight="1">
      <c r="A81" s="68"/>
      <c r="B81" s="68"/>
      <c r="C81" s="68"/>
      <c r="D81" s="68"/>
      <c r="E81" s="68"/>
      <c r="F81" s="184"/>
      <c r="G81" s="72"/>
      <c r="H81" s="68"/>
      <c r="I81" s="68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ht="12.75" customHeight="1">
      <c r="A82" s="68"/>
      <c r="B82" s="68"/>
      <c r="C82" s="68"/>
      <c r="D82" s="68"/>
      <c r="E82" s="68"/>
      <c r="F82" s="184"/>
      <c r="G82" s="72"/>
      <c r="H82" s="68"/>
      <c r="I82" s="68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ht="12.75" customHeight="1">
      <c r="A83" s="68"/>
      <c r="B83" s="68"/>
      <c r="C83" s="68"/>
      <c r="D83" s="68"/>
      <c r="E83" s="68"/>
      <c r="F83" s="184"/>
      <c r="G83" s="72"/>
      <c r="H83" s="68"/>
      <c r="I83" s="68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</row>
    <row r="84" spans="1:26" ht="12.75" customHeight="1">
      <c r="A84" s="68"/>
      <c r="B84" s="68"/>
      <c r="C84" s="68"/>
      <c r="D84" s="68"/>
      <c r="E84" s="68"/>
      <c r="F84" s="184"/>
      <c r="G84" s="72"/>
      <c r="H84" s="68"/>
      <c r="I84" s="68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</row>
    <row r="85" spans="1:26" ht="12.75" customHeight="1">
      <c r="A85" s="68"/>
      <c r="B85" s="68"/>
      <c r="C85" s="68"/>
      <c r="D85" s="68"/>
      <c r="E85" s="68"/>
      <c r="F85" s="184"/>
      <c r="G85" s="72"/>
      <c r="H85" s="68"/>
      <c r="I85" s="68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</row>
    <row r="86" spans="1:26" ht="12.75" customHeight="1">
      <c r="A86" s="68"/>
      <c r="B86" s="68"/>
      <c r="C86" s="68"/>
      <c r="D86" s="68"/>
      <c r="E86" s="68"/>
      <c r="F86" s="184"/>
      <c r="G86" s="72"/>
      <c r="H86" s="68"/>
      <c r="I86" s="68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</row>
    <row r="87" spans="1:26" ht="12.75" customHeight="1">
      <c r="A87" s="68"/>
      <c r="B87" s="68"/>
      <c r="C87" s="68"/>
      <c r="D87" s="68"/>
      <c r="E87" s="68"/>
      <c r="F87" s="184"/>
      <c r="G87" s="72"/>
      <c r="H87" s="68"/>
      <c r="I87" s="68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</row>
    <row r="88" spans="1:26" ht="12.75" customHeight="1">
      <c r="A88" s="68"/>
      <c r="B88" s="68"/>
      <c r="C88" s="68"/>
      <c r="D88" s="68"/>
      <c r="E88" s="68"/>
      <c r="F88" s="184"/>
      <c r="G88" s="72"/>
      <c r="H88" s="68"/>
      <c r="I88" s="68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</row>
    <row r="89" spans="1:26" ht="12.75" customHeight="1">
      <c r="A89" s="68"/>
      <c r="B89" s="68"/>
      <c r="C89" s="68"/>
      <c r="D89" s="68"/>
      <c r="E89" s="68"/>
      <c r="F89" s="184"/>
      <c r="G89" s="72"/>
      <c r="H89" s="68"/>
      <c r="I89" s="68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</row>
    <row r="90" spans="1:26" ht="12.75" customHeight="1">
      <c r="A90" s="68"/>
      <c r="B90" s="68"/>
      <c r="C90" s="68"/>
      <c r="D90" s="68"/>
      <c r="E90" s="68"/>
      <c r="F90" s="184"/>
      <c r="G90" s="72"/>
      <c r="H90" s="68"/>
      <c r="I90" s="68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</row>
    <row r="91" spans="1:26" ht="12.75" customHeight="1">
      <c r="A91" s="68"/>
      <c r="B91" s="68"/>
      <c r="C91" s="68"/>
      <c r="D91" s="68"/>
      <c r="E91" s="68"/>
      <c r="F91" s="184"/>
      <c r="G91" s="72"/>
      <c r="H91" s="68"/>
      <c r="I91" s="68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</row>
    <row r="92" spans="1:26" ht="12.75" customHeight="1">
      <c r="A92" s="68"/>
      <c r="B92" s="68"/>
      <c r="C92" s="68"/>
      <c r="D92" s="68"/>
      <c r="E92" s="68"/>
      <c r="F92" s="184"/>
      <c r="G92" s="72"/>
      <c r="H92" s="68"/>
      <c r="I92" s="68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</row>
    <row r="93" spans="1:26" ht="12.75" customHeight="1">
      <c r="A93" s="68"/>
      <c r="B93" s="68"/>
      <c r="C93" s="68"/>
      <c r="D93" s="68"/>
      <c r="E93" s="68"/>
      <c r="F93" s="184"/>
      <c r="G93" s="72"/>
      <c r="H93" s="68"/>
      <c r="I93" s="68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</row>
    <row r="94" spans="1:26" ht="12.75" customHeight="1">
      <c r="A94" s="68"/>
      <c r="B94" s="68"/>
      <c r="C94" s="68"/>
      <c r="D94" s="68"/>
      <c r="E94" s="68"/>
      <c r="F94" s="184"/>
      <c r="G94" s="72"/>
      <c r="H94" s="68"/>
      <c r="I94" s="68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</row>
    <row r="95" spans="1:26" ht="12.75" customHeight="1">
      <c r="A95" s="68"/>
      <c r="B95" s="68"/>
      <c r="C95" s="68"/>
      <c r="D95" s="68"/>
      <c r="E95" s="68"/>
      <c r="F95" s="184"/>
      <c r="G95" s="72"/>
      <c r="H95" s="68"/>
      <c r="I95" s="68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</row>
    <row r="96" spans="1:26" ht="12.75" customHeight="1">
      <c r="A96" s="68"/>
      <c r="B96" s="68"/>
      <c r="C96" s="68"/>
      <c r="D96" s="68"/>
      <c r="E96" s="68"/>
      <c r="F96" s="184"/>
      <c r="G96" s="72"/>
      <c r="H96" s="68"/>
      <c r="I96" s="68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</row>
    <row r="97" spans="1:26" ht="12.75" customHeight="1">
      <c r="A97" s="68"/>
      <c r="B97" s="68"/>
      <c r="C97" s="68"/>
      <c r="D97" s="68"/>
      <c r="E97" s="68"/>
      <c r="F97" s="184"/>
      <c r="G97" s="72"/>
      <c r="H97" s="68"/>
      <c r="I97" s="68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</row>
    <row r="98" spans="1:26" ht="12.75" customHeight="1">
      <c r="A98" s="68"/>
      <c r="B98" s="68"/>
      <c r="C98" s="68"/>
      <c r="D98" s="68"/>
      <c r="E98" s="68"/>
      <c r="F98" s="184"/>
      <c r="G98" s="72"/>
      <c r="H98" s="68"/>
      <c r="I98" s="68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ht="12.75" customHeight="1">
      <c r="A99" s="68"/>
      <c r="B99" s="68"/>
      <c r="C99" s="68"/>
      <c r="D99" s="68"/>
      <c r="E99" s="68"/>
      <c r="F99" s="184"/>
      <c r="G99" s="72"/>
      <c r="H99" s="68"/>
      <c r="I99" s="68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</row>
    <row r="100" spans="1:26" ht="12.75" customHeight="1">
      <c r="A100" s="68"/>
      <c r="B100" s="68"/>
      <c r="C100" s="68"/>
      <c r="D100" s="68"/>
      <c r="E100" s="68"/>
      <c r="F100" s="184"/>
      <c r="G100" s="72"/>
      <c r="H100" s="68"/>
      <c r="I100" s="68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</row>
    <row r="101" spans="1:26" ht="12.75" customHeight="1">
      <c r="A101" s="68"/>
      <c r="B101" s="68"/>
      <c r="C101" s="68"/>
      <c r="D101" s="68"/>
      <c r="E101" s="68"/>
      <c r="F101" s="184"/>
      <c r="G101" s="72"/>
      <c r="H101" s="68"/>
      <c r="I101" s="68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</row>
    <row r="102" spans="1:26" ht="12.75" customHeight="1">
      <c r="A102" s="68"/>
      <c r="B102" s="68"/>
      <c r="C102" s="68"/>
      <c r="D102" s="68"/>
      <c r="E102" s="68"/>
      <c r="F102" s="184"/>
      <c r="G102" s="72"/>
      <c r="H102" s="68"/>
      <c r="I102" s="68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</row>
    <row r="103" spans="1:26" ht="12.75" customHeight="1">
      <c r="A103" s="68"/>
      <c r="B103" s="68"/>
      <c r="C103" s="68"/>
      <c r="D103" s="68"/>
      <c r="E103" s="68"/>
      <c r="F103" s="184"/>
      <c r="G103" s="72"/>
      <c r="H103" s="68"/>
      <c r="I103" s="68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</row>
    <row r="104" spans="1:26" ht="12.75" customHeight="1">
      <c r="A104" s="68"/>
      <c r="B104" s="68"/>
      <c r="C104" s="68"/>
      <c r="D104" s="68"/>
      <c r="E104" s="68"/>
      <c r="F104" s="184"/>
      <c r="G104" s="72"/>
      <c r="H104" s="68"/>
      <c r="I104" s="68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</row>
    <row r="105" spans="1:26" ht="12.75" customHeight="1">
      <c r="A105" s="68"/>
      <c r="B105" s="68"/>
      <c r="C105" s="68"/>
      <c r="D105" s="68"/>
      <c r="E105" s="68"/>
      <c r="F105" s="184"/>
      <c r="G105" s="72"/>
      <c r="H105" s="68"/>
      <c r="I105" s="68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</row>
    <row r="106" spans="1:26" ht="12.75" customHeight="1">
      <c r="A106" s="68"/>
      <c r="B106" s="68"/>
      <c r="C106" s="68"/>
      <c r="D106" s="68"/>
      <c r="E106" s="68"/>
      <c r="F106" s="184"/>
      <c r="G106" s="72"/>
      <c r="H106" s="68"/>
      <c r="I106" s="68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</row>
    <row r="107" spans="1:26" ht="12.75" customHeight="1">
      <c r="A107" s="68"/>
      <c r="B107" s="68"/>
      <c r="C107" s="68"/>
      <c r="D107" s="68"/>
      <c r="E107" s="68"/>
      <c r="F107" s="184"/>
      <c r="G107" s="72"/>
      <c r="H107" s="68"/>
      <c r="I107" s="68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</row>
    <row r="108" spans="1:26" ht="12.75" customHeight="1">
      <c r="A108" s="68"/>
      <c r="B108" s="68"/>
      <c r="C108" s="68"/>
      <c r="D108" s="68"/>
      <c r="E108" s="68"/>
      <c r="F108" s="184"/>
      <c r="G108" s="72"/>
      <c r="H108" s="68"/>
      <c r="I108" s="68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</row>
    <row r="109" spans="1:26" ht="12.75" customHeight="1">
      <c r="A109" s="68"/>
      <c r="B109" s="68"/>
      <c r="C109" s="68"/>
      <c r="D109" s="68"/>
      <c r="E109" s="68"/>
      <c r="F109" s="184"/>
      <c r="G109" s="72"/>
      <c r="H109" s="68"/>
      <c r="I109" s="68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</row>
    <row r="110" spans="1:26" ht="12.75" customHeight="1">
      <c r="A110" s="68"/>
      <c r="B110" s="68"/>
      <c r="C110" s="68"/>
      <c r="D110" s="68"/>
      <c r="E110" s="68"/>
      <c r="F110" s="184"/>
      <c r="G110" s="72"/>
      <c r="H110" s="68"/>
      <c r="I110" s="68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</row>
    <row r="111" spans="1:26" ht="12.75" customHeight="1">
      <c r="A111" s="68"/>
      <c r="B111" s="68"/>
      <c r="C111" s="68"/>
      <c r="D111" s="68"/>
      <c r="E111" s="68"/>
      <c r="F111" s="184"/>
      <c r="G111" s="72"/>
      <c r="H111" s="68"/>
      <c r="I111" s="68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ht="12.75" customHeight="1">
      <c r="A112" s="68"/>
      <c r="B112" s="68"/>
      <c r="C112" s="68"/>
      <c r="D112" s="68"/>
      <c r="E112" s="68"/>
      <c r="F112" s="184"/>
      <c r="G112" s="72"/>
      <c r="H112" s="68"/>
      <c r="I112" s="68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2.75" customHeight="1">
      <c r="A113" s="68"/>
      <c r="B113" s="68"/>
      <c r="C113" s="68"/>
      <c r="D113" s="68"/>
      <c r="E113" s="68"/>
      <c r="F113" s="184"/>
      <c r="G113" s="72"/>
      <c r="H113" s="68"/>
      <c r="I113" s="68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2.75" customHeight="1">
      <c r="A114" s="68"/>
      <c r="B114" s="68"/>
      <c r="C114" s="68"/>
      <c r="D114" s="68"/>
      <c r="E114" s="68"/>
      <c r="F114" s="184"/>
      <c r="G114" s="72"/>
      <c r="H114" s="68"/>
      <c r="I114" s="68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2.75" customHeight="1">
      <c r="A115" s="68"/>
      <c r="B115" s="68"/>
      <c r="C115" s="68"/>
      <c r="D115" s="68"/>
      <c r="E115" s="68"/>
      <c r="F115" s="184"/>
      <c r="G115" s="72"/>
      <c r="H115" s="68"/>
      <c r="I115" s="68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2.75" customHeight="1">
      <c r="A116" s="68"/>
      <c r="B116" s="68"/>
      <c r="C116" s="68"/>
      <c r="D116" s="68"/>
      <c r="E116" s="68"/>
      <c r="F116" s="184"/>
      <c r="G116" s="72"/>
      <c r="H116" s="68"/>
      <c r="I116" s="68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2.75" customHeight="1">
      <c r="A117" s="68"/>
      <c r="B117" s="68"/>
      <c r="C117" s="68"/>
      <c r="D117" s="68"/>
      <c r="E117" s="68"/>
      <c r="F117" s="184"/>
      <c r="G117" s="72"/>
      <c r="H117" s="68"/>
      <c r="I117" s="68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2.75" customHeight="1">
      <c r="A118" s="68"/>
      <c r="B118" s="68"/>
      <c r="C118" s="68"/>
      <c r="D118" s="68"/>
      <c r="E118" s="68"/>
      <c r="F118" s="184"/>
      <c r="G118" s="72"/>
      <c r="H118" s="68"/>
      <c r="I118" s="68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2.75" customHeight="1">
      <c r="A119" s="68"/>
      <c r="B119" s="68"/>
      <c r="C119" s="68"/>
      <c r="D119" s="68"/>
      <c r="E119" s="68"/>
      <c r="F119" s="184"/>
      <c r="G119" s="72"/>
      <c r="H119" s="68"/>
      <c r="I119" s="68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2.75" customHeight="1">
      <c r="A120" s="68"/>
      <c r="B120" s="68"/>
      <c r="C120" s="68"/>
      <c r="D120" s="68"/>
      <c r="E120" s="68"/>
      <c r="F120" s="184"/>
      <c r="G120" s="72"/>
      <c r="H120" s="68"/>
      <c r="I120" s="68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2.75" customHeight="1">
      <c r="A121" s="68"/>
      <c r="B121" s="68"/>
      <c r="C121" s="68"/>
      <c r="D121" s="68"/>
      <c r="E121" s="68"/>
      <c r="F121" s="184"/>
      <c r="G121" s="72"/>
      <c r="H121" s="68"/>
      <c r="I121" s="68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2.75" customHeight="1">
      <c r="A122" s="68"/>
      <c r="B122" s="68"/>
      <c r="C122" s="68"/>
      <c r="D122" s="68"/>
      <c r="E122" s="68"/>
      <c r="F122" s="184"/>
      <c r="G122" s="72"/>
      <c r="H122" s="68"/>
      <c r="I122" s="68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2.75" customHeight="1">
      <c r="A123" s="68"/>
      <c r="B123" s="68"/>
      <c r="C123" s="68"/>
      <c r="D123" s="68"/>
      <c r="E123" s="68"/>
      <c r="F123" s="184"/>
      <c r="G123" s="72"/>
      <c r="H123" s="68"/>
      <c r="I123" s="68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2.75" customHeight="1">
      <c r="A124" s="68"/>
      <c r="B124" s="68"/>
      <c r="C124" s="68"/>
      <c r="D124" s="68"/>
      <c r="E124" s="68"/>
      <c r="F124" s="184"/>
      <c r="G124" s="72"/>
      <c r="H124" s="68"/>
      <c r="I124" s="68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2.75" customHeight="1">
      <c r="A125" s="68"/>
      <c r="B125" s="68"/>
      <c r="C125" s="68"/>
      <c r="D125" s="68"/>
      <c r="E125" s="68"/>
      <c r="F125" s="184"/>
      <c r="G125" s="72"/>
      <c r="H125" s="68"/>
      <c r="I125" s="68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2.75" customHeight="1">
      <c r="A126" s="68"/>
      <c r="B126" s="68"/>
      <c r="C126" s="68"/>
      <c r="D126" s="68"/>
      <c r="E126" s="68"/>
      <c r="F126" s="184"/>
      <c r="G126" s="72"/>
      <c r="H126" s="68"/>
      <c r="I126" s="68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2.75" customHeight="1">
      <c r="A127" s="68"/>
      <c r="B127" s="68"/>
      <c r="C127" s="68"/>
      <c r="D127" s="68"/>
      <c r="E127" s="68"/>
      <c r="F127" s="184"/>
      <c r="G127" s="72"/>
      <c r="H127" s="68"/>
      <c r="I127" s="68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2.75" customHeight="1">
      <c r="A128" s="68"/>
      <c r="B128" s="68"/>
      <c r="C128" s="68"/>
      <c r="D128" s="68"/>
      <c r="E128" s="68"/>
      <c r="F128" s="184"/>
      <c r="G128" s="72"/>
      <c r="H128" s="68"/>
      <c r="I128" s="68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2.75" customHeight="1">
      <c r="A129" s="68"/>
      <c r="B129" s="68"/>
      <c r="C129" s="68"/>
      <c r="D129" s="68"/>
      <c r="E129" s="68"/>
      <c r="F129" s="184"/>
      <c r="G129" s="72"/>
      <c r="H129" s="68"/>
      <c r="I129" s="68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2.75" customHeight="1">
      <c r="A130" s="68"/>
      <c r="B130" s="68"/>
      <c r="C130" s="68"/>
      <c r="D130" s="68"/>
      <c r="E130" s="68"/>
      <c r="F130" s="184"/>
      <c r="G130" s="72"/>
      <c r="H130" s="68"/>
      <c r="I130" s="68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2.75" customHeight="1">
      <c r="A131" s="68"/>
      <c r="B131" s="68"/>
      <c r="C131" s="68"/>
      <c r="D131" s="68"/>
      <c r="E131" s="68"/>
      <c r="F131" s="184"/>
      <c r="G131" s="72"/>
      <c r="H131" s="68"/>
      <c r="I131" s="68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2.75" customHeight="1">
      <c r="A132" s="68"/>
      <c r="B132" s="68"/>
      <c r="C132" s="68"/>
      <c r="D132" s="68"/>
      <c r="E132" s="68"/>
      <c r="F132" s="184"/>
      <c r="G132" s="72"/>
      <c r="H132" s="68"/>
      <c r="I132" s="68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2.75" customHeight="1">
      <c r="A133" s="68"/>
      <c r="B133" s="68"/>
      <c r="C133" s="68"/>
      <c r="D133" s="68"/>
      <c r="E133" s="68"/>
      <c r="F133" s="184"/>
      <c r="G133" s="72"/>
      <c r="H133" s="68"/>
      <c r="I133" s="68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2.75" customHeight="1">
      <c r="A134" s="68"/>
      <c r="B134" s="68"/>
      <c r="C134" s="68"/>
      <c r="D134" s="68"/>
      <c r="E134" s="68"/>
      <c r="F134" s="184"/>
      <c r="G134" s="72"/>
      <c r="H134" s="68"/>
      <c r="I134" s="68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2.75" customHeight="1">
      <c r="A135" s="68"/>
      <c r="B135" s="68"/>
      <c r="C135" s="68"/>
      <c r="D135" s="68"/>
      <c r="E135" s="68"/>
      <c r="F135" s="184"/>
      <c r="G135" s="72"/>
      <c r="H135" s="68"/>
      <c r="I135" s="68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2.75" customHeight="1">
      <c r="A136" s="68"/>
      <c r="B136" s="68"/>
      <c r="C136" s="68"/>
      <c r="D136" s="68"/>
      <c r="E136" s="68"/>
      <c r="F136" s="184"/>
      <c r="G136" s="72"/>
      <c r="H136" s="68"/>
      <c r="I136" s="68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2.75" customHeight="1">
      <c r="A137" s="68"/>
      <c r="B137" s="68"/>
      <c r="C137" s="68"/>
      <c r="D137" s="68"/>
      <c r="E137" s="68"/>
      <c r="F137" s="184"/>
      <c r="G137" s="72"/>
      <c r="H137" s="68"/>
      <c r="I137" s="68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2.75" customHeight="1">
      <c r="A138" s="68"/>
      <c r="B138" s="68"/>
      <c r="C138" s="68"/>
      <c r="D138" s="68"/>
      <c r="E138" s="68"/>
      <c r="F138" s="184"/>
      <c r="G138" s="72"/>
      <c r="H138" s="68"/>
      <c r="I138" s="68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2.75" customHeight="1">
      <c r="A139" s="68"/>
      <c r="B139" s="68"/>
      <c r="C139" s="68"/>
      <c r="D139" s="68"/>
      <c r="E139" s="68"/>
      <c r="F139" s="184"/>
      <c r="G139" s="72"/>
      <c r="H139" s="68"/>
      <c r="I139" s="68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2.75" customHeight="1">
      <c r="A140" s="68"/>
      <c r="B140" s="68"/>
      <c r="C140" s="68"/>
      <c r="D140" s="68"/>
      <c r="E140" s="68"/>
      <c r="F140" s="184"/>
      <c r="G140" s="72"/>
      <c r="H140" s="68"/>
      <c r="I140" s="68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2.75" customHeight="1">
      <c r="A141" s="68"/>
      <c r="B141" s="68"/>
      <c r="C141" s="68"/>
      <c r="D141" s="68"/>
      <c r="E141" s="68"/>
      <c r="F141" s="184"/>
      <c r="G141" s="72"/>
      <c r="H141" s="68"/>
      <c r="I141" s="68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2.75" customHeight="1">
      <c r="A142" s="68"/>
      <c r="B142" s="68"/>
      <c r="C142" s="68"/>
      <c r="D142" s="68"/>
      <c r="E142" s="68"/>
      <c r="F142" s="184"/>
      <c r="G142" s="72"/>
      <c r="H142" s="68"/>
      <c r="I142" s="68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2.75" customHeight="1">
      <c r="A143" s="68"/>
      <c r="B143" s="68"/>
      <c r="C143" s="68"/>
      <c r="D143" s="68"/>
      <c r="E143" s="68"/>
      <c r="F143" s="184"/>
      <c r="G143" s="72"/>
      <c r="H143" s="68"/>
      <c r="I143" s="68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2.75" customHeight="1">
      <c r="A144" s="68"/>
      <c r="B144" s="68"/>
      <c r="C144" s="68"/>
      <c r="D144" s="68"/>
      <c r="E144" s="68"/>
      <c r="F144" s="184"/>
      <c r="G144" s="72"/>
      <c r="H144" s="68"/>
      <c r="I144" s="68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2.75" customHeight="1">
      <c r="A145" s="68"/>
      <c r="B145" s="68"/>
      <c r="C145" s="68"/>
      <c r="D145" s="68"/>
      <c r="E145" s="68"/>
      <c r="F145" s="184"/>
      <c r="G145" s="72"/>
      <c r="H145" s="68"/>
      <c r="I145" s="68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2.75" customHeight="1">
      <c r="A146" s="68"/>
      <c r="B146" s="68"/>
      <c r="C146" s="68"/>
      <c r="D146" s="68"/>
      <c r="E146" s="68"/>
      <c r="F146" s="184"/>
      <c r="G146" s="72"/>
      <c r="H146" s="68"/>
      <c r="I146" s="68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2.75" customHeight="1">
      <c r="A147" s="68"/>
      <c r="B147" s="68"/>
      <c r="C147" s="68"/>
      <c r="D147" s="68"/>
      <c r="E147" s="68"/>
      <c r="F147" s="184"/>
      <c r="G147" s="72"/>
      <c r="H147" s="68"/>
      <c r="I147" s="68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2.75" customHeight="1">
      <c r="A148" s="68"/>
      <c r="B148" s="68"/>
      <c r="C148" s="68"/>
      <c r="D148" s="68"/>
      <c r="E148" s="68"/>
      <c r="F148" s="184"/>
      <c r="G148" s="72"/>
      <c r="H148" s="68"/>
      <c r="I148" s="68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2.75" customHeight="1">
      <c r="A149" s="68"/>
      <c r="B149" s="68"/>
      <c r="C149" s="68"/>
      <c r="D149" s="68"/>
      <c r="E149" s="68"/>
      <c r="F149" s="184"/>
      <c r="G149" s="72"/>
      <c r="H149" s="68"/>
      <c r="I149" s="68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2.75" customHeight="1">
      <c r="A150" s="68"/>
      <c r="B150" s="68"/>
      <c r="C150" s="68"/>
      <c r="D150" s="68"/>
      <c r="E150" s="68"/>
      <c r="F150" s="184"/>
      <c r="G150" s="72"/>
      <c r="H150" s="68"/>
      <c r="I150" s="68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2.75" customHeight="1">
      <c r="A151" s="68"/>
      <c r="B151" s="68"/>
      <c r="C151" s="68"/>
      <c r="D151" s="68"/>
      <c r="E151" s="68"/>
      <c r="F151" s="184"/>
      <c r="G151" s="72"/>
      <c r="H151" s="68"/>
      <c r="I151" s="68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2.75" customHeight="1">
      <c r="A152" s="68"/>
      <c r="B152" s="68"/>
      <c r="C152" s="68"/>
      <c r="D152" s="68"/>
      <c r="E152" s="68"/>
      <c r="F152" s="184"/>
      <c r="G152" s="72"/>
      <c r="H152" s="68"/>
      <c r="I152" s="68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2.75" customHeight="1">
      <c r="A153" s="68"/>
      <c r="B153" s="68"/>
      <c r="C153" s="68"/>
      <c r="D153" s="68"/>
      <c r="E153" s="68"/>
      <c r="F153" s="184"/>
      <c r="G153" s="72"/>
      <c r="H153" s="68"/>
      <c r="I153" s="68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2.75" customHeight="1">
      <c r="A154" s="68"/>
      <c r="B154" s="68"/>
      <c r="C154" s="68"/>
      <c r="D154" s="68"/>
      <c r="E154" s="68"/>
      <c r="F154" s="184"/>
      <c r="G154" s="72"/>
      <c r="H154" s="68"/>
      <c r="I154" s="68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2.75" customHeight="1">
      <c r="A155" s="68"/>
      <c r="B155" s="68"/>
      <c r="C155" s="68"/>
      <c r="D155" s="68"/>
      <c r="E155" s="68"/>
      <c r="F155" s="184"/>
      <c r="G155" s="72"/>
      <c r="H155" s="68"/>
      <c r="I155" s="68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2.75" customHeight="1">
      <c r="A156" s="68"/>
      <c r="B156" s="68"/>
      <c r="C156" s="68"/>
      <c r="D156" s="68"/>
      <c r="E156" s="68"/>
      <c r="F156" s="184"/>
      <c r="G156" s="72"/>
      <c r="H156" s="68"/>
      <c r="I156" s="68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2.75" customHeight="1">
      <c r="A157" s="68"/>
      <c r="B157" s="68"/>
      <c r="C157" s="68"/>
      <c r="D157" s="68"/>
      <c r="E157" s="68"/>
      <c r="F157" s="184"/>
      <c r="G157" s="72"/>
      <c r="H157" s="68"/>
      <c r="I157" s="68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2.75" customHeight="1">
      <c r="A158" s="68"/>
      <c r="B158" s="68"/>
      <c r="C158" s="68"/>
      <c r="D158" s="68"/>
      <c r="E158" s="68"/>
      <c r="F158" s="184"/>
      <c r="G158" s="72"/>
      <c r="H158" s="68"/>
      <c r="I158" s="68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2.75" customHeight="1">
      <c r="A159" s="68"/>
      <c r="B159" s="68"/>
      <c r="C159" s="68"/>
      <c r="D159" s="68"/>
      <c r="E159" s="68"/>
      <c r="F159" s="184"/>
      <c r="G159" s="72"/>
      <c r="H159" s="68"/>
      <c r="I159" s="68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2.75" customHeight="1">
      <c r="A160" s="68"/>
      <c r="B160" s="68"/>
      <c r="C160" s="68"/>
      <c r="D160" s="68"/>
      <c r="E160" s="68"/>
      <c r="F160" s="184"/>
      <c r="G160" s="72"/>
      <c r="H160" s="68"/>
      <c r="I160" s="68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2.75" customHeight="1">
      <c r="A161" s="68"/>
      <c r="B161" s="68"/>
      <c r="C161" s="68"/>
      <c r="D161" s="68"/>
      <c r="E161" s="68"/>
      <c r="F161" s="184"/>
      <c r="G161" s="72"/>
      <c r="H161" s="68"/>
      <c r="I161" s="68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2.75" customHeight="1">
      <c r="A162" s="68"/>
      <c r="B162" s="68"/>
      <c r="C162" s="68"/>
      <c r="D162" s="68"/>
      <c r="E162" s="68"/>
      <c r="F162" s="184"/>
      <c r="G162" s="72"/>
      <c r="H162" s="68"/>
      <c r="I162" s="68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2.75" customHeight="1">
      <c r="A163" s="68"/>
      <c r="B163" s="68"/>
      <c r="C163" s="68"/>
      <c r="D163" s="68"/>
      <c r="E163" s="68"/>
      <c r="F163" s="184"/>
      <c r="G163" s="72"/>
      <c r="H163" s="68"/>
      <c r="I163" s="68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2.75" customHeight="1">
      <c r="A164" s="68"/>
      <c r="B164" s="68"/>
      <c r="C164" s="68"/>
      <c r="D164" s="68"/>
      <c r="E164" s="68"/>
      <c r="F164" s="184"/>
      <c r="G164" s="72"/>
      <c r="H164" s="68"/>
      <c r="I164" s="68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2.75" customHeight="1">
      <c r="A165" s="68"/>
      <c r="B165" s="68"/>
      <c r="C165" s="68"/>
      <c r="D165" s="68"/>
      <c r="E165" s="68"/>
      <c r="F165" s="184"/>
      <c r="G165" s="72"/>
      <c r="H165" s="68"/>
      <c r="I165" s="68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2.75" customHeight="1">
      <c r="A166" s="68"/>
      <c r="B166" s="68"/>
      <c r="C166" s="68"/>
      <c r="D166" s="68"/>
      <c r="E166" s="68"/>
      <c r="F166" s="184"/>
      <c r="G166" s="72"/>
      <c r="H166" s="68"/>
      <c r="I166" s="68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2.75" customHeight="1">
      <c r="A167" s="68"/>
      <c r="B167" s="68"/>
      <c r="C167" s="68"/>
      <c r="D167" s="68"/>
      <c r="E167" s="68"/>
      <c r="F167" s="184"/>
      <c r="G167" s="72"/>
      <c r="H167" s="68"/>
      <c r="I167" s="68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2.75" customHeight="1">
      <c r="A168" s="68"/>
      <c r="B168" s="68"/>
      <c r="C168" s="68"/>
      <c r="D168" s="68"/>
      <c r="E168" s="68"/>
      <c r="F168" s="184"/>
      <c r="G168" s="72"/>
      <c r="H168" s="68"/>
      <c r="I168" s="68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2.75" customHeight="1">
      <c r="A169" s="68"/>
      <c r="B169" s="68"/>
      <c r="C169" s="68"/>
      <c r="D169" s="68"/>
      <c r="E169" s="68"/>
      <c r="F169" s="184"/>
      <c r="G169" s="72"/>
      <c r="H169" s="68"/>
      <c r="I169" s="68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2.75" customHeight="1">
      <c r="A170" s="68"/>
      <c r="B170" s="68"/>
      <c r="C170" s="68"/>
      <c r="D170" s="68"/>
      <c r="E170" s="68"/>
      <c r="F170" s="184"/>
      <c r="G170" s="72"/>
      <c r="H170" s="68"/>
      <c r="I170" s="68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2.75" customHeight="1">
      <c r="A171" s="68"/>
      <c r="B171" s="68"/>
      <c r="C171" s="68"/>
      <c r="D171" s="68"/>
      <c r="E171" s="68"/>
      <c r="F171" s="184"/>
      <c r="G171" s="72"/>
      <c r="H171" s="68"/>
      <c r="I171" s="68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2.75" customHeight="1">
      <c r="A172" s="68"/>
      <c r="B172" s="68"/>
      <c r="C172" s="68"/>
      <c r="D172" s="68"/>
      <c r="E172" s="68"/>
      <c r="F172" s="184"/>
      <c r="G172" s="72"/>
      <c r="H172" s="68"/>
      <c r="I172" s="68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2.75" customHeight="1">
      <c r="A173" s="68"/>
      <c r="B173" s="68"/>
      <c r="C173" s="68"/>
      <c r="D173" s="68"/>
      <c r="E173" s="68"/>
      <c r="F173" s="184"/>
      <c r="G173" s="72"/>
      <c r="H173" s="68"/>
      <c r="I173" s="68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2.75" customHeight="1">
      <c r="A174" s="68"/>
      <c r="B174" s="68"/>
      <c r="C174" s="68"/>
      <c r="D174" s="68"/>
      <c r="E174" s="68"/>
      <c r="F174" s="184"/>
      <c r="G174" s="72"/>
      <c r="H174" s="68"/>
      <c r="I174" s="68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2.75" customHeight="1">
      <c r="A175" s="68"/>
      <c r="B175" s="68"/>
      <c r="C175" s="68"/>
      <c r="D175" s="68"/>
      <c r="E175" s="68"/>
      <c r="F175" s="184"/>
      <c r="G175" s="72"/>
      <c r="H175" s="68"/>
      <c r="I175" s="68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2.75" customHeight="1">
      <c r="A176" s="68"/>
      <c r="B176" s="68"/>
      <c r="C176" s="68"/>
      <c r="D176" s="68"/>
      <c r="E176" s="68"/>
      <c r="F176" s="184"/>
      <c r="G176" s="72"/>
      <c r="H176" s="68"/>
      <c r="I176" s="68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2.75" customHeight="1">
      <c r="A177" s="68"/>
      <c r="B177" s="68"/>
      <c r="C177" s="68"/>
      <c r="D177" s="68"/>
      <c r="E177" s="68"/>
      <c r="F177" s="184"/>
      <c r="G177" s="72"/>
      <c r="H177" s="68"/>
      <c r="I177" s="68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2.75" customHeight="1">
      <c r="A178" s="68"/>
      <c r="B178" s="68"/>
      <c r="C178" s="68"/>
      <c r="D178" s="68"/>
      <c r="E178" s="68"/>
      <c r="F178" s="184"/>
      <c r="G178" s="72"/>
      <c r="H178" s="68"/>
      <c r="I178" s="68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2.75" customHeight="1">
      <c r="A179" s="68"/>
      <c r="B179" s="68"/>
      <c r="C179" s="68"/>
      <c r="D179" s="68"/>
      <c r="E179" s="68"/>
      <c r="F179" s="184"/>
      <c r="G179" s="72"/>
      <c r="H179" s="68"/>
      <c r="I179" s="68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2.75" customHeight="1">
      <c r="A180" s="68"/>
      <c r="B180" s="68"/>
      <c r="C180" s="68"/>
      <c r="D180" s="68"/>
      <c r="E180" s="68"/>
      <c r="F180" s="184"/>
      <c r="G180" s="72"/>
      <c r="H180" s="68"/>
      <c r="I180" s="68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2.75" customHeight="1">
      <c r="A181" s="68"/>
      <c r="B181" s="68"/>
      <c r="C181" s="68"/>
      <c r="D181" s="68"/>
      <c r="E181" s="68"/>
      <c r="F181" s="184"/>
      <c r="G181" s="72"/>
      <c r="H181" s="68"/>
      <c r="I181" s="68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2.75" customHeight="1">
      <c r="A182" s="68"/>
      <c r="B182" s="68"/>
      <c r="C182" s="68"/>
      <c r="D182" s="68"/>
      <c r="E182" s="68"/>
      <c r="F182" s="184"/>
      <c r="G182" s="72"/>
      <c r="H182" s="68"/>
      <c r="I182" s="68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2.75" customHeight="1">
      <c r="A183" s="68"/>
      <c r="B183" s="68"/>
      <c r="C183" s="68"/>
      <c r="D183" s="68"/>
      <c r="E183" s="68"/>
      <c r="F183" s="184"/>
      <c r="G183" s="72"/>
      <c r="H183" s="68"/>
      <c r="I183" s="68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2.75" customHeight="1">
      <c r="A184" s="68"/>
      <c r="B184" s="68"/>
      <c r="C184" s="68"/>
      <c r="D184" s="68"/>
      <c r="E184" s="68"/>
      <c r="F184" s="184"/>
      <c r="G184" s="72"/>
      <c r="H184" s="68"/>
      <c r="I184" s="68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2.75" customHeight="1">
      <c r="A185" s="68"/>
      <c r="B185" s="68"/>
      <c r="C185" s="68"/>
      <c r="D185" s="68"/>
      <c r="E185" s="68"/>
      <c r="F185" s="184"/>
      <c r="G185" s="72"/>
      <c r="H185" s="68"/>
      <c r="I185" s="68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2.75" customHeight="1">
      <c r="A186" s="68"/>
      <c r="B186" s="68"/>
      <c r="C186" s="68"/>
      <c r="D186" s="68"/>
      <c r="E186" s="68"/>
      <c r="F186" s="184"/>
      <c r="G186" s="72"/>
      <c r="H186" s="68"/>
      <c r="I186" s="68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2.75" customHeight="1">
      <c r="A187" s="68"/>
      <c r="B187" s="68"/>
      <c r="C187" s="68"/>
      <c r="D187" s="68"/>
      <c r="E187" s="68"/>
      <c r="F187" s="184"/>
      <c r="G187" s="72"/>
      <c r="H187" s="68"/>
      <c r="I187" s="68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2.75" customHeight="1">
      <c r="A188" s="68"/>
      <c r="B188" s="68"/>
      <c r="C188" s="68"/>
      <c r="D188" s="68"/>
      <c r="E188" s="68"/>
      <c r="F188" s="184"/>
      <c r="G188" s="72"/>
      <c r="H188" s="68"/>
      <c r="I188" s="68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2.75" customHeight="1">
      <c r="A189" s="68"/>
      <c r="B189" s="68"/>
      <c r="C189" s="68"/>
      <c r="D189" s="68"/>
      <c r="E189" s="68"/>
      <c r="F189" s="184"/>
      <c r="G189" s="72"/>
      <c r="H189" s="68"/>
      <c r="I189" s="68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2.75" customHeight="1">
      <c r="A190" s="68"/>
      <c r="B190" s="68"/>
      <c r="C190" s="68"/>
      <c r="D190" s="68"/>
      <c r="E190" s="68"/>
      <c r="F190" s="184"/>
      <c r="G190" s="72"/>
      <c r="H190" s="68"/>
      <c r="I190" s="68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2.75" customHeight="1">
      <c r="A191" s="68"/>
      <c r="B191" s="68"/>
      <c r="C191" s="68"/>
      <c r="D191" s="68"/>
      <c r="E191" s="68"/>
      <c r="F191" s="184"/>
      <c r="G191" s="72"/>
      <c r="H191" s="68"/>
      <c r="I191" s="68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2.75" customHeight="1">
      <c r="A192" s="68"/>
      <c r="B192" s="68"/>
      <c r="C192" s="68"/>
      <c r="D192" s="68"/>
      <c r="E192" s="68"/>
      <c r="F192" s="184"/>
      <c r="G192" s="72"/>
      <c r="H192" s="68"/>
      <c r="I192" s="68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2.75" customHeight="1">
      <c r="A193" s="68"/>
      <c r="B193" s="68"/>
      <c r="C193" s="68"/>
      <c r="D193" s="68"/>
      <c r="E193" s="68"/>
      <c r="F193" s="184"/>
      <c r="G193" s="72"/>
      <c r="H193" s="68"/>
      <c r="I193" s="68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2.75" customHeight="1">
      <c r="A194" s="68"/>
      <c r="B194" s="68"/>
      <c r="C194" s="68"/>
      <c r="D194" s="68"/>
      <c r="E194" s="68"/>
      <c r="F194" s="184"/>
      <c r="G194" s="72"/>
      <c r="H194" s="68"/>
      <c r="I194" s="68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2.75" customHeight="1">
      <c r="A195" s="68"/>
      <c r="B195" s="68"/>
      <c r="C195" s="68"/>
      <c r="D195" s="68"/>
      <c r="E195" s="68"/>
      <c r="F195" s="184"/>
      <c r="G195" s="72"/>
      <c r="H195" s="68"/>
      <c r="I195" s="68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2.75" customHeight="1">
      <c r="A196" s="68"/>
      <c r="B196" s="68"/>
      <c r="C196" s="68"/>
      <c r="D196" s="68"/>
      <c r="E196" s="68"/>
      <c r="F196" s="184"/>
      <c r="G196" s="72"/>
      <c r="H196" s="68"/>
      <c r="I196" s="68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2.75" customHeight="1">
      <c r="A197" s="68"/>
      <c r="B197" s="68"/>
      <c r="C197" s="68"/>
      <c r="D197" s="68"/>
      <c r="E197" s="68"/>
      <c r="F197" s="184"/>
      <c r="G197" s="72"/>
      <c r="H197" s="68"/>
      <c r="I197" s="68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2.75" customHeight="1">
      <c r="A198" s="68"/>
      <c r="B198" s="68"/>
      <c r="C198" s="68"/>
      <c r="D198" s="68"/>
      <c r="E198" s="68"/>
      <c r="F198" s="184"/>
      <c r="G198" s="72"/>
      <c r="H198" s="68"/>
      <c r="I198" s="68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2.75" customHeight="1">
      <c r="A199" s="68"/>
      <c r="B199" s="68"/>
      <c r="C199" s="68"/>
      <c r="D199" s="68"/>
      <c r="E199" s="68"/>
      <c r="F199" s="184"/>
      <c r="G199" s="72"/>
      <c r="H199" s="68"/>
      <c r="I199" s="68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2.75" customHeight="1">
      <c r="A200" s="68"/>
      <c r="B200" s="68"/>
      <c r="C200" s="68"/>
      <c r="D200" s="68"/>
      <c r="E200" s="68"/>
      <c r="F200" s="184"/>
      <c r="G200" s="72"/>
      <c r="H200" s="68"/>
      <c r="I200" s="68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2.75" customHeight="1">
      <c r="A201" s="68"/>
      <c r="B201" s="68"/>
      <c r="C201" s="68"/>
      <c r="D201" s="68"/>
      <c r="E201" s="68"/>
      <c r="F201" s="184"/>
      <c r="G201" s="72"/>
      <c r="H201" s="68"/>
      <c r="I201" s="68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2.75" customHeight="1">
      <c r="A202" s="68"/>
      <c r="B202" s="68"/>
      <c r="C202" s="68"/>
      <c r="D202" s="68"/>
      <c r="E202" s="68"/>
      <c r="F202" s="184"/>
      <c r="G202" s="72"/>
      <c r="H202" s="68"/>
      <c r="I202" s="68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2.75" customHeight="1">
      <c r="A203" s="68"/>
      <c r="B203" s="68"/>
      <c r="C203" s="68"/>
      <c r="D203" s="68"/>
      <c r="E203" s="68"/>
      <c r="F203" s="184"/>
      <c r="G203" s="72"/>
      <c r="H203" s="68"/>
      <c r="I203" s="68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2.75" customHeight="1">
      <c r="A204" s="68"/>
      <c r="B204" s="68"/>
      <c r="C204" s="68"/>
      <c r="D204" s="68"/>
      <c r="E204" s="68"/>
      <c r="F204" s="184"/>
      <c r="G204" s="72"/>
      <c r="H204" s="68"/>
      <c r="I204" s="68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2.75" customHeight="1">
      <c r="A205" s="68"/>
      <c r="B205" s="68"/>
      <c r="C205" s="68"/>
      <c r="D205" s="68"/>
      <c r="E205" s="68"/>
      <c r="F205" s="184"/>
      <c r="G205" s="72"/>
      <c r="H205" s="68"/>
      <c r="I205" s="68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2.75" customHeight="1">
      <c r="A206" s="68"/>
      <c r="B206" s="68"/>
      <c r="C206" s="68"/>
      <c r="D206" s="68"/>
      <c r="E206" s="68"/>
      <c r="F206" s="184"/>
      <c r="G206" s="72"/>
      <c r="H206" s="68"/>
      <c r="I206" s="68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2.75" customHeight="1">
      <c r="A207" s="68"/>
      <c r="B207" s="68"/>
      <c r="C207" s="68"/>
      <c r="D207" s="68"/>
      <c r="E207" s="68"/>
      <c r="F207" s="184"/>
      <c r="G207" s="72"/>
      <c r="H207" s="68"/>
      <c r="I207" s="68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2.75" customHeight="1">
      <c r="A208" s="68"/>
      <c r="B208" s="68"/>
      <c r="C208" s="68"/>
      <c r="D208" s="68"/>
      <c r="E208" s="68"/>
      <c r="F208" s="184"/>
      <c r="G208" s="72"/>
      <c r="H208" s="68"/>
      <c r="I208" s="68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2.75" customHeight="1">
      <c r="A209" s="68"/>
      <c r="B209" s="68"/>
      <c r="C209" s="68"/>
      <c r="D209" s="68"/>
      <c r="E209" s="68"/>
      <c r="F209" s="184"/>
      <c r="G209" s="72"/>
      <c r="H209" s="68"/>
      <c r="I209" s="68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2.75" customHeight="1">
      <c r="A210" s="68"/>
      <c r="B210" s="68"/>
      <c r="C210" s="68"/>
      <c r="D210" s="68"/>
      <c r="E210" s="68"/>
      <c r="F210" s="184"/>
      <c r="G210" s="72"/>
      <c r="H210" s="68"/>
      <c r="I210" s="68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2.75" customHeight="1">
      <c r="A211" s="68"/>
      <c r="B211" s="68"/>
      <c r="C211" s="68"/>
      <c r="D211" s="68"/>
      <c r="E211" s="68"/>
      <c r="F211" s="184"/>
      <c r="G211" s="72"/>
      <c r="H211" s="68"/>
      <c r="I211" s="68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2.75" customHeight="1">
      <c r="A212" s="68"/>
      <c r="B212" s="68"/>
      <c r="C212" s="68"/>
      <c r="D212" s="68"/>
      <c r="E212" s="68"/>
      <c r="F212" s="184"/>
      <c r="G212" s="72"/>
      <c r="H212" s="68"/>
      <c r="I212" s="68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2.75" customHeight="1">
      <c r="A213" s="68"/>
      <c r="B213" s="68"/>
      <c r="C213" s="68"/>
      <c r="D213" s="68"/>
      <c r="E213" s="68"/>
      <c r="F213" s="184"/>
      <c r="G213" s="72"/>
      <c r="H213" s="68"/>
      <c r="I213" s="68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2.75" customHeight="1">
      <c r="A214" s="68"/>
      <c r="B214" s="68"/>
      <c r="C214" s="68"/>
      <c r="D214" s="68"/>
      <c r="E214" s="68"/>
      <c r="F214" s="184"/>
      <c r="G214" s="72"/>
      <c r="H214" s="68"/>
      <c r="I214" s="68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2.75" customHeight="1">
      <c r="A215" s="68"/>
      <c r="B215" s="68"/>
      <c r="C215" s="68"/>
      <c r="D215" s="68"/>
      <c r="E215" s="68"/>
      <c r="F215" s="184"/>
      <c r="G215" s="72"/>
      <c r="H215" s="68"/>
      <c r="I215" s="68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2.75" customHeight="1">
      <c r="A216" s="68"/>
      <c r="B216" s="68"/>
      <c r="C216" s="68"/>
      <c r="D216" s="68"/>
      <c r="E216" s="68"/>
      <c r="F216" s="184"/>
      <c r="G216" s="72"/>
      <c r="H216" s="68"/>
      <c r="I216" s="68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2.75" customHeight="1">
      <c r="A217" s="68"/>
      <c r="B217" s="68"/>
      <c r="C217" s="68"/>
      <c r="D217" s="68"/>
      <c r="E217" s="68"/>
      <c r="F217" s="184"/>
      <c r="G217" s="72"/>
      <c r="H217" s="68"/>
      <c r="I217" s="68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2.75" customHeight="1">
      <c r="A218" s="68"/>
      <c r="B218" s="68"/>
      <c r="C218" s="68"/>
      <c r="D218" s="68"/>
      <c r="E218" s="68"/>
      <c r="F218" s="184"/>
      <c r="G218" s="72"/>
      <c r="H218" s="68"/>
      <c r="I218" s="68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2.75" customHeight="1">
      <c r="A219" s="68"/>
      <c r="B219" s="68"/>
      <c r="C219" s="68"/>
      <c r="D219" s="68"/>
      <c r="E219" s="68"/>
      <c r="F219" s="184"/>
      <c r="G219" s="72"/>
      <c r="H219" s="68"/>
      <c r="I219" s="68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2.75" customHeight="1">
      <c r="A220" s="68"/>
      <c r="B220" s="68"/>
      <c r="C220" s="68"/>
      <c r="D220" s="68"/>
      <c r="E220" s="68"/>
      <c r="F220" s="184"/>
      <c r="G220" s="72"/>
      <c r="H220" s="68"/>
      <c r="I220" s="68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2.75" customHeight="1">
      <c r="A221" s="68"/>
      <c r="B221" s="68"/>
      <c r="C221" s="68"/>
      <c r="D221" s="68"/>
      <c r="E221" s="68"/>
      <c r="F221" s="184"/>
      <c r="G221" s="72"/>
      <c r="H221" s="68"/>
      <c r="I221" s="68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2.75" customHeight="1">
      <c r="A222" s="68"/>
      <c r="B222" s="68"/>
      <c r="C222" s="68"/>
      <c r="D222" s="68"/>
      <c r="E222" s="68"/>
      <c r="F222" s="184"/>
      <c r="G222" s="72"/>
      <c r="H222" s="68"/>
      <c r="I222" s="68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2.75" customHeight="1">
      <c r="A223" s="68"/>
      <c r="B223" s="68"/>
      <c r="C223" s="68"/>
      <c r="D223" s="68"/>
      <c r="E223" s="68"/>
      <c r="F223" s="184"/>
      <c r="G223" s="72"/>
      <c r="H223" s="68"/>
      <c r="I223" s="68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2.75" customHeight="1">
      <c r="A224" s="68"/>
      <c r="B224" s="68"/>
      <c r="C224" s="68"/>
      <c r="D224" s="68"/>
      <c r="E224" s="68"/>
      <c r="F224" s="184"/>
      <c r="G224" s="72"/>
      <c r="H224" s="68"/>
      <c r="I224" s="68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2.75" customHeight="1">
      <c r="A225" s="68"/>
      <c r="B225" s="68"/>
      <c r="C225" s="68"/>
      <c r="D225" s="68"/>
      <c r="E225" s="68"/>
      <c r="F225" s="184"/>
      <c r="G225" s="72"/>
      <c r="H225" s="68"/>
      <c r="I225" s="68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2.75" customHeight="1">
      <c r="A226" s="68"/>
      <c r="B226" s="68"/>
      <c r="C226" s="68"/>
      <c r="D226" s="68"/>
      <c r="E226" s="68"/>
      <c r="F226" s="184"/>
      <c r="G226" s="72"/>
      <c r="H226" s="68"/>
      <c r="I226" s="68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2.75" customHeight="1">
      <c r="A227" s="68"/>
      <c r="B227" s="68"/>
      <c r="C227" s="68"/>
      <c r="D227" s="68"/>
      <c r="E227" s="68"/>
      <c r="F227" s="184"/>
      <c r="G227" s="72"/>
      <c r="H227" s="68"/>
      <c r="I227" s="68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2.75" customHeight="1">
      <c r="A228" s="68"/>
      <c r="B228" s="68"/>
      <c r="C228" s="68"/>
      <c r="D228" s="68"/>
      <c r="E228" s="68"/>
      <c r="F228" s="184"/>
      <c r="G228" s="72"/>
      <c r="H228" s="68"/>
      <c r="I228" s="68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2.75" customHeight="1">
      <c r="A229" s="68"/>
      <c r="B229" s="68"/>
      <c r="C229" s="68"/>
      <c r="D229" s="68"/>
      <c r="E229" s="68"/>
      <c r="F229" s="184"/>
      <c r="G229" s="72"/>
      <c r="H229" s="68"/>
      <c r="I229" s="68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2.75" customHeight="1">
      <c r="A230" s="68"/>
      <c r="B230" s="68"/>
      <c r="C230" s="68"/>
      <c r="D230" s="68"/>
      <c r="E230" s="68"/>
      <c r="F230" s="184"/>
      <c r="G230" s="72"/>
      <c r="H230" s="68"/>
      <c r="I230" s="68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2.75" customHeight="1">
      <c r="A231" s="68"/>
      <c r="B231" s="68"/>
      <c r="C231" s="68"/>
      <c r="D231" s="68"/>
      <c r="E231" s="68"/>
      <c r="F231" s="184"/>
      <c r="G231" s="72"/>
      <c r="H231" s="68"/>
      <c r="I231" s="68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2.75" customHeight="1">
      <c r="A232" s="68"/>
      <c r="B232" s="68"/>
      <c r="C232" s="68"/>
      <c r="D232" s="68"/>
      <c r="E232" s="68"/>
      <c r="F232" s="184"/>
      <c r="G232" s="72"/>
      <c r="H232" s="68"/>
      <c r="I232" s="68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2.75" customHeight="1">
      <c r="A233" s="68"/>
      <c r="B233" s="68"/>
      <c r="C233" s="68"/>
      <c r="D233" s="68"/>
      <c r="E233" s="68"/>
      <c r="F233" s="184"/>
      <c r="G233" s="72"/>
      <c r="H233" s="68"/>
      <c r="I233" s="68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2.75" customHeight="1">
      <c r="A234" s="68"/>
      <c r="B234" s="68"/>
      <c r="C234" s="68"/>
      <c r="D234" s="68"/>
      <c r="E234" s="68"/>
      <c r="F234" s="184"/>
      <c r="G234" s="72"/>
      <c r="H234" s="68"/>
      <c r="I234" s="68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2.75" customHeight="1">
      <c r="A235" s="68"/>
      <c r="B235" s="68"/>
      <c r="C235" s="68"/>
      <c r="D235" s="68"/>
      <c r="E235" s="68"/>
      <c r="F235" s="184"/>
      <c r="G235" s="72"/>
      <c r="H235" s="68"/>
      <c r="I235" s="68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2.75" customHeight="1">
      <c r="A236" s="68"/>
      <c r="B236" s="68"/>
      <c r="C236" s="68"/>
      <c r="D236" s="68"/>
      <c r="E236" s="68"/>
      <c r="F236" s="184"/>
      <c r="G236" s="72"/>
      <c r="H236" s="68"/>
      <c r="I236" s="68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2.75" customHeight="1">
      <c r="A237" s="68"/>
      <c r="B237" s="68"/>
      <c r="C237" s="68"/>
      <c r="D237" s="68"/>
      <c r="E237" s="68"/>
      <c r="F237" s="184"/>
      <c r="G237" s="72"/>
      <c r="H237" s="68"/>
      <c r="I237" s="68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2.75" customHeight="1">
      <c r="A238" s="68"/>
      <c r="B238" s="68"/>
      <c r="C238" s="68"/>
      <c r="D238" s="68"/>
      <c r="E238" s="68"/>
      <c r="F238" s="184"/>
      <c r="G238" s="72"/>
      <c r="H238" s="68"/>
      <c r="I238" s="68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2.75" customHeight="1">
      <c r="A239" s="68"/>
      <c r="B239" s="68"/>
      <c r="C239" s="68"/>
      <c r="D239" s="68"/>
      <c r="E239" s="68"/>
      <c r="F239" s="184"/>
      <c r="G239" s="72"/>
      <c r="H239" s="68"/>
      <c r="I239" s="68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2.75" customHeight="1">
      <c r="A240" s="68"/>
      <c r="B240" s="68"/>
      <c r="C240" s="68"/>
      <c r="D240" s="68"/>
      <c r="E240" s="68"/>
      <c r="F240" s="184"/>
      <c r="G240" s="72"/>
      <c r="H240" s="68"/>
      <c r="I240" s="68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2.75" customHeight="1">
      <c r="A241" s="68"/>
      <c r="B241" s="68"/>
      <c r="C241" s="68"/>
      <c r="D241" s="68"/>
      <c r="E241" s="68"/>
      <c r="F241" s="184"/>
      <c r="G241" s="72"/>
      <c r="H241" s="68"/>
      <c r="I241" s="68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2.75" customHeight="1">
      <c r="A242" s="68"/>
      <c r="B242" s="68"/>
      <c r="C242" s="68"/>
      <c r="D242" s="68"/>
      <c r="E242" s="68"/>
      <c r="F242" s="184"/>
      <c r="G242" s="72"/>
      <c r="H242" s="68"/>
      <c r="I242" s="68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2.75" customHeight="1">
      <c r="A243" s="68"/>
      <c r="B243" s="68"/>
      <c r="C243" s="68"/>
      <c r="D243" s="68"/>
      <c r="E243" s="68"/>
      <c r="F243" s="184"/>
      <c r="G243" s="72"/>
      <c r="H243" s="68"/>
      <c r="I243" s="68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2.75" customHeight="1">
      <c r="A244" s="68"/>
      <c r="B244" s="68"/>
      <c r="C244" s="68"/>
      <c r="D244" s="68"/>
      <c r="E244" s="68"/>
      <c r="F244" s="184"/>
      <c r="G244" s="72"/>
      <c r="H244" s="68"/>
      <c r="I244" s="68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2.75" customHeight="1">
      <c r="A245" s="68"/>
      <c r="B245" s="68"/>
      <c r="C245" s="68"/>
      <c r="D245" s="68"/>
      <c r="E245" s="68"/>
      <c r="F245" s="184"/>
      <c r="G245" s="72"/>
      <c r="H245" s="68"/>
      <c r="I245" s="68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2.75" customHeight="1">
      <c r="A246" s="68"/>
      <c r="B246" s="68"/>
      <c r="C246" s="68"/>
      <c r="D246" s="68"/>
      <c r="E246" s="68"/>
      <c r="F246" s="184"/>
      <c r="G246" s="72"/>
      <c r="H246" s="68"/>
      <c r="I246" s="68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2.75" customHeight="1">
      <c r="A247" s="68"/>
      <c r="B247" s="68"/>
      <c r="C247" s="68"/>
      <c r="D247" s="68"/>
      <c r="E247" s="68"/>
      <c r="F247" s="184"/>
      <c r="G247" s="72"/>
      <c r="H247" s="68"/>
      <c r="I247" s="68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2.75" customHeight="1">
      <c r="A248" s="68"/>
      <c r="B248" s="68"/>
      <c r="C248" s="68"/>
      <c r="D248" s="68"/>
      <c r="E248" s="68"/>
      <c r="F248" s="184"/>
      <c r="G248" s="72"/>
      <c r="H248" s="68"/>
      <c r="I248" s="68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2.75" customHeight="1">
      <c r="A249" s="68"/>
      <c r="B249" s="68"/>
      <c r="C249" s="68"/>
      <c r="D249" s="68"/>
      <c r="E249" s="68"/>
      <c r="F249" s="184"/>
      <c r="G249" s="72"/>
      <c r="H249" s="68"/>
      <c r="I249" s="68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2.75" customHeight="1">
      <c r="A250" s="68"/>
      <c r="B250" s="68"/>
      <c r="C250" s="68"/>
      <c r="D250" s="68"/>
      <c r="E250" s="68"/>
      <c r="F250" s="184"/>
      <c r="G250" s="72"/>
      <c r="H250" s="68"/>
      <c r="I250" s="68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2.75" customHeight="1">
      <c r="A251" s="68"/>
      <c r="B251" s="68"/>
      <c r="C251" s="68"/>
      <c r="D251" s="68"/>
      <c r="E251" s="68"/>
      <c r="F251" s="184"/>
      <c r="G251" s="72"/>
      <c r="H251" s="68"/>
      <c r="I251" s="68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2.75" customHeight="1">
      <c r="A252" s="68"/>
      <c r="B252" s="68"/>
      <c r="C252" s="68"/>
      <c r="D252" s="68"/>
      <c r="E252" s="68"/>
      <c r="F252" s="184"/>
      <c r="G252" s="72"/>
      <c r="H252" s="68"/>
      <c r="I252" s="68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2.75" customHeight="1">
      <c r="A253" s="68"/>
      <c r="B253" s="68"/>
      <c r="C253" s="68"/>
      <c r="D253" s="68"/>
      <c r="E253" s="68"/>
      <c r="F253" s="184"/>
      <c r="G253" s="72"/>
      <c r="H253" s="68"/>
      <c r="I253" s="68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2.75" customHeight="1">
      <c r="A254" s="68"/>
      <c r="B254" s="68"/>
      <c r="C254" s="68"/>
      <c r="D254" s="68"/>
      <c r="E254" s="68"/>
      <c r="F254" s="184"/>
      <c r="G254" s="72"/>
      <c r="H254" s="68"/>
      <c r="I254" s="68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2.75" customHeight="1">
      <c r="A255" s="68"/>
      <c r="B255" s="68"/>
      <c r="C255" s="68"/>
      <c r="D255" s="68"/>
      <c r="E255" s="68"/>
      <c r="F255" s="184"/>
      <c r="G255" s="72"/>
      <c r="H255" s="68"/>
      <c r="I255" s="68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2.75" customHeight="1">
      <c r="A256" s="68"/>
      <c r="B256" s="68"/>
      <c r="C256" s="68"/>
      <c r="D256" s="68"/>
      <c r="E256" s="68"/>
      <c r="F256" s="184"/>
      <c r="G256" s="72"/>
      <c r="H256" s="68"/>
      <c r="I256" s="68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2.75" customHeight="1">
      <c r="A257" s="68"/>
      <c r="B257" s="68"/>
      <c r="C257" s="68"/>
      <c r="D257" s="68"/>
      <c r="E257" s="68"/>
      <c r="F257" s="184"/>
      <c r="G257" s="72"/>
      <c r="H257" s="68"/>
      <c r="I257" s="68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2.75" customHeight="1">
      <c r="A258" s="68"/>
      <c r="B258" s="68"/>
      <c r="C258" s="68"/>
      <c r="D258" s="68"/>
      <c r="E258" s="68"/>
      <c r="F258" s="184"/>
      <c r="G258" s="72"/>
      <c r="H258" s="68"/>
      <c r="I258" s="68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2.75" customHeight="1">
      <c r="A259" s="68"/>
      <c r="B259" s="68"/>
      <c r="C259" s="68"/>
      <c r="D259" s="68"/>
      <c r="E259" s="68"/>
      <c r="F259" s="184"/>
      <c r="G259" s="72"/>
      <c r="H259" s="68"/>
      <c r="I259" s="68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2.75" customHeight="1">
      <c r="A260" s="68"/>
      <c r="B260" s="68"/>
      <c r="C260" s="68"/>
      <c r="D260" s="68"/>
      <c r="E260" s="68"/>
      <c r="F260" s="184"/>
      <c r="G260" s="72"/>
      <c r="H260" s="68"/>
      <c r="I260" s="68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2.75" customHeight="1">
      <c r="A261" s="68"/>
      <c r="B261" s="68"/>
      <c r="C261" s="68"/>
      <c r="D261" s="68"/>
      <c r="E261" s="68"/>
      <c r="F261" s="184"/>
      <c r="G261" s="72"/>
      <c r="H261" s="68"/>
      <c r="I261" s="68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2.75" customHeight="1">
      <c r="A262" s="68"/>
      <c r="B262" s="68"/>
      <c r="C262" s="68"/>
      <c r="D262" s="68"/>
      <c r="E262" s="68"/>
      <c r="F262" s="184"/>
      <c r="G262" s="72"/>
      <c r="H262" s="68"/>
      <c r="I262" s="68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2.75" customHeight="1">
      <c r="A263" s="68"/>
      <c r="B263" s="68"/>
      <c r="C263" s="68"/>
      <c r="D263" s="68"/>
      <c r="E263" s="68"/>
      <c r="F263" s="184"/>
      <c r="G263" s="72"/>
      <c r="H263" s="68"/>
      <c r="I263" s="68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2.75" customHeight="1">
      <c r="A264" s="68"/>
      <c r="B264" s="68"/>
      <c r="C264" s="68"/>
      <c r="D264" s="68"/>
      <c r="E264" s="68"/>
      <c r="F264" s="184"/>
      <c r="G264" s="72"/>
      <c r="H264" s="68"/>
      <c r="I264" s="68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2.75" customHeight="1">
      <c r="A265" s="68"/>
      <c r="B265" s="68"/>
      <c r="C265" s="68"/>
      <c r="D265" s="68"/>
      <c r="E265" s="68"/>
      <c r="F265" s="184"/>
      <c r="G265" s="72"/>
      <c r="H265" s="68"/>
      <c r="I265" s="68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2.75" customHeight="1">
      <c r="A266" s="68"/>
      <c r="B266" s="68"/>
      <c r="C266" s="68"/>
      <c r="D266" s="68"/>
      <c r="E266" s="68"/>
      <c r="F266" s="184"/>
      <c r="G266" s="72"/>
      <c r="H266" s="68"/>
      <c r="I266" s="68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2.75" customHeight="1">
      <c r="A267" s="68"/>
      <c r="B267" s="68"/>
      <c r="C267" s="68"/>
      <c r="D267" s="68"/>
      <c r="E267" s="68"/>
      <c r="F267" s="184"/>
      <c r="G267" s="72"/>
      <c r="H267" s="68"/>
      <c r="I267" s="68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2.75" customHeight="1">
      <c r="A268" s="68"/>
      <c r="B268" s="68"/>
      <c r="C268" s="68"/>
      <c r="D268" s="68"/>
      <c r="E268" s="68"/>
      <c r="F268" s="184"/>
      <c r="G268" s="72"/>
      <c r="H268" s="68"/>
      <c r="I268" s="68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2.75" customHeight="1">
      <c r="A269" s="68"/>
      <c r="B269" s="68"/>
      <c r="C269" s="68"/>
      <c r="D269" s="68"/>
      <c r="E269" s="68"/>
      <c r="F269" s="184"/>
      <c r="G269" s="72"/>
      <c r="H269" s="68"/>
      <c r="I269" s="68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2.75" customHeight="1">
      <c r="A270" s="68"/>
      <c r="B270" s="68"/>
      <c r="C270" s="68"/>
      <c r="D270" s="68"/>
      <c r="E270" s="68"/>
      <c r="F270" s="184"/>
      <c r="G270" s="72"/>
      <c r="H270" s="68"/>
      <c r="I270" s="68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2.75" customHeight="1">
      <c r="A271" s="68"/>
      <c r="B271" s="68"/>
      <c r="C271" s="68"/>
      <c r="D271" s="68"/>
      <c r="E271" s="68"/>
      <c r="F271" s="184"/>
      <c r="G271" s="72"/>
      <c r="H271" s="68"/>
      <c r="I271" s="68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2.75" customHeight="1">
      <c r="A272" s="68"/>
      <c r="B272" s="68"/>
      <c r="C272" s="68"/>
      <c r="D272" s="68"/>
      <c r="E272" s="68"/>
      <c r="F272" s="184"/>
      <c r="G272" s="72"/>
      <c r="H272" s="68"/>
      <c r="I272" s="68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2.75" customHeight="1">
      <c r="A273" s="68"/>
      <c r="B273" s="68"/>
      <c r="C273" s="68"/>
      <c r="D273" s="68"/>
      <c r="E273" s="68"/>
      <c r="F273" s="184"/>
      <c r="G273" s="72"/>
      <c r="H273" s="68"/>
      <c r="I273" s="68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2.75" customHeight="1">
      <c r="A274" s="68"/>
      <c r="B274" s="68"/>
      <c r="C274" s="68"/>
      <c r="D274" s="68"/>
      <c r="E274" s="68"/>
      <c r="F274" s="184"/>
      <c r="G274" s="72"/>
      <c r="H274" s="68"/>
      <c r="I274" s="68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2.75" customHeight="1">
      <c r="A275" s="68"/>
      <c r="B275" s="68"/>
      <c r="C275" s="68"/>
      <c r="D275" s="68"/>
      <c r="E275" s="68"/>
      <c r="F275" s="184"/>
      <c r="G275" s="72"/>
      <c r="H275" s="68"/>
      <c r="I275" s="68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2.75" customHeight="1">
      <c r="A276" s="68"/>
      <c r="B276" s="68"/>
      <c r="C276" s="68"/>
      <c r="D276" s="68"/>
      <c r="E276" s="68"/>
      <c r="F276" s="184"/>
      <c r="G276" s="72"/>
      <c r="H276" s="68"/>
      <c r="I276" s="68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2.75" customHeight="1">
      <c r="A277" s="68"/>
      <c r="B277" s="68"/>
      <c r="C277" s="68"/>
      <c r="D277" s="68"/>
      <c r="E277" s="68"/>
      <c r="F277" s="184"/>
      <c r="G277" s="72"/>
      <c r="H277" s="68"/>
      <c r="I277" s="68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2.75" customHeight="1">
      <c r="A278" s="68"/>
      <c r="B278" s="68"/>
      <c r="C278" s="68"/>
      <c r="D278" s="68"/>
      <c r="E278" s="68"/>
      <c r="F278" s="184"/>
      <c r="G278" s="72"/>
      <c r="H278" s="68"/>
      <c r="I278" s="68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2.75" customHeight="1">
      <c r="A279" s="68"/>
      <c r="B279" s="68"/>
      <c r="C279" s="68"/>
      <c r="D279" s="68"/>
      <c r="E279" s="68"/>
      <c r="F279" s="184"/>
      <c r="G279" s="72"/>
      <c r="H279" s="68"/>
      <c r="I279" s="68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2.75" customHeight="1">
      <c r="A280" s="68"/>
      <c r="B280" s="68"/>
      <c r="C280" s="68"/>
      <c r="D280" s="68"/>
      <c r="E280" s="68"/>
      <c r="F280" s="184"/>
      <c r="G280" s="72"/>
      <c r="H280" s="68"/>
      <c r="I280" s="68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2.75" customHeight="1">
      <c r="A281" s="68"/>
      <c r="B281" s="68"/>
      <c r="C281" s="68"/>
      <c r="D281" s="68"/>
      <c r="E281" s="68"/>
      <c r="F281" s="184"/>
      <c r="G281" s="72"/>
      <c r="H281" s="68"/>
      <c r="I281" s="68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2.75" customHeight="1">
      <c r="A282" s="68"/>
      <c r="B282" s="68"/>
      <c r="C282" s="68"/>
      <c r="D282" s="68"/>
      <c r="E282" s="68"/>
      <c r="F282" s="184"/>
      <c r="G282" s="72"/>
      <c r="H282" s="68"/>
      <c r="I282" s="68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2.75" customHeight="1">
      <c r="A283" s="68"/>
      <c r="B283" s="68"/>
      <c r="C283" s="68"/>
      <c r="D283" s="68"/>
      <c r="E283" s="68"/>
      <c r="F283" s="184"/>
      <c r="G283" s="72"/>
      <c r="H283" s="68"/>
      <c r="I283" s="68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2.75" customHeight="1">
      <c r="A284" s="68"/>
      <c r="B284" s="68"/>
      <c r="C284" s="68"/>
      <c r="D284" s="68"/>
      <c r="E284" s="68"/>
      <c r="F284" s="184"/>
      <c r="G284" s="72"/>
      <c r="H284" s="68"/>
      <c r="I284" s="68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2.75" customHeight="1">
      <c r="A285" s="68"/>
      <c r="B285" s="68"/>
      <c r="C285" s="68"/>
      <c r="D285" s="68"/>
      <c r="E285" s="68"/>
      <c r="F285" s="184"/>
      <c r="G285" s="72"/>
      <c r="H285" s="68"/>
      <c r="I285" s="68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2.75" customHeight="1">
      <c r="A286" s="68"/>
      <c r="B286" s="68"/>
      <c r="C286" s="68"/>
      <c r="D286" s="68"/>
      <c r="E286" s="68"/>
      <c r="F286" s="184"/>
      <c r="G286" s="72"/>
      <c r="H286" s="68"/>
      <c r="I286" s="68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2.75" customHeight="1">
      <c r="A287" s="68"/>
      <c r="B287" s="68"/>
      <c r="C287" s="68"/>
      <c r="D287" s="68"/>
      <c r="E287" s="68"/>
      <c r="F287" s="184"/>
      <c r="G287" s="72"/>
      <c r="H287" s="68"/>
      <c r="I287" s="68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2.75" customHeight="1">
      <c r="A288" s="68"/>
      <c r="B288" s="68"/>
      <c r="C288" s="68"/>
      <c r="D288" s="68"/>
      <c r="E288" s="68"/>
      <c r="F288" s="184"/>
      <c r="G288" s="72"/>
      <c r="H288" s="68"/>
      <c r="I288" s="68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2.75" customHeight="1">
      <c r="A289" s="68"/>
      <c r="B289" s="68"/>
      <c r="C289" s="68"/>
      <c r="D289" s="68"/>
      <c r="E289" s="68"/>
      <c r="F289" s="184"/>
      <c r="G289" s="72"/>
      <c r="H289" s="68"/>
      <c r="I289" s="68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2.75" customHeight="1">
      <c r="A290" s="68"/>
      <c r="B290" s="68"/>
      <c r="C290" s="68"/>
      <c r="D290" s="68"/>
      <c r="E290" s="68"/>
      <c r="F290" s="184"/>
      <c r="G290" s="72"/>
      <c r="H290" s="68"/>
      <c r="I290" s="68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2.75" customHeight="1">
      <c r="A291" s="68"/>
      <c r="B291" s="68"/>
      <c r="C291" s="68"/>
      <c r="D291" s="68"/>
      <c r="E291" s="68"/>
      <c r="F291" s="184"/>
      <c r="G291" s="72"/>
      <c r="H291" s="68"/>
      <c r="I291" s="68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2.75" customHeight="1">
      <c r="A292" s="68"/>
      <c r="B292" s="68"/>
      <c r="C292" s="68"/>
      <c r="D292" s="68"/>
      <c r="E292" s="68"/>
      <c r="F292" s="184"/>
      <c r="G292" s="72"/>
      <c r="H292" s="68"/>
      <c r="I292" s="68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2.75" customHeight="1">
      <c r="A293" s="68"/>
      <c r="B293" s="68"/>
      <c r="C293" s="68"/>
      <c r="D293" s="68"/>
      <c r="E293" s="68"/>
      <c r="F293" s="184"/>
      <c r="G293" s="72"/>
      <c r="H293" s="68"/>
      <c r="I293" s="68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2.75" customHeight="1">
      <c r="A294" s="68"/>
      <c r="B294" s="68"/>
      <c r="C294" s="68"/>
      <c r="D294" s="68"/>
      <c r="E294" s="68"/>
      <c r="F294" s="184"/>
      <c r="G294" s="72"/>
      <c r="H294" s="68"/>
      <c r="I294" s="68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2.75" customHeight="1">
      <c r="A295" s="68"/>
      <c r="B295" s="68"/>
      <c r="C295" s="68"/>
      <c r="D295" s="68"/>
      <c r="E295" s="68"/>
      <c r="F295" s="184"/>
      <c r="G295" s="72"/>
      <c r="H295" s="68"/>
      <c r="I295" s="68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2.75" customHeight="1">
      <c r="A296" s="68"/>
      <c r="B296" s="68"/>
      <c r="C296" s="68"/>
      <c r="D296" s="68"/>
      <c r="E296" s="68"/>
      <c r="F296" s="184"/>
      <c r="G296" s="72"/>
      <c r="H296" s="68"/>
      <c r="I296" s="68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2.75" customHeight="1">
      <c r="A297" s="68"/>
      <c r="B297" s="68"/>
      <c r="C297" s="68"/>
      <c r="D297" s="68"/>
      <c r="E297" s="68"/>
      <c r="F297" s="184"/>
      <c r="G297" s="72"/>
      <c r="H297" s="68"/>
      <c r="I297" s="68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2.75" customHeight="1">
      <c r="A298" s="68"/>
      <c r="B298" s="68"/>
      <c r="C298" s="68"/>
      <c r="D298" s="68"/>
      <c r="E298" s="68"/>
      <c r="F298" s="184"/>
      <c r="G298" s="72"/>
      <c r="H298" s="68"/>
      <c r="I298" s="68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2.75" customHeight="1">
      <c r="A299" s="68"/>
      <c r="B299" s="68"/>
      <c r="C299" s="68"/>
      <c r="D299" s="68"/>
      <c r="E299" s="68"/>
      <c r="F299" s="184"/>
      <c r="G299" s="72"/>
      <c r="H299" s="68"/>
      <c r="I299" s="68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2.75" customHeight="1">
      <c r="A300" s="68"/>
      <c r="B300" s="68"/>
      <c r="C300" s="68"/>
      <c r="D300" s="68"/>
      <c r="E300" s="68"/>
      <c r="F300" s="184"/>
      <c r="G300" s="72"/>
      <c r="H300" s="68"/>
      <c r="I300" s="68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2.75" customHeight="1">
      <c r="A301" s="68"/>
      <c r="B301" s="68"/>
      <c r="C301" s="68"/>
      <c r="D301" s="68"/>
      <c r="E301" s="68"/>
      <c r="F301" s="184"/>
      <c r="G301" s="72"/>
      <c r="H301" s="68"/>
      <c r="I301" s="68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2.75" customHeight="1">
      <c r="A302" s="68"/>
      <c r="B302" s="68"/>
      <c r="C302" s="68"/>
      <c r="D302" s="68"/>
      <c r="E302" s="68"/>
      <c r="F302" s="184"/>
      <c r="G302" s="72"/>
      <c r="H302" s="68"/>
      <c r="I302" s="68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2.75" customHeight="1">
      <c r="A303" s="68"/>
      <c r="B303" s="68"/>
      <c r="C303" s="68"/>
      <c r="D303" s="68"/>
      <c r="E303" s="68"/>
      <c r="F303" s="184"/>
      <c r="G303" s="72"/>
      <c r="H303" s="68"/>
      <c r="I303" s="68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2.75" customHeight="1">
      <c r="A304" s="68"/>
      <c r="B304" s="68"/>
      <c r="C304" s="68"/>
      <c r="D304" s="68"/>
      <c r="E304" s="68"/>
      <c r="F304" s="184"/>
      <c r="G304" s="72"/>
      <c r="H304" s="68"/>
      <c r="I304" s="68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2.75" customHeight="1">
      <c r="A305" s="68"/>
      <c r="B305" s="68"/>
      <c r="C305" s="68"/>
      <c r="D305" s="68"/>
      <c r="E305" s="68"/>
      <c r="F305" s="184"/>
      <c r="G305" s="72"/>
      <c r="H305" s="68"/>
      <c r="I305" s="68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2.75" customHeight="1">
      <c r="A306" s="68"/>
      <c r="B306" s="68"/>
      <c r="C306" s="68"/>
      <c r="D306" s="68"/>
      <c r="E306" s="68"/>
      <c r="F306" s="184"/>
      <c r="G306" s="72"/>
      <c r="H306" s="68"/>
      <c r="I306" s="68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2.75" customHeight="1">
      <c r="A307" s="68"/>
      <c r="B307" s="68"/>
      <c r="C307" s="68"/>
      <c r="D307" s="68"/>
      <c r="E307" s="68"/>
      <c r="F307" s="184"/>
      <c r="G307" s="72"/>
      <c r="H307" s="68"/>
      <c r="I307" s="68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2.75" customHeight="1">
      <c r="A308" s="68"/>
      <c r="B308" s="68"/>
      <c r="C308" s="68"/>
      <c r="D308" s="68"/>
      <c r="E308" s="68"/>
      <c r="F308" s="184"/>
      <c r="G308" s="72"/>
      <c r="H308" s="68"/>
      <c r="I308" s="68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2.75" customHeight="1">
      <c r="A309" s="68"/>
      <c r="B309" s="68"/>
      <c r="C309" s="68"/>
      <c r="D309" s="68"/>
      <c r="E309" s="68"/>
      <c r="F309" s="184"/>
      <c r="G309" s="72"/>
      <c r="H309" s="68"/>
      <c r="I309" s="68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2.75" customHeight="1">
      <c r="A310" s="68"/>
      <c r="B310" s="68"/>
      <c r="C310" s="68"/>
      <c r="D310" s="68"/>
      <c r="E310" s="68"/>
      <c r="F310" s="184"/>
      <c r="G310" s="72"/>
      <c r="H310" s="68"/>
      <c r="I310" s="68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2.75" customHeight="1">
      <c r="A311" s="68"/>
      <c r="B311" s="68"/>
      <c r="C311" s="68"/>
      <c r="D311" s="68"/>
      <c r="E311" s="68"/>
      <c r="F311" s="184"/>
      <c r="G311" s="72"/>
      <c r="H311" s="68"/>
      <c r="I311" s="68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2.75" customHeight="1">
      <c r="A312" s="68"/>
      <c r="B312" s="68"/>
      <c r="C312" s="68"/>
      <c r="D312" s="68"/>
      <c r="E312" s="68"/>
      <c r="F312" s="184"/>
      <c r="G312" s="72"/>
      <c r="H312" s="68"/>
      <c r="I312" s="68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2.75" customHeight="1">
      <c r="A313" s="68"/>
      <c r="B313" s="68"/>
      <c r="C313" s="68"/>
      <c r="D313" s="68"/>
      <c r="E313" s="68"/>
      <c r="F313" s="184"/>
      <c r="G313" s="72"/>
      <c r="H313" s="68"/>
      <c r="I313" s="68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2.75" customHeight="1">
      <c r="A314" s="68"/>
      <c r="B314" s="68"/>
      <c r="C314" s="68"/>
      <c r="D314" s="68"/>
      <c r="E314" s="68"/>
      <c r="F314" s="184"/>
      <c r="G314" s="72"/>
      <c r="H314" s="68"/>
      <c r="I314" s="68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2.75" customHeight="1">
      <c r="A315" s="68"/>
      <c r="B315" s="68"/>
      <c r="C315" s="68"/>
      <c r="D315" s="68"/>
      <c r="E315" s="68"/>
      <c r="F315" s="184"/>
      <c r="G315" s="72"/>
      <c r="H315" s="68"/>
      <c r="I315" s="68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2.75" customHeight="1">
      <c r="A316" s="68"/>
      <c r="B316" s="68"/>
      <c r="C316" s="68"/>
      <c r="D316" s="68"/>
      <c r="E316" s="68"/>
      <c r="F316" s="184"/>
      <c r="G316" s="72"/>
      <c r="H316" s="68"/>
      <c r="I316" s="68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2.75" customHeight="1">
      <c r="A317" s="68"/>
      <c r="B317" s="68"/>
      <c r="C317" s="68"/>
      <c r="D317" s="68"/>
      <c r="E317" s="68"/>
      <c r="F317" s="184"/>
      <c r="G317" s="72"/>
      <c r="H317" s="68"/>
      <c r="I317" s="68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2.75" customHeight="1">
      <c r="A318" s="68"/>
      <c r="B318" s="68"/>
      <c r="C318" s="68"/>
      <c r="D318" s="68"/>
      <c r="E318" s="68"/>
      <c r="F318" s="184"/>
      <c r="G318" s="72"/>
      <c r="H318" s="68"/>
      <c r="I318" s="68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2.75" customHeight="1">
      <c r="A319" s="68"/>
      <c r="B319" s="68"/>
      <c r="C319" s="68"/>
      <c r="D319" s="68"/>
      <c r="E319" s="68"/>
      <c r="F319" s="184"/>
      <c r="G319" s="72"/>
      <c r="H319" s="68"/>
      <c r="I319" s="68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2.75" customHeight="1">
      <c r="A320" s="68"/>
      <c r="B320" s="68"/>
      <c r="C320" s="68"/>
      <c r="D320" s="68"/>
      <c r="E320" s="68"/>
      <c r="F320" s="184"/>
      <c r="G320" s="72"/>
      <c r="H320" s="68"/>
      <c r="I320" s="68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2.75" customHeight="1">
      <c r="A321" s="68"/>
      <c r="B321" s="68"/>
      <c r="C321" s="68"/>
      <c r="D321" s="68"/>
      <c r="E321" s="68"/>
      <c r="F321" s="184"/>
      <c r="G321" s="72"/>
      <c r="H321" s="68"/>
      <c r="I321" s="68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2.75" customHeight="1">
      <c r="A322" s="68"/>
      <c r="B322" s="68"/>
      <c r="C322" s="68"/>
      <c r="D322" s="68"/>
      <c r="E322" s="68"/>
      <c r="F322" s="184"/>
      <c r="G322" s="72"/>
      <c r="H322" s="68"/>
      <c r="I322" s="68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2.75" customHeight="1">
      <c r="A323" s="68"/>
      <c r="B323" s="68"/>
      <c r="C323" s="68"/>
      <c r="D323" s="68"/>
      <c r="E323" s="68"/>
      <c r="F323" s="184"/>
      <c r="G323" s="72"/>
      <c r="H323" s="68"/>
      <c r="I323" s="68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2.75" customHeight="1">
      <c r="A324" s="68"/>
      <c r="B324" s="68"/>
      <c r="C324" s="68"/>
      <c r="D324" s="68"/>
      <c r="E324" s="68"/>
      <c r="F324" s="184"/>
      <c r="G324" s="72"/>
      <c r="H324" s="68"/>
      <c r="I324" s="68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2.75" customHeight="1">
      <c r="A325" s="68"/>
      <c r="B325" s="68"/>
      <c r="C325" s="68"/>
      <c r="D325" s="68"/>
      <c r="E325" s="68"/>
      <c r="F325" s="184"/>
      <c r="G325" s="72"/>
      <c r="H325" s="68"/>
      <c r="I325" s="68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2.75" customHeight="1">
      <c r="A326" s="68"/>
      <c r="B326" s="68"/>
      <c r="C326" s="68"/>
      <c r="D326" s="68"/>
      <c r="E326" s="68"/>
      <c r="F326" s="184"/>
      <c r="G326" s="72"/>
      <c r="H326" s="68"/>
      <c r="I326" s="68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2.75" customHeight="1">
      <c r="A327" s="68"/>
      <c r="B327" s="68"/>
      <c r="C327" s="68"/>
      <c r="D327" s="68"/>
      <c r="E327" s="68"/>
      <c r="F327" s="184"/>
      <c r="G327" s="72"/>
      <c r="H327" s="68"/>
      <c r="I327" s="68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2.75" customHeight="1">
      <c r="A328" s="68"/>
      <c r="B328" s="68"/>
      <c r="C328" s="68"/>
      <c r="D328" s="68"/>
      <c r="E328" s="68"/>
      <c r="F328" s="184"/>
      <c r="G328" s="72"/>
      <c r="H328" s="68"/>
      <c r="I328" s="68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2.75" customHeight="1">
      <c r="A329" s="68"/>
      <c r="B329" s="68"/>
      <c r="C329" s="68"/>
      <c r="D329" s="68"/>
      <c r="E329" s="68"/>
      <c r="F329" s="184"/>
      <c r="G329" s="72"/>
      <c r="H329" s="68"/>
      <c r="I329" s="68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2.75" customHeight="1">
      <c r="A330" s="68"/>
      <c r="B330" s="68"/>
      <c r="C330" s="68"/>
      <c r="D330" s="68"/>
      <c r="E330" s="68"/>
      <c r="F330" s="184"/>
      <c r="G330" s="72"/>
      <c r="H330" s="68"/>
      <c r="I330" s="68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2.75" customHeight="1">
      <c r="A331" s="68"/>
      <c r="B331" s="68"/>
      <c r="C331" s="68"/>
      <c r="D331" s="68"/>
      <c r="E331" s="68"/>
      <c r="F331" s="184"/>
      <c r="G331" s="72"/>
      <c r="H331" s="68"/>
      <c r="I331" s="68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2.75" customHeight="1">
      <c r="A332" s="68"/>
      <c r="B332" s="68"/>
      <c r="C332" s="68"/>
      <c r="D332" s="68"/>
      <c r="E332" s="68"/>
      <c r="F332" s="184"/>
      <c r="G332" s="72"/>
      <c r="H332" s="68"/>
      <c r="I332" s="68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2.75" customHeight="1">
      <c r="A333" s="68"/>
      <c r="B333" s="68"/>
      <c r="C333" s="68"/>
      <c r="D333" s="68"/>
      <c r="E333" s="68"/>
      <c r="F333" s="184"/>
      <c r="G333" s="72"/>
      <c r="H333" s="68"/>
      <c r="I333" s="68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2.75" customHeight="1">
      <c r="A334" s="68"/>
      <c r="B334" s="68"/>
      <c r="C334" s="68"/>
      <c r="D334" s="68"/>
      <c r="E334" s="68"/>
      <c r="F334" s="184"/>
      <c r="G334" s="72"/>
      <c r="H334" s="68"/>
      <c r="I334" s="68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2.75" customHeight="1">
      <c r="A335" s="68"/>
      <c r="B335" s="68"/>
      <c r="C335" s="68"/>
      <c r="D335" s="68"/>
      <c r="E335" s="68"/>
      <c r="F335" s="184"/>
      <c r="G335" s="72"/>
      <c r="H335" s="68"/>
      <c r="I335" s="68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2.75" customHeight="1">
      <c r="A336" s="68"/>
      <c r="B336" s="68"/>
      <c r="C336" s="68"/>
      <c r="D336" s="68"/>
      <c r="E336" s="68"/>
      <c r="F336" s="184"/>
      <c r="G336" s="72"/>
      <c r="H336" s="68"/>
      <c r="I336" s="68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2.75" customHeight="1">
      <c r="A337" s="68"/>
      <c r="B337" s="68"/>
      <c r="C337" s="68"/>
      <c r="D337" s="68"/>
      <c r="E337" s="68"/>
      <c r="F337" s="184"/>
      <c r="G337" s="72"/>
      <c r="H337" s="68"/>
      <c r="I337" s="68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2.75" customHeight="1">
      <c r="A338" s="68"/>
      <c r="B338" s="68"/>
      <c r="C338" s="68"/>
      <c r="D338" s="68"/>
      <c r="E338" s="68"/>
      <c r="F338" s="184"/>
      <c r="G338" s="72"/>
      <c r="H338" s="68"/>
      <c r="I338" s="68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2.75" customHeight="1">
      <c r="A339" s="68"/>
      <c r="B339" s="68"/>
      <c r="C339" s="68"/>
      <c r="D339" s="68"/>
      <c r="E339" s="68"/>
      <c r="F339" s="184"/>
      <c r="G339" s="72"/>
      <c r="H339" s="68"/>
      <c r="I339" s="68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2.75" customHeight="1">
      <c r="A340" s="68"/>
      <c r="B340" s="68"/>
      <c r="C340" s="68"/>
      <c r="D340" s="68"/>
      <c r="E340" s="68"/>
      <c r="F340" s="184"/>
      <c r="G340" s="72"/>
      <c r="H340" s="68"/>
      <c r="I340" s="68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2.75" customHeight="1">
      <c r="A341" s="68"/>
      <c r="B341" s="68"/>
      <c r="C341" s="68"/>
      <c r="D341" s="68"/>
      <c r="E341" s="68"/>
      <c r="F341" s="184"/>
      <c r="G341" s="72"/>
      <c r="H341" s="68"/>
      <c r="I341" s="68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2.75" customHeight="1">
      <c r="A342" s="68"/>
      <c r="B342" s="68"/>
      <c r="C342" s="68"/>
      <c r="D342" s="68"/>
      <c r="E342" s="68"/>
      <c r="F342" s="184"/>
      <c r="G342" s="72"/>
      <c r="H342" s="68"/>
      <c r="I342" s="68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2.75" customHeight="1">
      <c r="A343" s="68"/>
      <c r="B343" s="68"/>
      <c r="C343" s="68"/>
      <c r="D343" s="68"/>
      <c r="E343" s="68"/>
      <c r="F343" s="184"/>
      <c r="G343" s="72"/>
      <c r="H343" s="68"/>
      <c r="I343" s="68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2.75" customHeight="1">
      <c r="A344" s="68"/>
      <c r="B344" s="68"/>
      <c r="C344" s="68"/>
      <c r="D344" s="68"/>
      <c r="E344" s="68"/>
      <c r="F344" s="184"/>
      <c r="G344" s="72"/>
      <c r="H344" s="68"/>
      <c r="I344" s="68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2.75" customHeight="1">
      <c r="A345" s="68"/>
      <c r="B345" s="68"/>
      <c r="C345" s="68"/>
      <c r="D345" s="68"/>
      <c r="E345" s="68"/>
      <c r="F345" s="184"/>
      <c r="G345" s="72"/>
      <c r="H345" s="68"/>
      <c r="I345" s="68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2.75" customHeight="1">
      <c r="A346" s="68"/>
      <c r="B346" s="68"/>
      <c r="C346" s="68"/>
      <c r="D346" s="68"/>
      <c r="E346" s="68"/>
      <c r="F346" s="184"/>
      <c r="G346" s="72"/>
      <c r="H346" s="68"/>
      <c r="I346" s="68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2.75" customHeight="1">
      <c r="A347" s="68"/>
      <c r="B347" s="68"/>
      <c r="C347" s="68"/>
      <c r="D347" s="68"/>
      <c r="E347" s="68"/>
      <c r="F347" s="184"/>
      <c r="G347" s="72"/>
      <c r="H347" s="68"/>
      <c r="I347" s="68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2.75" customHeight="1">
      <c r="A348" s="68"/>
      <c r="B348" s="68"/>
      <c r="C348" s="68"/>
      <c r="D348" s="68"/>
      <c r="E348" s="68"/>
      <c r="F348" s="184"/>
      <c r="G348" s="72"/>
      <c r="H348" s="68"/>
      <c r="I348" s="68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2.75" customHeight="1">
      <c r="A349" s="68"/>
      <c r="B349" s="68"/>
      <c r="C349" s="68"/>
      <c r="D349" s="68"/>
      <c r="E349" s="68"/>
      <c r="F349" s="184"/>
      <c r="G349" s="72"/>
      <c r="H349" s="68"/>
      <c r="I349" s="68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2.75" customHeight="1">
      <c r="A350" s="68"/>
      <c r="B350" s="68"/>
      <c r="C350" s="68"/>
      <c r="D350" s="68"/>
      <c r="E350" s="68"/>
      <c r="F350" s="184"/>
      <c r="G350" s="72"/>
      <c r="H350" s="68"/>
      <c r="I350" s="68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2.75" customHeight="1">
      <c r="A351" s="68"/>
      <c r="B351" s="68"/>
      <c r="C351" s="68"/>
      <c r="D351" s="68"/>
      <c r="E351" s="68"/>
      <c r="F351" s="184"/>
      <c r="G351" s="72"/>
      <c r="H351" s="68"/>
      <c r="I351" s="68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2.75" customHeight="1">
      <c r="A352" s="68"/>
      <c r="B352" s="68"/>
      <c r="C352" s="68"/>
      <c r="D352" s="68"/>
      <c r="E352" s="68"/>
      <c r="F352" s="184"/>
      <c r="G352" s="72"/>
      <c r="H352" s="68"/>
      <c r="I352" s="68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2.75" customHeight="1">
      <c r="A353" s="68"/>
      <c r="B353" s="68"/>
      <c r="C353" s="68"/>
      <c r="D353" s="68"/>
      <c r="E353" s="68"/>
      <c r="F353" s="184"/>
      <c r="G353" s="72"/>
      <c r="H353" s="68"/>
      <c r="I353" s="68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2.75" customHeight="1">
      <c r="A354" s="68"/>
      <c r="B354" s="68"/>
      <c r="C354" s="68"/>
      <c r="D354" s="68"/>
      <c r="E354" s="68"/>
      <c r="F354" s="184"/>
      <c r="G354" s="72"/>
      <c r="H354" s="68"/>
      <c r="I354" s="68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2.75" customHeight="1">
      <c r="A355" s="68"/>
      <c r="B355" s="68"/>
      <c r="C355" s="68"/>
      <c r="D355" s="68"/>
      <c r="E355" s="68"/>
      <c r="F355" s="184"/>
      <c r="G355" s="72"/>
      <c r="H355" s="68"/>
      <c r="I355" s="68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2.75" customHeight="1">
      <c r="A356" s="68"/>
      <c r="B356" s="68"/>
      <c r="C356" s="68"/>
      <c r="D356" s="68"/>
      <c r="E356" s="68"/>
      <c r="F356" s="184"/>
      <c r="G356" s="72"/>
      <c r="H356" s="68"/>
      <c r="I356" s="68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2.75" customHeight="1">
      <c r="A357" s="68"/>
      <c r="B357" s="68"/>
      <c r="C357" s="68"/>
      <c r="D357" s="68"/>
      <c r="E357" s="68"/>
      <c r="F357" s="184"/>
      <c r="G357" s="72"/>
      <c r="H357" s="68"/>
      <c r="I357" s="68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2.75" customHeight="1">
      <c r="A358" s="68"/>
      <c r="B358" s="68"/>
      <c r="C358" s="68"/>
      <c r="D358" s="68"/>
      <c r="E358" s="68"/>
      <c r="F358" s="184"/>
      <c r="G358" s="72"/>
      <c r="H358" s="68"/>
      <c r="I358" s="68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2.75" customHeight="1">
      <c r="A359" s="68"/>
      <c r="B359" s="68"/>
      <c r="C359" s="68"/>
      <c r="D359" s="68"/>
      <c r="E359" s="68"/>
      <c r="F359" s="184"/>
      <c r="G359" s="72"/>
      <c r="H359" s="68"/>
      <c r="I359" s="68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2.75" customHeight="1">
      <c r="A360" s="68"/>
      <c r="B360" s="68"/>
      <c r="C360" s="68"/>
      <c r="D360" s="68"/>
      <c r="E360" s="68"/>
      <c r="F360" s="184"/>
      <c r="G360" s="72"/>
      <c r="H360" s="68"/>
      <c r="I360" s="68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2.75" customHeight="1">
      <c r="A361" s="68"/>
      <c r="B361" s="68"/>
      <c r="C361" s="68"/>
      <c r="D361" s="68"/>
      <c r="E361" s="68"/>
      <c r="F361" s="184"/>
      <c r="G361" s="72"/>
      <c r="H361" s="68"/>
      <c r="I361" s="68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2.75" customHeight="1">
      <c r="A362" s="68"/>
      <c r="B362" s="68"/>
      <c r="C362" s="68"/>
      <c r="D362" s="68"/>
      <c r="E362" s="68"/>
      <c r="F362" s="184"/>
      <c r="G362" s="72"/>
      <c r="H362" s="68"/>
      <c r="I362" s="68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2.75" customHeight="1">
      <c r="A363" s="68"/>
      <c r="B363" s="68"/>
      <c r="C363" s="68"/>
      <c r="D363" s="68"/>
      <c r="E363" s="68"/>
      <c r="F363" s="184"/>
      <c r="G363" s="72"/>
      <c r="H363" s="68"/>
      <c r="I363" s="68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2.75" customHeight="1">
      <c r="A364" s="68"/>
      <c r="B364" s="68"/>
      <c r="C364" s="68"/>
      <c r="D364" s="68"/>
      <c r="E364" s="68"/>
      <c r="F364" s="184"/>
      <c r="G364" s="72"/>
      <c r="H364" s="68"/>
      <c r="I364" s="68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2.75" customHeight="1">
      <c r="A365" s="68"/>
      <c r="B365" s="68"/>
      <c r="C365" s="68"/>
      <c r="D365" s="68"/>
      <c r="E365" s="68"/>
      <c r="F365" s="184"/>
      <c r="G365" s="72"/>
      <c r="H365" s="68"/>
      <c r="I365" s="68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2.75" customHeight="1">
      <c r="A366" s="68"/>
      <c r="B366" s="68"/>
      <c r="C366" s="68"/>
      <c r="D366" s="68"/>
      <c r="E366" s="68"/>
      <c r="F366" s="184"/>
      <c r="G366" s="72"/>
      <c r="H366" s="68"/>
      <c r="I366" s="68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2.75" customHeight="1">
      <c r="A367" s="68"/>
      <c r="B367" s="68"/>
      <c r="C367" s="68"/>
      <c r="D367" s="68"/>
      <c r="E367" s="68"/>
      <c r="F367" s="184"/>
      <c r="G367" s="72"/>
      <c r="H367" s="68"/>
      <c r="I367" s="68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2.75" customHeight="1">
      <c r="A368" s="68"/>
      <c r="B368" s="68"/>
      <c r="C368" s="68"/>
      <c r="D368" s="68"/>
      <c r="E368" s="68"/>
      <c r="F368" s="184"/>
      <c r="G368" s="72"/>
      <c r="H368" s="68"/>
      <c r="I368" s="68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2.75" customHeight="1">
      <c r="A369" s="68"/>
      <c r="B369" s="68"/>
      <c r="C369" s="68"/>
      <c r="D369" s="68"/>
      <c r="E369" s="68"/>
      <c r="F369" s="184"/>
      <c r="G369" s="72"/>
      <c r="H369" s="68"/>
      <c r="I369" s="68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2.75" customHeight="1">
      <c r="A370" s="68"/>
      <c r="B370" s="68"/>
      <c r="C370" s="68"/>
      <c r="D370" s="68"/>
      <c r="E370" s="68"/>
      <c r="F370" s="184"/>
      <c r="G370" s="72"/>
      <c r="H370" s="68"/>
      <c r="I370" s="68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2.75" customHeight="1">
      <c r="A371" s="68"/>
      <c r="B371" s="68"/>
      <c r="C371" s="68"/>
      <c r="D371" s="68"/>
      <c r="E371" s="68"/>
      <c r="F371" s="184"/>
      <c r="G371" s="72"/>
      <c r="H371" s="68"/>
      <c r="I371" s="68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2.75" customHeight="1">
      <c r="A372" s="68"/>
      <c r="B372" s="68"/>
      <c r="C372" s="68"/>
      <c r="D372" s="68"/>
      <c r="E372" s="68"/>
      <c r="F372" s="184"/>
      <c r="G372" s="72"/>
      <c r="H372" s="68"/>
      <c r="I372" s="68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2.75" customHeight="1">
      <c r="A373" s="68"/>
      <c r="B373" s="68"/>
      <c r="C373" s="68"/>
      <c r="D373" s="68"/>
      <c r="E373" s="68"/>
      <c r="F373" s="184"/>
      <c r="G373" s="72"/>
      <c r="H373" s="68"/>
      <c r="I373" s="68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2.75" customHeight="1">
      <c r="A374" s="68"/>
      <c r="B374" s="68"/>
      <c r="C374" s="68"/>
      <c r="D374" s="68"/>
      <c r="E374" s="68"/>
      <c r="F374" s="184"/>
      <c r="G374" s="72"/>
      <c r="H374" s="68"/>
      <c r="I374" s="68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2.75" customHeight="1">
      <c r="A375" s="68"/>
      <c r="B375" s="68"/>
      <c r="C375" s="68"/>
      <c r="D375" s="68"/>
      <c r="E375" s="68"/>
      <c r="F375" s="184"/>
      <c r="G375" s="72"/>
      <c r="H375" s="68"/>
      <c r="I375" s="68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2.75" customHeight="1">
      <c r="A376" s="68"/>
      <c r="B376" s="68"/>
      <c r="C376" s="68"/>
      <c r="D376" s="68"/>
      <c r="E376" s="68"/>
      <c r="F376" s="184"/>
      <c r="G376" s="72"/>
      <c r="H376" s="68"/>
      <c r="I376" s="68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2.75" customHeight="1">
      <c r="A377" s="68"/>
      <c r="B377" s="68"/>
      <c r="C377" s="68"/>
      <c r="D377" s="68"/>
      <c r="E377" s="68"/>
      <c r="F377" s="184"/>
      <c r="G377" s="72"/>
      <c r="H377" s="68"/>
      <c r="I377" s="68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2.75" customHeight="1">
      <c r="A378" s="68"/>
      <c r="B378" s="68"/>
      <c r="C378" s="68"/>
      <c r="D378" s="68"/>
      <c r="E378" s="68"/>
      <c r="F378" s="184"/>
      <c r="G378" s="72"/>
      <c r="H378" s="68"/>
      <c r="I378" s="68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2.75" customHeight="1">
      <c r="A379" s="68"/>
      <c r="B379" s="68"/>
      <c r="C379" s="68"/>
      <c r="D379" s="68"/>
      <c r="E379" s="68"/>
      <c r="F379" s="184"/>
      <c r="G379" s="72"/>
      <c r="H379" s="68"/>
      <c r="I379" s="68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2.75" customHeight="1">
      <c r="A380" s="68"/>
      <c r="B380" s="68"/>
      <c r="C380" s="68"/>
      <c r="D380" s="68"/>
      <c r="E380" s="68"/>
      <c r="F380" s="184"/>
      <c r="G380" s="72"/>
      <c r="H380" s="68"/>
      <c r="I380" s="68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2.75" customHeight="1">
      <c r="A381" s="68"/>
      <c r="B381" s="68"/>
      <c r="C381" s="68"/>
      <c r="D381" s="68"/>
      <c r="E381" s="68"/>
      <c r="F381" s="184"/>
      <c r="G381" s="72"/>
      <c r="H381" s="68"/>
      <c r="I381" s="68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2.75" customHeight="1">
      <c r="A382" s="68"/>
      <c r="B382" s="68"/>
      <c r="C382" s="68"/>
      <c r="D382" s="68"/>
      <c r="E382" s="68"/>
      <c r="F382" s="184"/>
      <c r="G382" s="72"/>
      <c r="H382" s="68"/>
      <c r="I382" s="68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2.75" customHeight="1">
      <c r="A383" s="68"/>
      <c r="B383" s="68"/>
      <c r="C383" s="68"/>
      <c r="D383" s="68"/>
      <c r="E383" s="68"/>
      <c r="F383" s="184"/>
      <c r="G383" s="72"/>
      <c r="H383" s="68"/>
      <c r="I383" s="68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2.75" customHeight="1">
      <c r="A384" s="68"/>
      <c r="B384" s="68"/>
      <c r="C384" s="68"/>
      <c r="D384" s="68"/>
      <c r="E384" s="68"/>
      <c r="F384" s="184"/>
      <c r="G384" s="72"/>
      <c r="H384" s="68"/>
      <c r="I384" s="68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2.75" customHeight="1">
      <c r="A385" s="68"/>
      <c r="B385" s="68"/>
      <c r="C385" s="68"/>
      <c r="D385" s="68"/>
      <c r="E385" s="68"/>
      <c r="F385" s="184"/>
      <c r="G385" s="72"/>
      <c r="H385" s="68"/>
      <c r="I385" s="68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2.75" customHeight="1">
      <c r="A386" s="68"/>
      <c r="B386" s="68"/>
      <c r="C386" s="68"/>
      <c r="D386" s="68"/>
      <c r="E386" s="68"/>
      <c r="F386" s="184"/>
      <c r="G386" s="72"/>
      <c r="H386" s="68"/>
      <c r="I386" s="68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2.75" customHeight="1">
      <c r="A387" s="68"/>
      <c r="B387" s="68"/>
      <c r="C387" s="68"/>
      <c r="D387" s="68"/>
      <c r="E387" s="68"/>
      <c r="F387" s="184"/>
      <c r="G387" s="72"/>
      <c r="H387" s="68"/>
      <c r="I387" s="68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2.75" customHeight="1">
      <c r="A388" s="68"/>
      <c r="B388" s="68"/>
      <c r="C388" s="68"/>
      <c r="D388" s="68"/>
      <c r="E388" s="68"/>
      <c r="F388" s="184"/>
      <c r="G388" s="72"/>
      <c r="H388" s="68"/>
      <c r="I388" s="68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2.75" customHeight="1">
      <c r="A389" s="68"/>
      <c r="B389" s="68"/>
      <c r="C389" s="68"/>
      <c r="D389" s="68"/>
      <c r="E389" s="68"/>
      <c r="F389" s="184"/>
      <c r="G389" s="72"/>
      <c r="H389" s="68"/>
      <c r="I389" s="68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2.75" customHeight="1">
      <c r="A390" s="68"/>
      <c r="B390" s="68"/>
      <c r="C390" s="68"/>
      <c r="D390" s="68"/>
      <c r="E390" s="68"/>
      <c r="F390" s="184"/>
      <c r="G390" s="72"/>
      <c r="H390" s="68"/>
      <c r="I390" s="68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2.75" customHeight="1">
      <c r="A391" s="68"/>
      <c r="B391" s="68"/>
      <c r="C391" s="68"/>
      <c r="D391" s="68"/>
      <c r="E391" s="68"/>
      <c r="F391" s="184"/>
      <c r="G391" s="72"/>
      <c r="H391" s="68"/>
      <c r="I391" s="68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2.75" customHeight="1">
      <c r="A392" s="68"/>
      <c r="B392" s="68"/>
      <c r="C392" s="68"/>
      <c r="D392" s="68"/>
      <c r="E392" s="68"/>
      <c r="F392" s="184"/>
      <c r="G392" s="72"/>
      <c r="H392" s="68"/>
      <c r="I392" s="68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2.75" customHeight="1">
      <c r="A393" s="68"/>
      <c r="B393" s="68"/>
      <c r="C393" s="68"/>
      <c r="D393" s="68"/>
      <c r="E393" s="68"/>
      <c r="F393" s="184"/>
      <c r="G393" s="72"/>
      <c r="H393" s="68"/>
      <c r="I393" s="68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2.75" customHeight="1">
      <c r="A394" s="68"/>
      <c r="B394" s="68"/>
      <c r="C394" s="68"/>
      <c r="D394" s="68"/>
      <c r="E394" s="68"/>
      <c r="F394" s="184"/>
      <c r="G394" s="72"/>
      <c r="H394" s="68"/>
      <c r="I394" s="68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2.75" customHeight="1">
      <c r="A395" s="68"/>
      <c r="B395" s="68"/>
      <c r="C395" s="68"/>
      <c r="D395" s="68"/>
      <c r="E395" s="68"/>
      <c r="F395" s="184"/>
      <c r="G395" s="72"/>
      <c r="H395" s="68"/>
      <c r="I395" s="68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2.75" customHeight="1">
      <c r="A396" s="68"/>
      <c r="B396" s="68"/>
      <c r="C396" s="68"/>
      <c r="D396" s="68"/>
      <c r="E396" s="68"/>
      <c r="F396" s="184"/>
      <c r="G396" s="72"/>
      <c r="H396" s="68"/>
      <c r="I396" s="68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2.75" customHeight="1">
      <c r="A397" s="68"/>
      <c r="B397" s="68"/>
      <c r="C397" s="68"/>
      <c r="D397" s="68"/>
      <c r="E397" s="68"/>
      <c r="F397" s="184"/>
      <c r="G397" s="72"/>
      <c r="H397" s="68"/>
      <c r="I397" s="68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2.75" customHeight="1">
      <c r="A398" s="68"/>
      <c r="B398" s="68"/>
      <c r="C398" s="68"/>
      <c r="D398" s="68"/>
      <c r="E398" s="68"/>
      <c r="F398" s="184"/>
      <c r="G398" s="72"/>
      <c r="H398" s="68"/>
      <c r="I398" s="68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2.75" customHeight="1">
      <c r="A399" s="68"/>
      <c r="B399" s="68"/>
      <c r="C399" s="68"/>
      <c r="D399" s="68"/>
      <c r="E399" s="68"/>
      <c r="F399" s="184"/>
      <c r="G399" s="72"/>
      <c r="H399" s="68"/>
      <c r="I399" s="68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2.75" customHeight="1">
      <c r="A400" s="68"/>
      <c r="B400" s="68"/>
      <c r="C400" s="68"/>
      <c r="D400" s="68"/>
      <c r="E400" s="68"/>
      <c r="F400" s="184"/>
      <c r="G400" s="72"/>
      <c r="H400" s="68"/>
      <c r="I400" s="68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2.75" customHeight="1">
      <c r="A401" s="68"/>
      <c r="B401" s="68"/>
      <c r="C401" s="68"/>
      <c r="D401" s="68"/>
      <c r="E401" s="68"/>
      <c r="F401" s="184"/>
      <c r="G401" s="72"/>
      <c r="H401" s="68"/>
      <c r="I401" s="68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2.75" customHeight="1">
      <c r="A402" s="68"/>
      <c r="B402" s="68"/>
      <c r="C402" s="68"/>
      <c r="D402" s="68"/>
      <c r="E402" s="68"/>
      <c r="F402" s="184"/>
      <c r="G402" s="72"/>
      <c r="H402" s="68"/>
      <c r="I402" s="68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2.75" customHeight="1">
      <c r="A403" s="68"/>
      <c r="B403" s="68"/>
      <c r="C403" s="68"/>
      <c r="D403" s="68"/>
      <c r="E403" s="68"/>
      <c r="F403" s="184"/>
      <c r="G403" s="72"/>
      <c r="H403" s="68"/>
      <c r="I403" s="68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2.75" customHeight="1">
      <c r="A404" s="68"/>
      <c r="B404" s="68"/>
      <c r="C404" s="68"/>
      <c r="D404" s="68"/>
      <c r="E404" s="68"/>
      <c r="F404" s="184"/>
      <c r="G404" s="72"/>
      <c r="H404" s="68"/>
      <c r="I404" s="68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2.75" customHeight="1">
      <c r="A405" s="68"/>
      <c r="B405" s="68"/>
      <c r="C405" s="68"/>
      <c r="D405" s="68"/>
      <c r="E405" s="68"/>
      <c r="F405" s="184"/>
      <c r="G405" s="72"/>
      <c r="H405" s="68"/>
      <c r="I405" s="68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2.75" customHeight="1">
      <c r="A406" s="68"/>
      <c r="B406" s="68"/>
      <c r="C406" s="68"/>
      <c r="D406" s="68"/>
      <c r="E406" s="68"/>
      <c r="F406" s="184"/>
      <c r="G406" s="72"/>
      <c r="H406" s="68"/>
      <c r="I406" s="68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2.75" customHeight="1">
      <c r="A407" s="68"/>
      <c r="B407" s="68"/>
      <c r="C407" s="68"/>
      <c r="D407" s="68"/>
      <c r="E407" s="68"/>
      <c r="F407" s="184"/>
      <c r="G407" s="72"/>
      <c r="H407" s="68"/>
      <c r="I407" s="68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2.75" customHeight="1">
      <c r="A408" s="68"/>
      <c r="B408" s="68"/>
      <c r="C408" s="68"/>
      <c r="D408" s="68"/>
      <c r="E408" s="68"/>
      <c r="F408" s="184"/>
      <c r="G408" s="72"/>
      <c r="H408" s="68"/>
      <c r="I408" s="68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2.75" customHeight="1">
      <c r="A409" s="68"/>
      <c r="B409" s="68"/>
      <c r="C409" s="68"/>
      <c r="D409" s="68"/>
      <c r="E409" s="68"/>
      <c r="F409" s="184"/>
      <c r="G409" s="72"/>
      <c r="H409" s="68"/>
      <c r="I409" s="68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2.75" customHeight="1">
      <c r="A410" s="68"/>
      <c r="B410" s="68"/>
      <c r="C410" s="68"/>
      <c r="D410" s="68"/>
      <c r="E410" s="68"/>
      <c r="F410" s="184"/>
      <c r="G410" s="72"/>
      <c r="H410" s="68"/>
      <c r="I410" s="68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2.75" customHeight="1">
      <c r="A411" s="68"/>
      <c r="B411" s="68"/>
      <c r="C411" s="68"/>
      <c r="D411" s="68"/>
      <c r="E411" s="68"/>
      <c r="F411" s="184"/>
      <c r="G411" s="72"/>
      <c r="H411" s="68"/>
      <c r="I411" s="68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2.75" customHeight="1">
      <c r="A412" s="68"/>
      <c r="B412" s="68"/>
      <c r="C412" s="68"/>
      <c r="D412" s="68"/>
      <c r="E412" s="68"/>
      <c r="F412" s="184"/>
      <c r="G412" s="72"/>
      <c r="H412" s="68"/>
      <c r="I412" s="68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2.75" customHeight="1">
      <c r="A413" s="68"/>
      <c r="B413" s="68"/>
      <c r="C413" s="68"/>
      <c r="D413" s="68"/>
      <c r="E413" s="68"/>
      <c r="F413" s="184"/>
      <c r="G413" s="72"/>
      <c r="H413" s="68"/>
      <c r="I413" s="68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2.75" customHeight="1">
      <c r="A414" s="68"/>
      <c r="B414" s="68"/>
      <c r="C414" s="68"/>
      <c r="D414" s="68"/>
      <c r="E414" s="68"/>
      <c r="F414" s="184"/>
      <c r="G414" s="72"/>
      <c r="H414" s="68"/>
      <c r="I414" s="68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2.75" customHeight="1">
      <c r="A415" s="68"/>
      <c r="B415" s="68"/>
      <c r="C415" s="68"/>
      <c r="D415" s="68"/>
      <c r="E415" s="68"/>
      <c r="F415" s="184"/>
      <c r="G415" s="72"/>
      <c r="H415" s="68"/>
      <c r="I415" s="68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2.75" customHeight="1">
      <c r="A416" s="68"/>
      <c r="B416" s="68"/>
      <c r="C416" s="68"/>
      <c r="D416" s="68"/>
      <c r="E416" s="68"/>
      <c r="F416" s="184"/>
      <c r="G416" s="72"/>
      <c r="H416" s="68"/>
      <c r="I416" s="68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2.75" customHeight="1">
      <c r="A417" s="68"/>
      <c r="B417" s="68"/>
      <c r="C417" s="68"/>
      <c r="D417" s="68"/>
      <c r="E417" s="68"/>
      <c r="F417" s="184"/>
      <c r="G417" s="72"/>
      <c r="H417" s="68"/>
      <c r="I417" s="68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2.75" customHeight="1">
      <c r="A418" s="68"/>
      <c r="B418" s="68"/>
      <c r="C418" s="68"/>
      <c r="D418" s="68"/>
      <c r="E418" s="68"/>
      <c r="F418" s="184"/>
      <c r="G418" s="72"/>
      <c r="H418" s="68"/>
      <c r="I418" s="68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2.75" customHeight="1">
      <c r="A419" s="68"/>
      <c r="B419" s="68"/>
      <c r="C419" s="68"/>
      <c r="D419" s="68"/>
      <c r="E419" s="68"/>
      <c r="F419" s="184"/>
      <c r="G419" s="72"/>
      <c r="H419" s="68"/>
      <c r="I419" s="68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2.75" customHeight="1">
      <c r="A420" s="68"/>
      <c r="B420" s="68"/>
      <c r="C420" s="68"/>
      <c r="D420" s="68"/>
      <c r="E420" s="68"/>
      <c r="F420" s="184"/>
      <c r="G420" s="72"/>
      <c r="H420" s="68"/>
      <c r="I420" s="68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2.75" customHeight="1">
      <c r="A421" s="68"/>
      <c r="B421" s="68"/>
      <c r="C421" s="68"/>
      <c r="D421" s="68"/>
      <c r="E421" s="68"/>
      <c r="F421" s="184"/>
      <c r="G421" s="72"/>
      <c r="H421" s="68"/>
      <c r="I421" s="68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2.75" customHeight="1">
      <c r="A422" s="68"/>
      <c r="B422" s="68"/>
      <c r="C422" s="68"/>
      <c r="D422" s="68"/>
      <c r="E422" s="68"/>
      <c r="F422" s="184"/>
      <c r="G422" s="72"/>
      <c r="H422" s="68"/>
      <c r="I422" s="68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2.75" customHeight="1">
      <c r="A423" s="68"/>
      <c r="B423" s="68"/>
      <c r="C423" s="68"/>
      <c r="D423" s="68"/>
      <c r="E423" s="68"/>
      <c r="F423" s="184"/>
      <c r="G423" s="72"/>
      <c r="H423" s="68"/>
      <c r="I423" s="68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2.75" customHeight="1">
      <c r="A424" s="68"/>
      <c r="B424" s="68"/>
      <c r="C424" s="68"/>
      <c r="D424" s="68"/>
      <c r="E424" s="68"/>
      <c r="F424" s="184"/>
      <c r="G424" s="72"/>
      <c r="H424" s="68"/>
      <c r="I424" s="68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2.75" customHeight="1">
      <c r="A425" s="68"/>
      <c r="B425" s="68"/>
      <c r="C425" s="68"/>
      <c r="D425" s="68"/>
      <c r="E425" s="68"/>
      <c r="F425" s="184"/>
      <c r="G425" s="72"/>
      <c r="H425" s="68"/>
      <c r="I425" s="68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2.75" customHeight="1">
      <c r="A426" s="68"/>
      <c r="B426" s="68"/>
      <c r="C426" s="68"/>
      <c r="D426" s="68"/>
      <c r="E426" s="68"/>
      <c r="F426" s="184"/>
      <c r="G426" s="72"/>
      <c r="H426" s="68"/>
      <c r="I426" s="68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2.75" customHeight="1">
      <c r="A427" s="68"/>
      <c r="B427" s="68"/>
      <c r="C427" s="68"/>
      <c r="D427" s="68"/>
      <c r="E427" s="68"/>
      <c r="F427" s="184"/>
      <c r="G427" s="72"/>
      <c r="H427" s="68"/>
      <c r="I427" s="68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2.75" customHeight="1">
      <c r="A428" s="68"/>
      <c r="B428" s="68"/>
      <c r="C428" s="68"/>
      <c r="D428" s="68"/>
      <c r="E428" s="68"/>
      <c r="F428" s="184"/>
      <c r="G428" s="72"/>
      <c r="H428" s="68"/>
      <c r="I428" s="68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2.75" customHeight="1">
      <c r="A429" s="68"/>
      <c r="B429" s="68"/>
      <c r="C429" s="68"/>
      <c r="D429" s="68"/>
      <c r="E429" s="68"/>
      <c r="F429" s="184"/>
      <c r="G429" s="72"/>
      <c r="H429" s="68"/>
      <c r="I429" s="68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2.75" customHeight="1">
      <c r="A430" s="68"/>
      <c r="B430" s="68"/>
      <c r="C430" s="68"/>
      <c r="D430" s="68"/>
      <c r="E430" s="68"/>
      <c r="F430" s="184"/>
      <c r="G430" s="72"/>
      <c r="H430" s="68"/>
      <c r="I430" s="68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2.75" customHeight="1">
      <c r="A431" s="68"/>
      <c r="B431" s="68"/>
      <c r="C431" s="68"/>
      <c r="D431" s="68"/>
      <c r="E431" s="68"/>
      <c r="F431" s="184"/>
      <c r="G431" s="72"/>
      <c r="H431" s="68"/>
      <c r="I431" s="68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2.75" customHeight="1">
      <c r="A432" s="68"/>
      <c r="B432" s="68"/>
      <c r="C432" s="68"/>
      <c r="D432" s="68"/>
      <c r="E432" s="68"/>
      <c r="F432" s="184"/>
      <c r="G432" s="72"/>
      <c r="H432" s="68"/>
      <c r="I432" s="68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2.75" customHeight="1">
      <c r="A433" s="68"/>
      <c r="B433" s="68"/>
      <c r="C433" s="68"/>
      <c r="D433" s="68"/>
      <c r="E433" s="68"/>
      <c r="F433" s="184"/>
      <c r="G433" s="72"/>
      <c r="H433" s="68"/>
      <c r="I433" s="68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2.75" customHeight="1">
      <c r="A434" s="68"/>
      <c r="B434" s="68"/>
      <c r="C434" s="68"/>
      <c r="D434" s="68"/>
      <c r="E434" s="68"/>
      <c r="F434" s="184"/>
      <c r="G434" s="72"/>
      <c r="H434" s="68"/>
      <c r="I434" s="68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2.75" customHeight="1">
      <c r="A435" s="68"/>
      <c r="B435" s="68"/>
      <c r="C435" s="68"/>
      <c r="D435" s="68"/>
      <c r="E435" s="68"/>
      <c r="F435" s="184"/>
      <c r="G435" s="72"/>
      <c r="H435" s="68"/>
      <c r="I435" s="68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2.75" customHeight="1">
      <c r="A436" s="68"/>
      <c r="B436" s="68"/>
      <c r="C436" s="68"/>
      <c r="D436" s="68"/>
      <c r="E436" s="68"/>
      <c r="F436" s="184"/>
      <c r="G436" s="72"/>
      <c r="H436" s="68"/>
      <c r="I436" s="68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2.75" customHeight="1">
      <c r="A437" s="68"/>
      <c r="B437" s="68"/>
      <c r="C437" s="68"/>
      <c r="D437" s="68"/>
      <c r="E437" s="68"/>
      <c r="F437" s="184"/>
      <c r="G437" s="72"/>
      <c r="H437" s="68"/>
      <c r="I437" s="68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2.75" customHeight="1">
      <c r="A438" s="68"/>
      <c r="B438" s="68"/>
      <c r="C438" s="68"/>
      <c r="D438" s="68"/>
      <c r="E438" s="68"/>
      <c r="F438" s="184"/>
      <c r="G438" s="72"/>
      <c r="H438" s="68"/>
      <c r="I438" s="68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2.75" customHeight="1">
      <c r="A439" s="68"/>
      <c r="B439" s="68"/>
      <c r="C439" s="68"/>
      <c r="D439" s="68"/>
      <c r="E439" s="68"/>
      <c r="F439" s="184"/>
      <c r="G439" s="72"/>
      <c r="H439" s="68"/>
      <c r="I439" s="68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2.75" customHeight="1">
      <c r="A440" s="68"/>
      <c r="B440" s="68"/>
      <c r="C440" s="68"/>
      <c r="D440" s="68"/>
      <c r="E440" s="68"/>
      <c r="F440" s="184"/>
      <c r="G440" s="72"/>
      <c r="H440" s="68"/>
      <c r="I440" s="68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2.75" customHeight="1">
      <c r="A441" s="68"/>
      <c r="B441" s="68"/>
      <c r="C441" s="68"/>
      <c r="D441" s="68"/>
      <c r="E441" s="68"/>
      <c r="F441" s="184"/>
      <c r="G441" s="72"/>
      <c r="H441" s="68"/>
      <c r="I441" s="68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2.75" customHeight="1">
      <c r="A442" s="68"/>
      <c r="B442" s="68"/>
      <c r="C442" s="68"/>
      <c r="D442" s="68"/>
      <c r="E442" s="68"/>
      <c r="F442" s="184"/>
      <c r="G442" s="72"/>
      <c r="H442" s="68"/>
      <c r="I442" s="68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2.75" customHeight="1">
      <c r="A443" s="68"/>
      <c r="B443" s="68"/>
      <c r="C443" s="68"/>
      <c r="D443" s="68"/>
      <c r="E443" s="68"/>
      <c r="F443" s="184"/>
      <c r="G443" s="72"/>
      <c r="H443" s="68"/>
      <c r="I443" s="68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2.75" customHeight="1">
      <c r="A444" s="68"/>
      <c r="B444" s="68"/>
      <c r="C444" s="68"/>
      <c r="D444" s="68"/>
      <c r="E444" s="68"/>
      <c r="F444" s="184"/>
      <c r="G444" s="72"/>
      <c r="H444" s="68"/>
      <c r="I444" s="68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2.75" customHeight="1">
      <c r="A445" s="68"/>
      <c r="B445" s="68"/>
      <c r="C445" s="68"/>
      <c r="D445" s="68"/>
      <c r="E445" s="68"/>
      <c r="F445" s="184"/>
      <c r="G445" s="72"/>
      <c r="H445" s="68"/>
      <c r="I445" s="68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2.75" customHeight="1">
      <c r="A446" s="68"/>
      <c r="B446" s="68"/>
      <c r="C446" s="68"/>
      <c r="D446" s="68"/>
      <c r="E446" s="68"/>
      <c r="F446" s="184"/>
      <c r="G446" s="72"/>
      <c r="H446" s="68"/>
      <c r="I446" s="68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2.75" customHeight="1">
      <c r="A447" s="68"/>
      <c r="B447" s="68"/>
      <c r="C447" s="68"/>
      <c r="D447" s="68"/>
      <c r="E447" s="68"/>
      <c r="F447" s="184"/>
      <c r="G447" s="72"/>
      <c r="H447" s="68"/>
      <c r="I447" s="68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2.75" customHeight="1">
      <c r="A448" s="68"/>
      <c r="B448" s="68"/>
      <c r="C448" s="68"/>
      <c r="D448" s="68"/>
      <c r="E448" s="68"/>
      <c r="F448" s="184"/>
      <c r="G448" s="72"/>
      <c r="H448" s="68"/>
      <c r="I448" s="68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2.75" customHeight="1">
      <c r="A449" s="68"/>
      <c r="B449" s="68"/>
      <c r="C449" s="68"/>
      <c r="D449" s="68"/>
      <c r="E449" s="68"/>
      <c r="F449" s="184"/>
      <c r="G449" s="72"/>
      <c r="H449" s="68"/>
      <c r="I449" s="68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2.75" customHeight="1">
      <c r="A450" s="68"/>
      <c r="B450" s="68"/>
      <c r="C450" s="68"/>
      <c r="D450" s="68"/>
      <c r="E450" s="68"/>
      <c r="F450" s="184"/>
      <c r="G450" s="72"/>
      <c r="H450" s="68"/>
      <c r="I450" s="68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2.75" customHeight="1">
      <c r="A451" s="68"/>
      <c r="B451" s="68"/>
      <c r="C451" s="68"/>
      <c r="D451" s="68"/>
      <c r="E451" s="68"/>
      <c r="F451" s="184"/>
      <c r="G451" s="72"/>
      <c r="H451" s="68"/>
      <c r="I451" s="68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2.75" customHeight="1">
      <c r="A452" s="68"/>
      <c r="B452" s="68"/>
      <c r="C452" s="68"/>
      <c r="D452" s="68"/>
      <c r="E452" s="68"/>
      <c r="F452" s="184"/>
      <c r="G452" s="72"/>
      <c r="H452" s="68"/>
      <c r="I452" s="68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2.75" customHeight="1">
      <c r="A453" s="68"/>
      <c r="B453" s="68"/>
      <c r="C453" s="68"/>
      <c r="D453" s="68"/>
      <c r="E453" s="68"/>
      <c r="F453" s="184"/>
      <c r="G453" s="72"/>
      <c r="H453" s="68"/>
      <c r="I453" s="68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2.75" customHeight="1">
      <c r="A454" s="68"/>
      <c r="B454" s="68"/>
      <c r="C454" s="68"/>
      <c r="D454" s="68"/>
      <c r="E454" s="68"/>
      <c r="F454" s="184"/>
      <c r="G454" s="72"/>
      <c r="H454" s="68"/>
      <c r="I454" s="68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2.75" customHeight="1">
      <c r="A455" s="68"/>
      <c r="B455" s="68"/>
      <c r="C455" s="68"/>
      <c r="D455" s="68"/>
      <c r="E455" s="68"/>
      <c r="F455" s="184"/>
      <c r="G455" s="72"/>
      <c r="H455" s="68"/>
      <c r="I455" s="68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2.75" customHeight="1">
      <c r="A456" s="68"/>
      <c r="B456" s="68"/>
      <c r="C456" s="68"/>
      <c r="D456" s="68"/>
      <c r="E456" s="68"/>
      <c r="F456" s="184"/>
      <c r="G456" s="72"/>
      <c r="H456" s="68"/>
      <c r="I456" s="68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2.75" customHeight="1">
      <c r="A457" s="68"/>
      <c r="B457" s="68"/>
      <c r="C457" s="68"/>
      <c r="D457" s="68"/>
      <c r="E457" s="68"/>
      <c r="F457" s="184"/>
      <c r="G457" s="72"/>
      <c r="H457" s="68"/>
      <c r="I457" s="68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2.75" customHeight="1">
      <c r="A458" s="68"/>
      <c r="B458" s="68"/>
      <c r="C458" s="68"/>
      <c r="D458" s="68"/>
      <c r="E458" s="68"/>
      <c r="F458" s="184"/>
      <c r="G458" s="72"/>
      <c r="H458" s="68"/>
      <c r="I458" s="68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2.75" customHeight="1">
      <c r="A459" s="68"/>
      <c r="B459" s="68"/>
      <c r="C459" s="68"/>
      <c r="D459" s="68"/>
      <c r="E459" s="68"/>
      <c r="F459" s="184"/>
      <c r="G459" s="72"/>
      <c r="H459" s="68"/>
      <c r="I459" s="68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2.75" customHeight="1">
      <c r="A460" s="68"/>
      <c r="B460" s="68"/>
      <c r="C460" s="68"/>
      <c r="D460" s="68"/>
      <c r="E460" s="68"/>
      <c r="F460" s="184"/>
      <c r="G460" s="72"/>
      <c r="H460" s="68"/>
      <c r="I460" s="68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2.75" customHeight="1">
      <c r="A461" s="68"/>
      <c r="B461" s="68"/>
      <c r="C461" s="68"/>
      <c r="D461" s="68"/>
      <c r="E461" s="68"/>
      <c r="F461" s="184"/>
      <c r="G461" s="72"/>
      <c r="H461" s="68"/>
      <c r="I461" s="68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2.75" customHeight="1">
      <c r="A462" s="68"/>
      <c r="B462" s="68"/>
      <c r="C462" s="68"/>
      <c r="D462" s="68"/>
      <c r="E462" s="68"/>
      <c r="F462" s="184"/>
      <c r="G462" s="72"/>
      <c r="H462" s="68"/>
      <c r="I462" s="68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2.75" customHeight="1">
      <c r="A463" s="68"/>
      <c r="B463" s="68"/>
      <c r="C463" s="68"/>
      <c r="D463" s="68"/>
      <c r="E463" s="68"/>
      <c r="F463" s="184"/>
      <c r="G463" s="72"/>
      <c r="H463" s="68"/>
      <c r="I463" s="68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2.75" customHeight="1">
      <c r="A464" s="68"/>
      <c r="B464" s="68"/>
      <c r="C464" s="68"/>
      <c r="D464" s="68"/>
      <c r="E464" s="68"/>
      <c r="F464" s="184"/>
      <c r="G464" s="72"/>
      <c r="H464" s="68"/>
      <c r="I464" s="68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2.75" customHeight="1">
      <c r="A465" s="68"/>
      <c r="B465" s="68"/>
      <c r="C465" s="68"/>
      <c r="D465" s="68"/>
      <c r="E465" s="68"/>
      <c r="F465" s="184"/>
      <c r="G465" s="72"/>
      <c r="H465" s="68"/>
      <c r="I465" s="68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2.75" customHeight="1">
      <c r="A466" s="68"/>
      <c r="B466" s="68"/>
      <c r="C466" s="68"/>
      <c r="D466" s="68"/>
      <c r="E466" s="68"/>
      <c r="F466" s="184"/>
      <c r="G466" s="72"/>
      <c r="H466" s="68"/>
      <c r="I466" s="68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2.75" customHeight="1">
      <c r="A467" s="68"/>
      <c r="B467" s="68"/>
      <c r="C467" s="68"/>
      <c r="D467" s="68"/>
      <c r="E467" s="68"/>
      <c r="F467" s="184"/>
      <c r="G467" s="72"/>
      <c r="H467" s="68"/>
      <c r="I467" s="68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2.75" customHeight="1">
      <c r="A468" s="68"/>
      <c r="B468" s="68"/>
      <c r="C468" s="68"/>
      <c r="D468" s="68"/>
      <c r="E468" s="68"/>
      <c r="F468" s="184"/>
      <c r="G468" s="72"/>
      <c r="H468" s="68"/>
      <c r="I468" s="68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2.75" customHeight="1">
      <c r="A469" s="68"/>
      <c r="B469" s="68"/>
      <c r="C469" s="68"/>
      <c r="D469" s="68"/>
      <c r="E469" s="68"/>
      <c r="F469" s="184"/>
      <c r="G469" s="72"/>
      <c r="H469" s="68"/>
      <c r="I469" s="68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2.75" customHeight="1">
      <c r="A470" s="68"/>
      <c r="B470" s="68"/>
      <c r="C470" s="68"/>
      <c r="D470" s="68"/>
      <c r="E470" s="68"/>
      <c r="F470" s="184"/>
      <c r="G470" s="72"/>
      <c r="H470" s="68"/>
      <c r="I470" s="68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2.75" customHeight="1">
      <c r="A471" s="68"/>
      <c r="B471" s="68"/>
      <c r="C471" s="68"/>
      <c r="D471" s="68"/>
      <c r="E471" s="68"/>
      <c r="F471" s="184"/>
      <c r="G471" s="72"/>
      <c r="H471" s="68"/>
      <c r="I471" s="68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2.75" customHeight="1">
      <c r="A472" s="68"/>
      <c r="B472" s="68"/>
      <c r="C472" s="68"/>
      <c r="D472" s="68"/>
      <c r="E472" s="68"/>
      <c r="F472" s="184"/>
      <c r="G472" s="72"/>
      <c r="H472" s="68"/>
      <c r="I472" s="68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2.75" customHeight="1">
      <c r="A473" s="68"/>
      <c r="B473" s="68"/>
      <c r="C473" s="68"/>
      <c r="D473" s="68"/>
      <c r="E473" s="68"/>
      <c r="F473" s="184"/>
      <c r="G473" s="72"/>
      <c r="H473" s="68"/>
      <c r="I473" s="68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2.75" customHeight="1">
      <c r="A474" s="68"/>
      <c r="B474" s="68"/>
      <c r="C474" s="68"/>
      <c r="D474" s="68"/>
      <c r="E474" s="68"/>
      <c r="F474" s="184"/>
      <c r="G474" s="72"/>
      <c r="H474" s="68"/>
      <c r="I474" s="68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2.75" customHeight="1">
      <c r="A475" s="68"/>
      <c r="B475" s="68"/>
      <c r="C475" s="68"/>
      <c r="D475" s="68"/>
      <c r="E475" s="68"/>
      <c r="F475" s="184"/>
      <c r="G475" s="72"/>
      <c r="H475" s="68"/>
      <c r="I475" s="68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2.75" customHeight="1">
      <c r="A476" s="68"/>
      <c r="B476" s="68"/>
      <c r="C476" s="68"/>
      <c r="D476" s="68"/>
      <c r="E476" s="68"/>
      <c r="F476" s="184"/>
      <c r="G476" s="72"/>
      <c r="H476" s="68"/>
      <c r="I476" s="68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2.75" customHeight="1">
      <c r="A477" s="68"/>
      <c r="B477" s="68"/>
      <c r="C477" s="68"/>
      <c r="D477" s="68"/>
      <c r="E477" s="68"/>
      <c r="F477" s="184"/>
      <c r="G477" s="72"/>
      <c r="H477" s="68"/>
      <c r="I477" s="68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2.75" customHeight="1">
      <c r="A478" s="68"/>
      <c r="B478" s="68"/>
      <c r="C478" s="68"/>
      <c r="D478" s="68"/>
      <c r="E478" s="68"/>
      <c r="F478" s="184"/>
      <c r="G478" s="72"/>
      <c r="H478" s="68"/>
      <c r="I478" s="68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2.75" customHeight="1">
      <c r="A479" s="68"/>
      <c r="B479" s="68"/>
      <c r="C479" s="68"/>
      <c r="D479" s="68"/>
      <c r="E479" s="68"/>
      <c r="F479" s="184"/>
      <c r="G479" s="72"/>
      <c r="H479" s="68"/>
      <c r="I479" s="68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2.75" customHeight="1">
      <c r="A480" s="68"/>
      <c r="B480" s="68"/>
      <c r="C480" s="68"/>
      <c r="D480" s="68"/>
      <c r="E480" s="68"/>
      <c r="F480" s="184"/>
      <c r="G480" s="72"/>
      <c r="H480" s="68"/>
      <c r="I480" s="68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2.75" customHeight="1">
      <c r="A481" s="68"/>
      <c r="B481" s="68"/>
      <c r="C481" s="68"/>
      <c r="D481" s="68"/>
      <c r="E481" s="68"/>
      <c r="F481" s="184"/>
      <c r="G481" s="72"/>
      <c r="H481" s="68"/>
      <c r="I481" s="68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2.75" customHeight="1">
      <c r="A482" s="68"/>
      <c r="B482" s="68"/>
      <c r="C482" s="68"/>
      <c r="D482" s="68"/>
      <c r="E482" s="68"/>
      <c r="F482" s="184"/>
      <c r="G482" s="72"/>
      <c r="H482" s="68"/>
      <c r="I482" s="68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2.75" customHeight="1">
      <c r="A483" s="68"/>
      <c r="B483" s="68"/>
      <c r="C483" s="68"/>
      <c r="D483" s="68"/>
      <c r="E483" s="68"/>
      <c r="F483" s="184"/>
      <c r="G483" s="72"/>
      <c r="H483" s="68"/>
      <c r="I483" s="68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2.75" customHeight="1">
      <c r="A484" s="68"/>
      <c r="B484" s="68"/>
      <c r="C484" s="68"/>
      <c r="D484" s="68"/>
      <c r="E484" s="68"/>
      <c r="F484" s="184"/>
      <c r="G484" s="72"/>
      <c r="H484" s="68"/>
      <c r="I484" s="68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2.75" customHeight="1">
      <c r="A485" s="68"/>
      <c r="B485" s="68"/>
      <c r="C485" s="68"/>
      <c r="D485" s="68"/>
      <c r="E485" s="68"/>
      <c r="F485" s="184"/>
      <c r="G485" s="72"/>
      <c r="H485" s="68"/>
      <c r="I485" s="68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2.75" customHeight="1">
      <c r="A486" s="68"/>
      <c r="B486" s="68"/>
      <c r="C486" s="68"/>
      <c r="D486" s="68"/>
      <c r="E486" s="68"/>
      <c r="F486" s="184"/>
      <c r="G486" s="72"/>
      <c r="H486" s="68"/>
      <c r="I486" s="68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2.75" customHeight="1">
      <c r="A487" s="68"/>
      <c r="B487" s="68"/>
      <c r="C487" s="68"/>
      <c r="D487" s="68"/>
      <c r="E487" s="68"/>
      <c r="F487" s="184"/>
      <c r="G487" s="72"/>
      <c r="H487" s="68"/>
      <c r="I487" s="68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2.75" customHeight="1">
      <c r="A488" s="68"/>
      <c r="B488" s="68"/>
      <c r="C488" s="68"/>
      <c r="D488" s="68"/>
      <c r="E488" s="68"/>
      <c r="F488" s="184"/>
      <c r="G488" s="72"/>
      <c r="H488" s="68"/>
      <c r="I488" s="68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2.75" customHeight="1">
      <c r="A489" s="68"/>
      <c r="B489" s="68"/>
      <c r="C489" s="68"/>
      <c r="D489" s="68"/>
      <c r="E489" s="68"/>
      <c r="F489" s="184"/>
      <c r="G489" s="72"/>
      <c r="H489" s="68"/>
      <c r="I489" s="68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2.75" customHeight="1">
      <c r="A490" s="68"/>
      <c r="B490" s="68"/>
      <c r="C490" s="68"/>
      <c r="D490" s="68"/>
      <c r="E490" s="68"/>
      <c r="F490" s="184"/>
      <c r="G490" s="72"/>
      <c r="H490" s="68"/>
      <c r="I490" s="68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2.75" customHeight="1">
      <c r="A491" s="68"/>
      <c r="B491" s="68"/>
      <c r="C491" s="68"/>
      <c r="D491" s="68"/>
      <c r="E491" s="68"/>
      <c r="F491" s="184"/>
      <c r="G491" s="72"/>
      <c r="H491" s="68"/>
      <c r="I491" s="68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2.75" customHeight="1">
      <c r="A492" s="68"/>
      <c r="B492" s="68"/>
      <c r="C492" s="68"/>
      <c r="D492" s="68"/>
      <c r="E492" s="68"/>
      <c r="F492" s="184"/>
      <c r="G492" s="72"/>
      <c r="H492" s="68"/>
      <c r="I492" s="68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2.75" customHeight="1">
      <c r="A493" s="68"/>
      <c r="B493" s="68"/>
      <c r="C493" s="68"/>
      <c r="D493" s="68"/>
      <c r="E493" s="68"/>
      <c r="F493" s="184"/>
      <c r="G493" s="72"/>
      <c r="H493" s="68"/>
      <c r="I493" s="68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2.75" customHeight="1">
      <c r="A494" s="68"/>
      <c r="B494" s="68"/>
      <c r="C494" s="68"/>
      <c r="D494" s="68"/>
      <c r="E494" s="68"/>
      <c r="F494" s="184"/>
      <c r="G494" s="72"/>
      <c r="H494" s="68"/>
      <c r="I494" s="68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2.75" customHeight="1">
      <c r="A495" s="68"/>
      <c r="B495" s="68"/>
      <c r="C495" s="68"/>
      <c r="D495" s="68"/>
      <c r="E495" s="68"/>
      <c r="F495" s="184"/>
      <c r="G495" s="72"/>
      <c r="H495" s="68"/>
      <c r="I495" s="68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2.75" customHeight="1">
      <c r="A496" s="68"/>
      <c r="B496" s="68"/>
      <c r="C496" s="68"/>
      <c r="D496" s="68"/>
      <c r="E496" s="68"/>
      <c r="F496" s="184"/>
      <c r="G496" s="72"/>
      <c r="H496" s="68"/>
      <c r="I496" s="68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2.75" customHeight="1">
      <c r="A497" s="68"/>
      <c r="B497" s="68"/>
      <c r="C497" s="68"/>
      <c r="D497" s="68"/>
      <c r="E497" s="68"/>
      <c r="F497" s="184"/>
      <c r="G497" s="72"/>
      <c r="H497" s="68"/>
      <c r="I497" s="68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2.75" customHeight="1">
      <c r="A498" s="68"/>
      <c r="B498" s="68"/>
      <c r="C498" s="68"/>
      <c r="D498" s="68"/>
      <c r="E498" s="68"/>
      <c r="F498" s="184"/>
      <c r="G498" s="72"/>
      <c r="H498" s="68"/>
      <c r="I498" s="68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2.75" customHeight="1">
      <c r="A499" s="68"/>
      <c r="B499" s="68"/>
      <c r="C499" s="68"/>
      <c r="D499" s="68"/>
      <c r="E499" s="68"/>
      <c r="F499" s="184"/>
      <c r="G499" s="72"/>
      <c r="H499" s="68"/>
      <c r="I499" s="68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2.75" customHeight="1">
      <c r="A500" s="68"/>
      <c r="B500" s="68"/>
      <c r="C500" s="68"/>
      <c r="D500" s="68"/>
      <c r="E500" s="68"/>
      <c r="F500" s="184"/>
      <c r="G500" s="72"/>
      <c r="H500" s="68"/>
      <c r="I500" s="68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2.75" customHeight="1">
      <c r="A501" s="68"/>
      <c r="B501" s="68"/>
      <c r="C501" s="68"/>
      <c r="D501" s="68"/>
      <c r="E501" s="68"/>
      <c r="F501" s="184"/>
      <c r="G501" s="72"/>
      <c r="H501" s="68"/>
      <c r="I501" s="68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2.75" customHeight="1">
      <c r="A502" s="68"/>
      <c r="B502" s="68"/>
      <c r="C502" s="68"/>
      <c r="D502" s="68"/>
      <c r="E502" s="68"/>
      <c r="F502" s="184"/>
      <c r="G502" s="72"/>
      <c r="H502" s="68"/>
      <c r="I502" s="68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2.75" customHeight="1">
      <c r="A503" s="68"/>
      <c r="B503" s="68"/>
      <c r="C503" s="68"/>
      <c r="D503" s="68"/>
      <c r="E503" s="68"/>
      <c r="F503" s="184"/>
      <c r="G503" s="72"/>
      <c r="H503" s="68"/>
      <c r="I503" s="68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2.75" customHeight="1">
      <c r="A504" s="68"/>
      <c r="B504" s="68"/>
      <c r="C504" s="68"/>
      <c r="D504" s="68"/>
      <c r="E504" s="68"/>
      <c r="F504" s="184"/>
      <c r="G504" s="72"/>
      <c r="H504" s="68"/>
      <c r="I504" s="68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2.75" customHeight="1">
      <c r="A505" s="68"/>
      <c r="B505" s="68"/>
      <c r="C505" s="68"/>
      <c r="D505" s="68"/>
      <c r="E505" s="68"/>
      <c r="F505" s="184"/>
      <c r="G505" s="72"/>
      <c r="H505" s="68"/>
      <c r="I505" s="68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2.75" customHeight="1">
      <c r="A506" s="68"/>
      <c r="B506" s="68"/>
      <c r="C506" s="68"/>
      <c r="D506" s="68"/>
      <c r="E506" s="68"/>
      <c r="F506" s="184"/>
      <c r="G506" s="72"/>
      <c r="H506" s="68"/>
      <c r="I506" s="68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2.75" customHeight="1">
      <c r="A507" s="68"/>
      <c r="B507" s="68"/>
      <c r="C507" s="68"/>
      <c r="D507" s="68"/>
      <c r="E507" s="68"/>
      <c r="F507" s="184"/>
      <c r="G507" s="72"/>
      <c r="H507" s="68"/>
      <c r="I507" s="68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2.75" customHeight="1">
      <c r="A508" s="68"/>
      <c r="B508" s="68"/>
      <c r="C508" s="68"/>
      <c r="D508" s="68"/>
      <c r="E508" s="68"/>
      <c r="F508" s="184"/>
      <c r="G508" s="72"/>
      <c r="H508" s="68"/>
      <c r="I508" s="68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2.75" customHeight="1">
      <c r="A509" s="68"/>
      <c r="B509" s="68"/>
      <c r="C509" s="68"/>
      <c r="D509" s="68"/>
      <c r="E509" s="68"/>
      <c r="F509" s="184"/>
      <c r="G509" s="72"/>
      <c r="H509" s="68"/>
      <c r="I509" s="68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2.75" customHeight="1">
      <c r="A510" s="68"/>
      <c r="B510" s="68"/>
      <c r="C510" s="68"/>
      <c r="D510" s="68"/>
      <c r="E510" s="68"/>
      <c r="F510" s="184"/>
      <c r="G510" s="72"/>
      <c r="H510" s="68"/>
      <c r="I510" s="68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2.75" customHeight="1">
      <c r="A511" s="68"/>
      <c r="B511" s="68"/>
      <c r="C511" s="68"/>
      <c r="D511" s="68"/>
      <c r="E511" s="68"/>
      <c r="F511" s="184"/>
      <c r="G511" s="72"/>
      <c r="H511" s="68"/>
      <c r="I511" s="68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2.75" customHeight="1">
      <c r="A512" s="68"/>
      <c r="B512" s="68"/>
      <c r="C512" s="68"/>
      <c r="D512" s="68"/>
      <c r="E512" s="68"/>
      <c r="F512" s="184"/>
      <c r="G512" s="72"/>
      <c r="H512" s="68"/>
      <c r="I512" s="68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2.75" customHeight="1">
      <c r="A513" s="68"/>
      <c r="B513" s="68"/>
      <c r="C513" s="68"/>
      <c r="D513" s="68"/>
      <c r="E513" s="68"/>
      <c r="F513" s="184"/>
      <c r="G513" s="72"/>
      <c r="H513" s="68"/>
      <c r="I513" s="68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2.75" customHeight="1">
      <c r="A514" s="68"/>
      <c r="B514" s="68"/>
      <c r="C514" s="68"/>
      <c r="D514" s="68"/>
      <c r="E514" s="68"/>
      <c r="F514" s="184"/>
      <c r="G514" s="72"/>
      <c r="H514" s="68"/>
      <c r="I514" s="68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2.75" customHeight="1">
      <c r="A515" s="68"/>
      <c r="B515" s="68"/>
      <c r="C515" s="68"/>
      <c r="D515" s="68"/>
      <c r="E515" s="68"/>
      <c r="F515" s="184"/>
      <c r="G515" s="72"/>
      <c r="H515" s="68"/>
      <c r="I515" s="68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2.75" customHeight="1">
      <c r="A516" s="68"/>
      <c r="B516" s="68"/>
      <c r="C516" s="68"/>
      <c r="D516" s="68"/>
      <c r="E516" s="68"/>
      <c r="F516" s="184"/>
      <c r="G516" s="72"/>
      <c r="H516" s="68"/>
      <c r="I516" s="68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2.75" customHeight="1">
      <c r="A517" s="68"/>
      <c r="B517" s="68"/>
      <c r="C517" s="68"/>
      <c r="D517" s="68"/>
      <c r="E517" s="68"/>
      <c r="F517" s="184"/>
      <c r="G517" s="72"/>
      <c r="H517" s="68"/>
      <c r="I517" s="68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2.75" customHeight="1">
      <c r="A518" s="68"/>
      <c r="B518" s="68"/>
      <c r="C518" s="68"/>
      <c r="D518" s="68"/>
      <c r="E518" s="68"/>
      <c r="F518" s="184"/>
      <c r="G518" s="72"/>
      <c r="H518" s="68"/>
      <c r="I518" s="68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2.75" customHeight="1">
      <c r="A519" s="68"/>
      <c r="B519" s="68"/>
      <c r="C519" s="68"/>
      <c r="D519" s="68"/>
      <c r="E519" s="68"/>
      <c r="F519" s="184"/>
      <c r="G519" s="72"/>
      <c r="H519" s="68"/>
      <c r="I519" s="68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2.75" customHeight="1">
      <c r="A520" s="68"/>
      <c r="B520" s="68"/>
      <c r="C520" s="68"/>
      <c r="D520" s="68"/>
      <c r="E520" s="68"/>
      <c r="F520" s="184"/>
      <c r="G520" s="72"/>
      <c r="H520" s="68"/>
      <c r="I520" s="68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2.75" customHeight="1">
      <c r="A521" s="68"/>
      <c r="B521" s="68"/>
      <c r="C521" s="68"/>
      <c r="D521" s="68"/>
      <c r="E521" s="68"/>
      <c r="F521" s="184"/>
      <c r="G521" s="72"/>
      <c r="H521" s="68"/>
      <c r="I521" s="68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2.75" customHeight="1">
      <c r="A522" s="68"/>
      <c r="B522" s="68"/>
      <c r="C522" s="68"/>
      <c r="D522" s="68"/>
      <c r="E522" s="68"/>
      <c r="F522" s="184"/>
      <c r="G522" s="72"/>
      <c r="H522" s="68"/>
      <c r="I522" s="68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2.75" customHeight="1">
      <c r="A523" s="68"/>
      <c r="B523" s="68"/>
      <c r="C523" s="68"/>
      <c r="D523" s="68"/>
      <c r="E523" s="68"/>
      <c r="F523" s="184"/>
      <c r="G523" s="72"/>
      <c r="H523" s="68"/>
      <c r="I523" s="68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2.75" customHeight="1">
      <c r="A524" s="68"/>
      <c r="B524" s="68"/>
      <c r="C524" s="68"/>
      <c r="D524" s="68"/>
      <c r="E524" s="68"/>
      <c r="F524" s="184"/>
      <c r="G524" s="72"/>
      <c r="H524" s="68"/>
      <c r="I524" s="68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2.75" customHeight="1">
      <c r="A525" s="68"/>
      <c r="B525" s="68"/>
      <c r="C525" s="68"/>
      <c r="D525" s="68"/>
      <c r="E525" s="68"/>
      <c r="F525" s="184"/>
      <c r="G525" s="72"/>
      <c r="H525" s="68"/>
      <c r="I525" s="68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2.75" customHeight="1">
      <c r="A526" s="68"/>
      <c r="B526" s="68"/>
      <c r="C526" s="68"/>
      <c r="D526" s="68"/>
      <c r="E526" s="68"/>
      <c r="F526" s="184"/>
      <c r="G526" s="72"/>
      <c r="H526" s="68"/>
      <c r="I526" s="68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2.75" customHeight="1">
      <c r="A527" s="68"/>
      <c r="B527" s="68"/>
      <c r="C527" s="68"/>
      <c r="D527" s="68"/>
      <c r="E527" s="68"/>
      <c r="F527" s="184"/>
      <c r="G527" s="72"/>
      <c r="H527" s="68"/>
      <c r="I527" s="68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2.75" customHeight="1">
      <c r="A528" s="68"/>
      <c r="B528" s="68"/>
      <c r="C528" s="68"/>
      <c r="D528" s="68"/>
      <c r="E528" s="68"/>
      <c r="F528" s="184"/>
      <c r="G528" s="72"/>
      <c r="H528" s="68"/>
      <c r="I528" s="68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2.75" customHeight="1">
      <c r="A529" s="68"/>
      <c r="B529" s="68"/>
      <c r="C529" s="68"/>
      <c r="D529" s="68"/>
      <c r="E529" s="68"/>
      <c r="F529" s="184"/>
      <c r="G529" s="72"/>
      <c r="H529" s="68"/>
      <c r="I529" s="68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2.75" customHeight="1">
      <c r="A530" s="68"/>
      <c r="B530" s="68"/>
      <c r="C530" s="68"/>
      <c r="D530" s="68"/>
      <c r="E530" s="68"/>
      <c r="F530" s="184"/>
      <c r="G530" s="72"/>
      <c r="H530" s="68"/>
      <c r="I530" s="68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2.75" customHeight="1">
      <c r="A531" s="68"/>
      <c r="B531" s="68"/>
      <c r="C531" s="68"/>
      <c r="D531" s="68"/>
      <c r="E531" s="68"/>
      <c r="F531" s="184"/>
      <c r="G531" s="72"/>
      <c r="H531" s="68"/>
      <c r="I531" s="68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2.75" customHeight="1">
      <c r="A532" s="68"/>
      <c r="B532" s="68"/>
      <c r="C532" s="68"/>
      <c r="D532" s="68"/>
      <c r="E532" s="68"/>
      <c r="F532" s="184"/>
      <c r="G532" s="72"/>
      <c r="H532" s="68"/>
      <c r="I532" s="68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2.75" customHeight="1">
      <c r="A533" s="68"/>
      <c r="B533" s="68"/>
      <c r="C533" s="68"/>
      <c r="D533" s="68"/>
      <c r="E533" s="68"/>
      <c r="F533" s="184"/>
      <c r="G533" s="72"/>
      <c r="H533" s="68"/>
      <c r="I533" s="68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2.75" customHeight="1">
      <c r="A534" s="68"/>
      <c r="B534" s="68"/>
      <c r="C534" s="68"/>
      <c r="D534" s="68"/>
      <c r="E534" s="68"/>
      <c r="F534" s="184"/>
      <c r="G534" s="72"/>
      <c r="H534" s="68"/>
      <c r="I534" s="68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2.75" customHeight="1">
      <c r="A535" s="68"/>
      <c r="B535" s="68"/>
      <c r="C535" s="68"/>
      <c r="D535" s="68"/>
      <c r="E535" s="68"/>
      <c r="F535" s="184"/>
      <c r="G535" s="72"/>
      <c r="H535" s="68"/>
      <c r="I535" s="68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2.75" customHeight="1">
      <c r="A536" s="68"/>
      <c r="B536" s="68"/>
      <c r="C536" s="68"/>
      <c r="D536" s="68"/>
      <c r="E536" s="68"/>
      <c r="F536" s="184"/>
      <c r="G536" s="72"/>
      <c r="H536" s="68"/>
      <c r="I536" s="68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2.75" customHeight="1">
      <c r="A537" s="68"/>
      <c r="B537" s="68"/>
      <c r="C537" s="68"/>
      <c r="D537" s="68"/>
      <c r="E537" s="68"/>
      <c r="F537" s="184"/>
      <c r="G537" s="72"/>
      <c r="H537" s="68"/>
      <c r="I537" s="68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2.75" customHeight="1">
      <c r="A538" s="68"/>
      <c r="B538" s="68"/>
      <c r="C538" s="68"/>
      <c r="D538" s="68"/>
      <c r="E538" s="68"/>
      <c r="F538" s="184"/>
      <c r="G538" s="72"/>
      <c r="H538" s="68"/>
      <c r="I538" s="68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2.75" customHeight="1">
      <c r="A539" s="68"/>
      <c r="B539" s="68"/>
      <c r="C539" s="68"/>
      <c r="D539" s="68"/>
      <c r="E539" s="68"/>
      <c r="F539" s="184"/>
      <c r="G539" s="72"/>
      <c r="H539" s="68"/>
      <c r="I539" s="68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2.75" customHeight="1">
      <c r="A540" s="68"/>
      <c r="B540" s="68"/>
      <c r="C540" s="68"/>
      <c r="D540" s="68"/>
      <c r="E540" s="68"/>
      <c r="F540" s="184"/>
      <c r="G540" s="72"/>
      <c r="H540" s="68"/>
      <c r="I540" s="68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2.75" customHeight="1">
      <c r="A541" s="68"/>
      <c r="B541" s="68"/>
      <c r="C541" s="68"/>
      <c r="D541" s="68"/>
      <c r="E541" s="68"/>
      <c r="F541" s="184"/>
      <c r="G541" s="72"/>
      <c r="H541" s="68"/>
      <c r="I541" s="68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2.75" customHeight="1">
      <c r="A542" s="68"/>
      <c r="B542" s="68"/>
      <c r="C542" s="68"/>
      <c r="D542" s="68"/>
      <c r="E542" s="68"/>
      <c r="F542" s="184"/>
      <c r="G542" s="72"/>
      <c r="H542" s="68"/>
      <c r="I542" s="68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2.75" customHeight="1">
      <c r="A543" s="68"/>
      <c r="B543" s="68"/>
      <c r="C543" s="68"/>
      <c r="D543" s="68"/>
      <c r="E543" s="68"/>
      <c r="F543" s="184"/>
      <c r="G543" s="72"/>
      <c r="H543" s="68"/>
      <c r="I543" s="68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2.75" customHeight="1">
      <c r="A544" s="68"/>
      <c r="B544" s="68"/>
      <c r="C544" s="68"/>
      <c r="D544" s="68"/>
      <c r="E544" s="68"/>
      <c r="F544" s="184"/>
      <c r="G544" s="72"/>
      <c r="H544" s="68"/>
      <c r="I544" s="68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2.75" customHeight="1">
      <c r="A545" s="68"/>
      <c r="B545" s="68"/>
      <c r="C545" s="68"/>
      <c r="D545" s="68"/>
      <c r="E545" s="68"/>
      <c r="F545" s="184"/>
      <c r="G545" s="72"/>
      <c r="H545" s="68"/>
      <c r="I545" s="68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2.75" customHeight="1">
      <c r="A546" s="68"/>
      <c r="B546" s="68"/>
      <c r="C546" s="68"/>
      <c r="D546" s="68"/>
      <c r="E546" s="68"/>
      <c r="F546" s="184"/>
      <c r="G546" s="72"/>
      <c r="H546" s="68"/>
      <c r="I546" s="68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2.75" customHeight="1">
      <c r="A547" s="68"/>
      <c r="B547" s="68"/>
      <c r="C547" s="68"/>
      <c r="D547" s="68"/>
      <c r="E547" s="68"/>
      <c r="F547" s="184"/>
      <c r="G547" s="72"/>
      <c r="H547" s="68"/>
      <c r="I547" s="68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2.75" customHeight="1">
      <c r="A548" s="68"/>
      <c r="B548" s="68"/>
      <c r="C548" s="68"/>
      <c r="D548" s="68"/>
      <c r="E548" s="68"/>
      <c r="F548" s="184"/>
      <c r="G548" s="72"/>
      <c r="H548" s="68"/>
      <c r="I548" s="68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2.75" customHeight="1">
      <c r="A549" s="68"/>
      <c r="B549" s="68"/>
      <c r="C549" s="68"/>
      <c r="D549" s="68"/>
      <c r="E549" s="68"/>
      <c r="F549" s="184"/>
      <c r="G549" s="72"/>
      <c r="H549" s="68"/>
      <c r="I549" s="68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2.75" customHeight="1">
      <c r="A550" s="68"/>
      <c r="B550" s="68"/>
      <c r="C550" s="68"/>
      <c r="D550" s="68"/>
      <c r="E550" s="68"/>
      <c r="F550" s="184"/>
      <c r="G550" s="72"/>
      <c r="H550" s="68"/>
      <c r="I550" s="68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2.75" customHeight="1">
      <c r="A551" s="68"/>
      <c r="B551" s="68"/>
      <c r="C551" s="68"/>
      <c r="D551" s="68"/>
      <c r="E551" s="68"/>
      <c r="F551" s="184"/>
      <c r="G551" s="72"/>
      <c r="H551" s="68"/>
      <c r="I551" s="68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2.75" customHeight="1">
      <c r="A552" s="68"/>
      <c r="B552" s="68"/>
      <c r="C552" s="68"/>
      <c r="D552" s="68"/>
      <c r="E552" s="68"/>
      <c r="F552" s="184"/>
      <c r="G552" s="72"/>
      <c r="H552" s="68"/>
      <c r="I552" s="68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2.75" customHeight="1">
      <c r="A553" s="68"/>
      <c r="B553" s="68"/>
      <c r="C553" s="68"/>
      <c r="D553" s="68"/>
      <c r="E553" s="68"/>
      <c r="F553" s="184"/>
      <c r="G553" s="72"/>
      <c r="H553" s="68"/>
      <c r="I553" s="68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2.75" customHeight="1">
      <c r="A554" s="68"/>
      <c r="B554" s="68"/>
      <c r="C554" s="68"/>
      <c r="D554" s="68"/>
      <c r="E554" s="68"/>
      <c r="F554" s="184"/>
      <c r="G554" s="72"/>
      <c r="H554" s="68"/>
      <c r="I554" s="68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2.75" customHeight="1">
      <c r="A555" s="68"/>
      <c r="B555" s="68"/>
      <c r="C555" s="68"/>
      <c r="D555" s="68"/>
      <c r="E555" s="68"/>
      <c r="F555" s="184"/>
      <c r="G555" s="72"/>
      <c r="H555" s="68"/>
      <c r="I555" s="68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2.75" customHeight="1">
      <c r="A556" s="68"/>
      <c r="B556" s="68"/>
      <c r="C556" s="68"/>
      <c r="D556" s="68"/>
      <c r="E556" s="68"/>
      <c r="F556" s="184"/>
      <c r="G556" s="72"/>
      <c r="H556" s="68"/>
      <c r="I556" s="68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2.75" customHeight="1">
      <c r="A557" s="68"/>
      <c r="B557" s="68"/>
      <c r="C557" s="68"/>
      <c r="D557" s="68"/>
      <c r="E557" s="68"/>
      <c r="F557" s="184"/>
      <c r="G557" s="72"/>
      <c r="H557" s="68"/>
      <c r="I557" s="68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2.75" customHeight="1">
      <c r="A558" s="68"/>
      <c r="B558" s="68"/>
      <c r="C558" s="68"/>
      <c r="D558" s="68"/>
      <c r="E558" s="68"/>
      <c r="F558" s="184"/>
      <c r="G558" s="72"/>
      <c r="H558" s="68"/>
      <c r="I558" s="68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2.75" customHeight="1">
      <c r="A559" s="68"/>
      <c r="B559" s="68"/>
      <c r="C559" s="68"/>
      <c r="D559" s="68"/>
      <c r="E559" s="68"/>
      <c r="F559" s="184"/>
      <c r="G559" s="72"/>
      <c r="H559" s="68"/>
      <c r="I559" s="68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2.75" customHeight="1">
      <c r="A560" s="68"/>
      <c r="B560" s="68"/>
      <c r="C560" s="68"/>
      <c r="D560" s="68"/>
      <c r="E560" s="68"/>
      <c r="F560" s="184"/>
      <c r="G560" s="72"/>
      <c r="H560" s="68"/>
      <c r="I560" s="68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2.75" customHeight="1">
      <c r="A561" s="68"/>
      <c r="B561" s="68"/>
      <c r="C561" s="68"/>
      <c r="D561" s="68"/>
      <c r="E561" s="68"/>
      <c r="F561" s="184"/>
      <c r="G561" s="72"/>
      <c r="H561" s="68"/>
      <c r="I561" s="68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2.75" customHeight="1">
      <c r="A562" s="68"/>
      <c r="B562" s="68"/>
      <c r="C562" s="68"/>
      <c r="D562" s="68"/>
      <c r="E562" s="68"/>
      <c r="F562" s="184"/>
      <c r="G562" s="72"/>
      <c r="H562" s="68"/>
      <c r="I562" s="68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2.75" customHeight="1">
      <c r="A563" s="68"/>
      <c r="B563" s="68"/>
      <c r="C563" s="68"/>
      <c r="D563" s="68"/>
      <c r="E563" s="68"/>
      <c r="F563" s="184"/>
      <c r="G563" s="72"/>
      <c r="H563" s="68"/>
      <c r="I563" s="68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2.75" customHeight="1">
      <c r="A564" s="68"/>
      <c r="B564" s="68"/>
      <c r="C564" s="68"/>
      <c r="D564" s="68"/>
      <c r="E564" s="68"/>
      <c r="F564" s="184"/>
      <c r="G564" s="72"/>
      <c r="H564" s="68"/>
      <c r="I564" s="68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2.75" customHeight="1">
      <c r="A565" s="68"/>
      <c r="B565" s="68"/>
      <c r="C565" s="68"/>
      <c r="D565" s="68"/>
      <c r="E565" s="68"/>
      <c r="F565" s="184"/>
      <c r="G565" s="72"/>
      <c r="H565" s="68"/>
      <c r="I565" s="68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2.75" customHeight="1">
      <c r="A566" s="68"/>
      <c r="B566" s="68"/>
      <c r="C566" s="68"/>
      <c r="D566" s="68"/>
      <c r="E566" s="68"/>
      <c r="F566" s="184"/>
      <c r="G566" s="72"/>
      <c r="H566" s="68"/>
      <c r="I566" s="68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2.75" customHeight="1">
      <c r="A567" s="68"/>
      <c r="B567" s="68"/>
      <c r="C567" s="68"/>
      <c r="D567" s="68"/>
      <c r="E567" s="68"/>
      <c r="F567" s="184"/>
      <c r="G567" s="72"/>
      <c r="H567" s="68"/>
      <c r="I567" s="68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2.75" customHeight="1">
      <c r="A568" s="68"/>
      <c r="B568" s="68"/>
      <c r="C568" s="68"/>
      <c r="D568" s="68"/>
      <c r="E568" s="68"/>
      <c r="F568" s="184"/>
      <c r="G568" s="72"/>
      <c r="H568" s="68"/>
      <c r="I568" s="68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2.75" customHeight="1">
      <c r="A569" s="68"/>
      <c r="B569" s="68"/>
      <c r="C569" s="68"/>
      <c r="D569" s="68"/>
      <c r="E569" s="68"/>
      <c r="F569" s="184"/>
      <c r="G569" s="72"/>
      <c r="H569" s="68"/>
      <c r="I569" s="68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2.75" customHeight="1">
      <c r="A570" s="68"/>
      <c r="B570" s="68"/>
      <c r="C570" s="68"/>
      <c r="D570" s="68"/>
      <c r="E570" s="68"/>
      <c r="F570" s="184"/>
      <c r="G570" s="72"/>
      <c r="H570" s="68"/>
      <c r="I570" s="68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2.75" customHeight="1">
      <c r="A571" s="68"/>
      <c r="B571" s="68"/>
      <c r="C571" s="68"/>
      <c r="D571" s="68"/>
      <c r="E571" s="68"/>
      <c r="F571" s="184"/>
      <c r="G571" s="72"/>
      <c r="H571" s="68"/>
      <c r="I571" s="68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2.75" customHeight="1">
      <c r="A572" s="68"/>
      <c r="B572" s="68"/>
      <c r="C572" s="68"/>
      <c r="D572" s="68"/>
      <c r="E572" s="68"/>
      <c r="F572" s="184"/>
      <c r="G572" s="72"/>
      <c r="H572" s="68"/>
      <c r="I572" s="68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2.75" customHeight="1">
      <c r="A573" s="68"/>
      <c r="B573" s="68"/>
      <c r="C573" s="68"/>
      <c r="D573" s="68"/>
      <c r="E573" s="68"/>
      <c r="F573" s="184"/>
      <c r="G573" s="72"/>
      <c r="H573" s="68"/>
      <c r="I573" s="68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2.75" customHeight="1">
      <c r="A574" s="68"/>
      <c r="B574" s="68"/>
      <c r="C574" s="68"/>
      <c r="D574" s="68"/>
      <c r="E574" s="68"/>
      <c r="F574" s="184"/>
      <c r="G574" s="72"/>
      <c r="H574" s="68"/>
      <c r="I574" s="68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2.75" customHeight="1">
      <c r="A575" s="68"/>
      <c r="B575" s="68"/>
      <c r="C575" s="68"/>
      <c r="D575" s="68"/>
      <c r="E575" s="68"/>
      <c r="F575" s="184"/>
      <c r="G575" s="72"/>
      <c r="H575" s="68"/>
      <c r="I575" s="68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2.75" customHeight="1">
      <c r="A576" s="68"/>
      <c r="B576" s="68"/>
      <c r="C576" s="68"/>
      <c r="D576" s="68"/>
      <c r="E576" s="68"/>
      <c r="F576" s="184"/>
      <c r="G576" s="72"/>
      <c r="H576" s="68"/>
      <c r="I576" s="68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2.75" customHeight="1">
      <c r="A577" s="68"/>
      <c r="B577" s="68"/>
      <c r="C577" s="68"/>
      <c r="D577" s="68"/>
      <c r="E577" s="68"/>
      <c r="F577" s="184"/>
      <c r="G577" s="72"/>
      <c r="H577" s="68"/>
      <c r="I577" s="68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2.75" customHeight="1">
      <c r="A578" s="68"/>
      <c r="B578" s="68"/>
      <c r="C578" s="68"/>
      <c r="D578" s="68"/>
      <c r="E578" s="68"/>
      <c r="F578" s="184"/>
      <c r="G578" s="72"/>
      <c r="H578" s="68"/>
      <c r="I578" s="68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2.75" customHeight="1">
      <c r="A579" s="68"/>
      <c r="B579" s="68"/>
      <c r="C579" s="68"/>
      <c r="D579" s="68"/>
      <c r="E579" s="68"/>
      <c r="F579" s="184"/>
      <c r="G579" s="72"/>
      <c r="H579" s="68"/>
      <c r="I579" s="68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2.75" customHeight="1">
      <c r="A580" s="68"/>
      <c r="B580" s="68"/>
      <c r="C580" s="68"/>
      <c r="D580" s="68"/>
      <c r="E580" s="68"/>
      <c r="F580" s="184"/>
      <c r="G580" s="72"/>
      <c r="H580" s="68"/>
      <c r="I580" s="68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2.75" customHeight="1">
      <c r="A581" s="68"/>
      <c r="B581" s="68"/>
      <c r="C581" s="68"/>
      <c r="D581" s="68"/>
      <c r="E581" s="68"/>
      <c r="F581" s="184"/>
      <c r="G581" s="72"/>
      <c r="H581" s="68"/>
      <c r="I581" s="68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2.75" customHeight="1">
      <c r="A582" s="68"/>
      <c r="B582" s="68"/>
      <c r="C582" s="68"/>
      <c r="D582" s="68"/>
      <c r="E582" s="68"/>
      <c r="F582" s="184"/>
      <c r="G582" s="72"/>
      <c r="H582" s="68"/>
      <c r="I582" s="68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2.75" customHeight="1">
      <c r="A583" s="68"/>
      <c r="B583" s="68"/>
      <c r="C583" s="68"/>
      <c r="D583" s="68"/>
      <c r="E583" s="68"/>
      <c r="F583" s="184"/>
      <c r="G583" s="72"/>
      <c r="H583" s="68"/>
      <c r="I583" s="68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2.75" customHeight="1">
      <c r="A584" s="68"/>
      <c r="B584" s="68"/>
      <c r="C584" s="68"/>
      <c r="D584" s="68"/>
      <c r="E584" s="68"/>
      <c r="F584" s="184"/>
      <c r="G584" s="72"/>
      <c r="H584" s="68"/>
      <c r="I584" s="68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2.75" customHeight="1">
      <c r="A585" s="68"/>
      <c r="B585" s="68"/>
      <c r="C585" s="68"/>
      <c r="D585" s="68"/>
      <c r="E585" s="68"/>
      <c r="F585" s="184"/>
      <c r="G585" s="72"/>
      <c r="H585" s="68"/>
      <c r="I585" s="68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2.75" customHeight="1">
      <c r="A586" s="68"/>
      <c r="B586" s="68"/>
      <c r="C586" s="68"/>
      <c r="D586" s="68"/>
      <c r="E586" s="68"/>
      <c r="F586" s="184"/>
      <c r="G586" s="72"/>
      <c r="H586" s="68"/>
      <c r="I586" s="68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2.75" customHeight="1">
      <c r="A587" s="68"/>
      <c r="B587" s="68"/>
      <c r="C587" s="68"/>
      <c r="D587" s="68"/>
      <c r="E587" s="68"/>
      <c r="F587" s="184"/>
      <c r="G587" s="72"/>
      <c r="H587" s="68"/>
      <c r="I587" s="68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2.75" customHeight="1">
      <c r="A588" s="68"/>
      <c r="B588" s="68"/>
      <c r="C588" s="68"/>
      <c r="D588" s="68"/>
      <c r="E588" s="68"/>
      <c r="F588" s="184"/>
      <c r="G588" s="72"/>
      <c r="H588" s="68"/>
      <c r="I588" s="68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2.75" customHeight="1">
      <c r="A589" s="68"/>
      <c r="B589" s="68"/>
      <c r="C589" s="68"/>
      <c r="D589" s="68"/>
      <c r="E589" s="68"/>
      <c r="F589" s="184"/>
      <c r="G589" s="72"/>
      <c r="H589" s="68"/>
      <c r="I589" s="68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2.75" customHeight="1">
      <c r="A590" s="68"/>
      <c r="B590" s="68"/>
      <c r="C590" s="68"/>
      <c r="D590" s="68"/>
      <c r="E590" s="68"/>
      <c r="F590" s="184"/>
      <c r="G590" s="72"/>
      <c r="H590" s="68"/>
      <c r="I590" s="68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2.75" customHeight="1">
      <c r="A591" s="68"/>
      <c r="B591" s="68"/>
      <c r="C591" s="68"/>
      <c r="D591" s="68"/>
      <c r="E591" s="68"/>
      <c r="F591" s="184"/>
      <c r="G591" s="72"/>
      <c r="H591" s="68"/>
      <c r="I591" s="68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2.75" customHeight="1">
      <c r="A592" s="68"/>
      <c r="B592" s="68"/>
      <c r="C592" s="68"/>
      <c r="D592" s="68"/>
      <c r="E592" s="68"/>
      <c r="F592" s="184"/>
      <c r="G592" s="72"/>
      <c r="H592" s="68"/>
      <c r="I592" s="68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2.75" customHeight="1">
      <c r="A593" s="68"/>
      <c r="B593" s="68"/>
      <c r="C593" s="68"/>
      <c r="D593" s="68"/>
      <c r="E593" s="68"/>
      <c r="F593" s="184"/>
      <c r="G593" s="72"/>
      <c r="H593" s="68"/>
      <c r="I593" s="68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2.75" customHeight="1">
      <c r="A594" s="68"/>
      <c r="B594" s="68"/>
      <c r="C594" s="68"/>
      <c r="D594" s="68"/>
      <c r="E594" s="68"/>
      <c r="F594" s="184"/>
      <c r="G594" s="72"/>
      <c r="H594" s="68"/>
      <c r="I594" s="68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2.75" customHeight="1">
      <c r="A595" s="68"/>
      <c r="B595" s="68"/>
      <c r="C595" s="68"/>
      <c r="D595" s="68"/>
      <c r="E595" s="68"/>
      <c r="F595" s="184"/>
      <c r="G595" s="72"/>
      <c r="H595" s="68"/>
      <c r="I595" s="68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2.75" customHeight="1">
      <c r="A596" s="68"/>
      <c r="B596" s="68"/>
      <c r="C596" s="68"/>
      <c r="D596" s="68"/>
      <c r="E596" s="68"/>
      <c r="F596" s="184"/>
      <c r="G596" s="72"/>
      <c r="H596" s="68"/>
      <c r="I596" s="68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2.75" customHeight="1">
      <c r="A597" s="68"/>
      <c r="B597" s="68"/>
      <c r="C597" s="68"/>
      <c r="D597" s="68"/>
      <c r="E597" s="68"/>
      <c r="F597" s="184"/>
      <c r="G597" s="72"/>
      <c r="H597" s="68"/>
      <c r="I597" s="68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2.75" customHeight="1">
      <c r="A598" s="68"/>
      <c r="B598" s="68"/>
      <c r="C598" s="68"/>
      <c r="D598" s="68"/>
      <c r="E598" s="68"/>
      <c r="F598" s="184"/>
      <c r="G598" s="72"/>
      <c r="H598" s="68"/>
      <c r="I598" s="68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2.75" customHeight="1">
      <c r="A599" s="68"/>
      <c r="B599" s="68"/>
      <c r="C599" s="68"/>
      <c r="D599" s="68"/>
      <c r="E599" s="68"/>
      <c r="F599" s="184"/>
      <c r="G599" s="72"/>
      <c r="H599" s="68"/>
      <c r="I599" s="68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2.75" customHeight="1">
      <c r="A600" s="68"/>
      <c r="B600" s="68"/>
      <c r="C600" s="68"/>
      <c r="D600" s="68"/>
      <c r="E600" s="68"/>
      <c r="F600" s="184"/>
      <c r="G600" s="72"/>
      <c r="H600" s="68"/>
      <c r="I600" s="68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2.75" customHeight="1">
      <c r="A601" s="68"/>
      <c r="B601" s="68"/>
      <c r="C601" s="68"/>
      <c r="D601" s="68"/>
      <c r="E601" s="68"/>
      <c r="F601" s="184"/>
      <c r="G601" s="72"/>
      <c r="H601" s="68"/>
      <c r="I601" s="68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2.75" customHeight="1">
      <c r="A602" s="68"/>
      <c r="B602" s="68"/>
      <c r="C602" s="68"/>
      <c r="D602" s="68"/>
      <c r="E602" s="68"/>
      <c r="F602" s="184"/>
      <c r="G602" s="72"/>
      <c r="H602" s="68"/>
      <c r="I602" s="68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2.75" customHeight="1">
      <c r="A603" s="68"/>
      <c r="B603" s="68"/>
      <c r="C603" s="68"/>
      <c r="D603" s="68"/>
      <c r="E603" s="68"/>
      <c r="F603" s="184"/>
      <c r="G603" s="72"/>
      <c r="H603" s="68"/>
      <c r="I603" s="68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2.75" customHeight="1">
      <c r="A604" s="68"/>
      <c r="B604" s="68"/>
      <c r="C604" s="68"/>
      <c r="D604" s="68"/>
      <c r="E604" s="68"/>
      <c r="F604" s="184"/>
      <c r="G604" s="72"/>
      <c r="H604" s="68"/>
      <c r="I604" s="68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2.75" customHeight="1">
      <c r="A605" s="68"/>
      <c r="B605" s="68"/>
      <c r="C605" s="68"/>
      <c r="D605" s="68"/>
      <c r="E605" s="68"/>
      <c r="F605" s="184"/>
      <c r="G605" s="72"/>
      <c r="H605" s="68"/>
      <c r="I605" s="68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2.75" customHeight="1">
      <c r="A606" s="68"/>
      <c r="B606" s="68"/>
      <c r="C606" s="68"/>
      <c r="D606" s="68"/>
      <c r="E606" s="68"/>
      <c r="F606" s="184"/>
      <c r="G606" s="72"/>
      <c r="H606" s="68"/>
      <c r="I606" s="68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2.75" customHeight="1">
      <c r="A607" s="68"/>
      <c r="B607" s="68"/>
      <c r="C607" s="68"/>
      <c r="D607" s="68"/>
      <c r="E607" s="68"/>
      <c r="F607" s="184"/>
      <c r="G607" s="72"/>
      <c r="H607" s="68"/>
      <c r="I607" s="68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2.75" customHeight="1">
      <c r="A608" s="68"/>
      <c r="B608" s="68"/>
      <c r="C608" s="68"/>
      <c r="D608" s="68"/>
      <c r="E608" s="68"/>
      <c r="F608" s="184"/>
      <c r="G608" s="72"/>
      <c r="H608" s="68"/>
      <c r="I608" s="68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2.75" customHeight="1">
      <c r="A609" s="68"/>
      <c r="B609" s="68"/>
      <c r="C609" s="68"/>
      <c r="D609" s="68"/>
      <c r="E609" s="68"/>
      <c r="F609" s="184"/>
      <c r="G609" s="72"/>
      <c r="H609" s="68"/>
      <c r="I609" s="68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2.75" customHeight="1">
      <c r="A610" s="68"/>
      <c r="B610" s="68"/>
      <c r="C610" s="68"/>
      <c r="D610" s="68"/>
      <c r="E610" s="68"/>
      <c r="F610" s="184"/>
      <c r="G610" s="72"/>
      <c r="H610" s="68"/>
      <c r="I610" s="68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2.75" customHeight="1">
      <c r="A611" s="68"/>
      <c r="B611" s="68"/>
      <c r="C611" s="68"/>
      <c r="D611" s="68"/>
      <c r="E611" s="68"/>
      <c r="F611" s="184"/>
      <c r="G611" s="72"/>
      <c r="H611" s="68"/>
      <c r="I611" s="68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2.75" customHeight="1">
      <c r="A612" s="68"/>
      <c r="B612" s="68"/>
      <c r="C612" s="68"/>
      <c r="D612" s="68"/>
      <c r="E612" s="68"/>
      <c r="F612" s="184"/>
      <c r="G612" s="72"/>
      <c r="H612" s="68"/>
      <c r="I612" s="68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2.75" customHeight="1">
      <c r="A613" s="68"/>
      <c r="B613" s="68"/>
      <c r="C613" s="68"/>
      <c r="D613" s="68"/>
      <c r="E613" s="68"/>
      <c r="F613" s="184"/>
      <c r="G613" s="72"/>
      <c r="H613" s="68"/>
      <c r="I613" s="68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2.75" customHeight="1">
      <c r="A614" s="68"/>
      <c r="B614" s="68"/>
      <c r="C614" s="68"/>
      <c r="D614" s="68"/>
      <c r="E614" s="68"/>
      <c r="F614" s="184"/>
      <c r="G614" s="72"/>
      <c r="H614" s="68"/>
      <c r="I614" s="68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2.75" customHeight="1">
      <c r="A615" s="68"/>
      <c r="B615" s="68"/>
      <c r="C615" s="68"/>
      <c r="D615" s="68"/>
      <c r="E615" s="68"/>
      <c r="F615" s="184"/>
      <c r="G615" s="72"/>
      <c r="H615" s="68"/>
      <c r="I615" s="68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2.75" customHeight="1">
      <c r="A616" s="68"/>
      <c r="B616" s="68"/>
      <c r="C616" s="68"/>
      <c r="D616" s="68"/>
      <c r="E616" s="68"/>
      <c r="F616" s="184"/>
      <c r="G616" s="72"/>
      <c r="H616" s="68"/>
      <c r="I616" s="68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2.75" customHeight="1">
      <c r="A617" s="68"/>
      <c r="B617" s="68"/>
      <c r="C617" s="68"/>
      <c r="D617" s="68"/>
      <c r="E617" s="68"/>
      <c r="F617" s="184"/>
      <c r="G617" s="72"/>
      <c r="H617" s="68"/>
      <c r="I617" s="68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2.75" customHeight="1">
      <c r="A618" s="68"/>
      <c r="B618" s="68"/>
      <c r="C618" s="68"/>
      <c r="D618" s="68"/>
      <c r="E618" s="68"/>
      <c r="F618" s="184"/>
      <c r="G618" s="72"/>
      <c r="H618" s="68"/>
      <c r="I618" s="68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2.75" customHeight="1">
      <c r="A619" s="68"/>
      <c r="B619" s="68"/>
      <c r="C619" s="68"/>
      <c r="D619" s="68"/>
      <c r="E619" s="68"/>
      <c r="F619" s="184"/>
      <c r="G619" s="72"/>
      <c r="H619" s="68"/>
      <c r="I619" s="68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2.75" customHeight="1">
      <c r="A620" s="68"/>
      <c r="B620" s="68"/>
      <c r="C620" s="68"/>
      <c r="D620" s="68"/>
      <c r="E620" s="68"/>
      <c r="F620" s="184"/>
      <c r="G620" s="72"/>
      <c r="H620" s="68"/>
      <c r="I620" s="68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2.75" customHeight="1">
      <c r="A621" s="68"/>
      <c r="B621" s="68"/>
      <c r="C621" s="68"/>
      <c r="D621" s="68"/>
      <c r="E621" s="68"/>
      <c r="F621" s="184"/>
      <c r="G621" s="72"/>
      <c r="H621" s="68"/>
      <c r="I621" s="68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2.75" customHeight="1">
      <c r="A622" s="68"/>
      <c r="B622" s="68"/>
      <c r="C622" s="68"/>
      <c r="D622" s="68"/>
      <c r="E622" s="68"/>
      <c r="F622" s="184"/>
      <c r="G622" s="72"/>
      <c r="H622" s="68"/>
      <c r="I622" s="68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2.75" customHeight="1">
      <c r="A623" s="68"/>
      <c r="B623" s="68"/>
      <c r="C623" s="68"/>
      <c r="D623" s="68"/>
      <c r="E623" s="68"/>
      <c r="F623" s="184"/>
      <c r="G623" s="72"/>
      <c r="H623" s="68"/>
      <c r="I623" s="68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2.75" customHeight="1">
      <c r="A624" s="68"/>
      <c r="B624" s="68"/>
      <c r="C624" s="68"/>
      <c r="D624" s="68"/>
      <c r="E624" s="68"/>
      <c r="F624" s="184"/>
      <c r="G624" s="72"/>
      <c r="H624" s="68"/>
      <c r="I624" s="68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2.75" customHeight="1">
      <c r="A625" s="68"/>
      <c r="B625" s="68"/>
      <c r="C625" s="68"/>
      <c r="D625" s="68"/>
      <c r="E625" s="68"/>
      <c r="F625" s="184"/>
      <c r="G625" s="72"/>
      <c r="H625" s="68"/>
      <c r="I625" s="68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2.75" customHeight="1">
      <c r="A626" s="68"/>
      <c r="B626" s="68"/>
      <c r="C626" s="68"/>
      <c r="D626" s="68"/>
      <c r="E626" s="68"/>
      <c r="F626" s="184"/>
      <c r="G626" s="72"/>
      <c r="H626" s="68"/>
      <c r="I626" s="68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2.75" customHeight="1">
      <c r="A627" s="68"/>
      <c r="B627" s="68"/>
      <c r="C627" s="68"/>
      <c r="D627" s="68"/>
      <c r="E627" s="68"/>
      <c r="F627" s="184"/>
      <c r="G627" s="72"/>
      <c r="H627" s="68"/>
      <c r="I627" s="68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2.75" customHeight="1">
      <c r="A628" s="68"/>
      <c r="B628" s="68"/>
      <c r="C628" s="68"/>
      <c r="D628" s="68"/>
      <c r="E628" s="68"/>
      <c r="F628" s="184"/>
      <c r="G628" s="72"/>
      <c r="H628" s="68"/>
      <c r="I628" s="68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2.75" customHeight="1">
      <c r="A629" s="68"/>
      <c r="B629" s="68"/>
      <c r="C629" s="68"/>
      <c r="D629" s="68"/>
      <c r="E629" s="68"/>
      <c r="F629" s="184"/>
      <c r="G629" s="72"/>
      <c r="H629" s="68"/>
      <c r="I629" s="68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2.75" customHeight="1">
      <c r="A630" s="68"/>
      <c r="B630" s="68"/>
      <c r="C630" s="68"/>
      <c r="D630" s="68"/>
      <c r="E630" s="68"/>
      <c r="F630" s="184"/>
      <c r="G630" s="72"/>
      <c r="H630" s="68"/>
      <c r="I630" s="68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2.75" customHeight="1">
      <c r="A631" s="68"/>
      <c r="B631" s="68"/>
      <c r="C631" s="68"/>
      <c r="D631" s="68"/>
      <c r="E631" s="68"/>
      <c r="F631" s="184"/>
      <c r="G631" s="72"/>
      <c r="H631" s="68"/>
      <c r="I631" s="68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2.75" customHeight="1">
      <c r="A632" s="68"/>
      <c r="B632" s="68"/>
      <c r="C632" s="68"/>
      <c r="D632" s="68"/>
      <c r="E632" s="68"/>
      <c r="F632" s="184"/>
      <c r="G632" s="72"/>
      <c r="H632" s="68"/>
      <c r="I632" s="68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2.75" customHeight="1">
      <c r="A633" s="68"/>
      <c r="B633" s="68"/>
      <c r="C633" s="68"/>
      <c r="D633" s="68"/>
      <c r="E633" s="68"/>
      <c r="F633" s="184"/>
      <c r="G633" s="72"/>
      <c r="H633" s="68"/>
      <c r="I633" s="68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2.75" customHeight="1">
      <c r="A634" s="68"/>
      <c r="B634" s="68"/>
      <c r="C634" s="68"/>
      <c r="D634" s="68"/>
      <c r="E634" s="68"/>
      <c r="F634" s="184"/>
      <c r="G634" s="72"/>
      <c r="H634" s="68"/>
      <c r="I634" s="68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2.75" customHeight="1">
      <c r="A635" s="68"/>
      <c r="B635" s="68"/>
      <c r="C635" s="68"/>
      <c r="D635" s="68"/>
      <c r="E635" s="68"/>
      <c r="F635" s="184"/>
      <c r="G635" s="72"/>
      <c r="H635" s="68"/>
      <c r="I635" s="68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2.75" customHeight="1">
      <c r="A636" s="68"/>
      <c r="B636" s="68"/>
      <c r="C636" s="68"/>
      <c r="D636" s="68"/>
      <c r="E636" s="68"/>
      <c r="F636" s="184"/>
      <c r="G636" s="72"/>
      <c r="H636" s="68"/>
      <c r="I636" s="68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2.75" customHeight="1">
      <c r="A637" s="68"/>
      <c r="B637" s="68"/>
      <c r="C637" s="68"/>
      <c r="D637" s="68"/>
      <c r="E637" s="68"/>
      <c r="F637" s="184"/>
      <c r="G637" s="72"/>
      <c r="H637" s="68"/>
      <c r="I637" s="68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2.75" customHeight="1">
      <c r="A638" s="68"/>
      <c r="B638" s="68"/>
      <c r="C638" s="68"/>
      <c r="D638" s="68"/>
      <c r="E638" s="68"/>
      <c r="F638" s="184"/>
      <c r="G638" s="72"/>
      <c r="H638" s="68"/>
      <c r="I638" s="68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2.75" customHeight="1">
      <c r="A639" s="68"/>
      <c r="B639" s="68"/>
      <c r="C639" s="68"/>
      <c r="D639" s="68"/>
      <c r="E639" s="68"/>
      <c r="F639" s="184"/>
      <c r="G639" s="72"/>
      <c r="H639" s="68"/>
      <c r="I639" s="68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2.75" customHeight="1">
      <c r="A640" s="68"/>
      <c r="B640" s="68"/>
      <c r="C640" s="68"/>
      <c r="D640" s="68"/>
      <c r="E640" s="68"/>
      <c r="F640" s="184"/>
      <c r="G640" s="72"/>
      <c r="H640" s="68"/>
      <c r="I640" s="68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2.75" customHeight="1">
      <c r="A641" s="68"/>
      <c r="B641" s="68"/>
      <c r="C641" s="68"/>
      <c r="D641" s="68"/>
      <c r="E641" s="68"/>
      <c r="F641" s="184"/>
      <c r="G641" s="72"/>
      <c r="H641" s="68"/>
      <c r="I641" s="68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2.75" customHeight="1">
      <c r="A642" s="68"/>
      <c r="B642" s="68"/>
      <c r="C642" s="68"/>
      <c r="D642" s="68"/>
      <c r="E642" s="68"/>
      <c r="F642" s="184"/>
      <c r="G642" s="72"/>
      <c r="H642" s="68"/>
      <c r="I642" s="68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2.75" customHeight="1">
      <c r="A643" s="68"/>
      <c r="B643" s="68"/>
      <c r="C643" s="68"/>
      <c r="D643" s="68"/>
      <c r="E643" s="68"/>
      <c r="F643" s="184"/>
      <c r="G643" s="72"/>
      <c r="H643" s="68"/>
      <c r="I643" s="68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2.75" customHeight="1">
      <c r="A644" s="68"/>
      <c r="B644" s="68"/>
      <c r="C644" s="68"/>
      <c r="D644" s="68"/>
      <c r="E644" s="68"/>
      <c r="F644" s="184"/>
      <c r="G644" s="72"/>
      <c r="H644" s="68"/>
      <c r="I644" s="68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2.75" customHeight="1">
      <c r="A645" s="68"/>
      <c r="B645" s="68"/>
      <c r="C645" s="68"/>
      <c r="D645" s="68"/>
      <c r="E645" s="68"/>
      <c r="F645" s="184"/>
      <c r="G645" s="72"/>
      <c r="H645" s="68"/>
      <c r="I645" s="68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2.75" customHeight="1">
      <c r="A646" s="68"/>
      <c r="B646" s="68"/>
      <c r="C646" s="68"/>
      <c r="D646" s="68"/>
      <c r="E646" s="68"/>
      <c r="F646" s="184"/>
      <c r="G646" s="72"/>
      <c r="H646" s="68"/>
      <c r="I646" s="68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2.75" customHeight="1">
      <c r="A647" s="68"/>
      <c r="B647" s="68"/>
      <c r="C647" s="68"/>
      <c r="D647" s="68"/>
      <c r="E647" s="68"/>
      <c r="F647" s="184"/>
      <c r="G647" s="72"/>
      <c r="H647" s="68"/>
      <c r="I647" s="68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2.75" customHeight="1">
      <c r="A648" s="68"/>
      <c r="B648" s="68"/>
      <c r="C648" s="68"/>
      <c r="D648" s="68"/>
      <c r="E648" s="68"/>
      <c r="F648" s="184"/>
      <c r="G648" s="72"/>
      <c r="H648" s="68"/>
      <c r="I648" s="68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2.75" customHeight="1">
      <c r="A649" s="68"/>
      <c r="B649" s="68"/>
      <c r="C649" s="68"/>
      <c r="D649" s="68"/>
      <c r="E649" s="68"/>
      <c r="F649" s="184"/>
      <c r="G649" s="72"/>
      <c r="H649" s="68"/>
      <c r="I649" s="68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2.75" customHeight="1">
      <c r="A650" s="68"/>
      <c r="B650" s="68"/>
      <c r="C650" s="68"/>
      <c r="D650" s="68"/>
      <c r="E650" s="68"/>
      <c r="F650" s="184"/>
      <c r="G650" s="72"/>
      <c r="H650" s="68"/>
      <c r="I650" s="68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2.75" customHeight="1">
      <c r="A651" s="68"/>
      <c r="B651" s="68"/>
      <c r="C651" s="68"/>
      <c r="D651" s="68"/>
      <c r="E651" s="68"/>
      <c r="F651" s="184"/>
      <c r="G651" s="72"/>
      <c r="H651" s="68"/>
      <c r="I651" s="68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2.75" customHeight="1">
      <c r="A652" s="68"/>
      <c r="B652" s="68"/>
      <c r="C652" s="68"/>
      <c r="D652" s="68"/>
      <c r="E652" s="68"/>
      <c r="F652" s="184"/>
      <c r="G652" s="72"/>
      <c r="H652" s="68"/>
      <c r="I652" s="68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2.75" customHeight="1">
      <c r="A653" s="68"/>
      <c r="B653" s="68"/>
      <c r="C653" s="68"/>
      <c r="D653" s="68"/>
      <c r="E653" s="68"/>
      <c r="F653" s="184"/>
      <c r="G653" s="72"/>
      <c r="H653" s="68"/>
      <c r="I653" s="68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2.75" customHeight="1">
      <c r="A654" s="68"/>
      <c r="B654" s="68"/>
      <c r="C654" s="68"/>
      <c r="D654" s="68"/>
      <c r="E654" s="68"/>
      <c r="F654" s="184"/>
      <c r="G654" s="72"/>
      <c r="H654" s="68"/>
      <c r="I654" s="68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2.75" customHeight="1">
      <c r="A655" s="68"/>
      <c r="B655" s="68"/>
      <c r="C655" s="68"/>
      <c r="D655" s="68"/>
      <c r="E655" s="68"/>
      <c r="F655" s="184"/>
      <c r="G655" s="72"/>
      <c r="H655" s="68"/>
      <c r="I655" s="68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2.75" customHeight="1">
      <c r="A656" s="68"/>
      <c r="B656" s="68"/>
      <c r="C656" s="68"/>
      <c r="D656" s="68"/>
      <c r="E656" s="68"/>
      <c r="F656" s="184"/>
      <c r="G656" s="72"/>
      <c r="H656" s="68"/>
      <c r="I656" s="68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2.75" customHeight="1">
      <c r="A657" s="68"/>
      <c r="B657" s="68"/>
      <c r="C657" s="68"/>
      <c r="D657" s="68"/>
      <c r="E657" s="68"/>
      <c r="F657" s="184"/>
      <c r="G657" s="72"/>
      <c r="H657" s="68"/>
      <c r="I657" s="68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2.75" customHeight="1">
      <c r="A658" s="68"/>
      <c r="B658" s="68"/>
      <c r="C658" s="68"/>
      <c r="D658" s="68"/>
      <c r="E658" s="68"/>
      <c r="F658" s="184"/>
      <c r="G658" s="72"/>
      <c r="H658" s="68"/>
      <c r="I658" s="68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2.75" customHeight="1">
      <c r="A659" s="68"/>
      <c r="B659" s="68"/>
      <c r="C659" s="68"/>
      <c r="D659" s="68"/>
      <c r="E659" s="68"/>
      <c r="F659" s="184"/>
      <c r="G659" s="72"/>
      <c r="H659" s="68"/>
      <c r="I659" s="68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2.75" customHeight="1">
      <c r="A660" s="68"/>
      <c r="B660" s="68"/>
      <c r="C660" s="68"/>
      <c r="D660" s="68"/>
      <c r="E660" s="68"/>
      <c r="F660" s="184"/>
      <c r="G660" s="72"/>
      <c r="H660" s="68"/>
      <c r="I660" s="68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2.75" customHeight="1">
      <c r="A661" s="68"/>
      <c r="B661" s="68"/>
      <c r="C661" s="68"/>
      <c r="D661" s="68"/>
      <c r="E661" s="68"/>
      <c r="F661" s="184"/>
      <c r="G661" s="72"/>
      <c r="H661" s="68"/>
      <c r="I661" s="68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2.75" customHeight="1">
      <c r="A662" s="68"/>
      <c r="B662" s="68"/>
      <c r="C662" s="68"/>
      <c r="D662" s="68"/>
      <c r="E662" s="68"/>
      <c r="F662" s="184"/>
      <c r="G662" s="72"/>
      <c r="H662" s="68"/>
      <c r="I662" s="68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2.75" customHeight="1">
      <c r="A663" s="68"/>
      <c r="B663" s="68"/>
      <c r="C663" s="68"/>
      <c r="D663" s="68"/>
      <c r="E663" s="68"/>
      <c r="F663" s="184"/>
      <c r="G663" s="72"/>
      <c r="H663" s="68"/>
      <c r="I663" s="68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2.75" customHeight="1">
      <c r="A664" s="68"/>
      <c r="B664" s="68"/>
      <c r="C664" s="68"/>
      <c r="D664" s="68"/>
      <c r="E664" s="68"/>
      <c r="F664" s="184"/>
      <c r="G664" s="72"/>
      <c r="H664" s="68"/>
      <c r="I664" s="68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2.75" customHeight="1">
      <c r="A665" s="68"/>
      <c r="B665" s="68"/>
      <c r="C665" s="68"/>
      <c r="D665" s="68"/>
      <c r="E665" s="68"/>
      <c r="F665" s="184"/>
      <c r="G665" s="72"/>
      <c r="H665" s="68"/>
      <c r="I665" s="68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2.75" customHeight="1">
      <c r="A666" s="68"/>
      <c r="B666" s="68"/>
      <c r="C666" s="68"/>
      <c r="D666" s="68"/>
      <c r="E666" s="68"/>
      <c r="F666" s="184"/>
      <c r="G666" s="72"/>
      <c r="H666" s="68"/>
      <c r="I666" s="68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2.75" customHeight="1">
      <c r="A667" s="68"/>
      <c r="B667" s="68"/>
      <c r="C667" s="68"/>
      <c r="D667" s="68"/>
      <c r="E667" s="68"/>
      <c r="F667" s="184"/>
      <c r="G667" s="72"/>
      <c r="H667" s="68"/>
      <c r="I667" s="68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2.75" customHeight="1">
      <c r="A668" s="68"/>
      <c r="B668" s="68"/>
      <c r="C668" s="68"/>
      <c r="D668" s="68"/>
      <c r="E668" s="68"/>
      <c r="F668" s="184"/>
      <c r="G668" s="72"/>
      <c r="H668" s="68"/>
      <c r="I668" s="68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2.75" customHeight="1">
      <c r="A669" s="68"/>
      <c r="B669" s="68"/>
      <c r="C669" s="68"/>
      <c r="D669" s="68"/>
      <c r="E669" s="68"/>
      <c r="F669" s="184"/>
      <c r="G669" s="72"/>
      <c r="H669" s="68"/>
      <c r="I669" s="68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2.75" customHeight="1">
      <c r="A670" s="68"/>
      <c r="B670" s="68"/>
      <c r="C670" s="68"/>
      <c r="D670" s="68"/>
      <c r="E670" s="68"/>
      <c r="F670" s="184"/>
      <c r="G670" s="72"/>
      <c r="H670" s="68"/>
      <c r="I670" s="68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2.75" customHeight="1">
      <c r="A671" s="68"/>
      <c r="B671" s="68"/>
      <c r="C671" s="68"/>
      <c r="D671" s="68"/>
      <c r="E671" s="68"/>
      <c r="F671" s="184"/>
      <c r="G671" s="72"/>
      <c r="H671" s="68"/>
      <c r="I671" s="68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2.75" customHeight="1">
      <c r="A672" s="68"/>
      <c r="B672" s="68"/>
      <c r="C672" s="68"/>
      <c r="D672" s="68"/>
      <c r="E672" s="68"/>
      <c r="F672" s="184"/>
      <c r="G672" s="72"/>
      <c r="H672" s="68"/>
      <c r="I672" s="68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2.75" customHeight="1">
      <c r="A673" s="68"/>
      <c r="B673" s="68"/>
      <c r="C673" s="68"/>
      <c r="D673" s="68"/>
      <c r="E673" s="68"/>
      <c r="F673" s="184"/>
      <c r="G673" s="72"/>
      <c r="H673" s="68"/>
      <c r="I673" s="68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2.75" customHeight="1">
      <c r="A674" s="68"/>
      <c r="B674" s="68"/>
      <c r="C674" s="68"/>
      <c r="D674" s="68"/>
      <c r="E674" s="68"/>
      <c r="F674" s="184"/>
      <c r="G674" s="72"/>
      <c r="H674" s="68"/>
      <c r="I674" s="68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2.75" customHeight="1">
      <c r="A675" s="68"/>
      <c r="B675" s="68"/>
      <c r="C675" s="68"/>
      <c r="D675" s="68"/>
      <c r="E675" s="68"/>
      <c r="F675" s="184"/>
      <c r="G675" s="72"/>
      <c r="H675" s="68"/>
      <c r="I675" s="68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2.75" customHeight="1">
      <c r="A676" s="68"/>
      <c r="B676" s="68"/>
      <c r="C676" s="68"/>
      <c r="D676" s="68"/>
      <c r="E676" s="68"/>
      <c r="F676" s="184"/>
      <c r="G676" s="72"/>
      <c r="H676" s="68"/>
      <c r="I676" s="68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2.75" customHeight="1">
      <c r="A677" s="68"/>
      <c r="B677" s="68"/>
      <c r="C677" s="68"/>
      <c r="D677" s="68"/>
      <c r="E677" s="68"/>
      <c r="F677" s="184"/>
      <c r="G677" s="72"/>
      <c r="H677" s="68"/>
      <c r="I677" s="68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2.75" customHeight="1">
      <c r="A678" s="68"/>
      <c r="B678" s="68"/>
      <c r="C678" s="68"/>
      <c r="D678" s="68"/>
      <c r="E678" s="68"/>
      <c r="F678" s="184"/>
      <c r="G678" s="72"/>
      <c r="H678" s="68"/>
      <c r="I678" s="68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2.75" customHeight="1">
      <c r="A679" s="68"/>
      <c r="B679" s="68"/>
      <c r="C679" s="68"/>
      <c r="D679" s="68"/>
      <c r="E679" s="68"/>
      <c r="F679" s="184"/>
      <c r="G679" s="72"/>
      <c r="H679" s="68"/>
      <c r="I679" s="68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2.75" customHeight="1">
      <c r="A680" s="68"/>
      <c r="B680" s="68"/>
      <c r="C680" s="68"/>
      <c r="D680" s="68"/>
      <c r="E680" s="68"/>
      <c r="F680" s="184"/>
      <c r="G680" s="72"/>
      <c r="H680" s="68"/>
      <c r="I680" s="68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2.75" customHeight="1">
      <c r="A681" s="68"/>
      <c r="B681" s="68"/>
      <c r="C681" s="68"/>
      <c r="D681" s="68"/>
      <c r="E681" s="68"/>
      <c r="F681" s="184"/>
      <c r="G681" s="72"/>
      <c r="H681" s="68"/>
      <c r="I681" s="68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2.75" customHeight="1">
      <c r="A682" s="68"/>
      <c r="B682" s="68"/>
      <c r="C682" s="68"/>
      <c r="D682" s="68"/>
      <c r="E682" s="68"/>
      <c r="F682" s="184"/>
      <c r="G682" s="72"/>
      <c r="H682" s="68"/>
      <c r="I682" s="68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2.75" customHeight="1">
      <c r="A683" s="68"/>
      <c r="B683" s="68"/>
      <c r="C683" s="68"/>
      <c r="D683" s="68"/>
      <c r="E683" s="68"/>
      <c r="F683" s="184"/>
      <c r="G683" s="72"/>
      <c r="H683" s="68"/>
      <c r="I683" s="68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2.75" customHeight="1">
      <c r="A684" s="68"/>
      <c r="B684" s="68"/>
      <c r="C684" s="68"/>
      <c r="D684" s="68"/>
      <c r="E684" s="68"/>
      <c r="F684" s="184"/>
      <c r="G684" s="72"/>
      <c r="H684" s="68"/>
      <c r="I684" s="68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2.75" customHeight="1">
      <c r="A685" s="68"/>
      <c r="B685" s="68"/>
      <c r="C685" s="68"/>
      <c r="D685" s="68"/>
      <c r="E685" s="68"/>
      <c r="F685" s="184"/>
      <c r="G685" s="72"/>
      <c r="H685" s="68"/>
      <c r="I685" s="68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2.75" customHeight="1">
      <c r="A686" s="68"/>
      <c r="B686" s="68"/>
      <c r="C686" s="68"/>
      <c r="D686" s="68"/>
      <c r="E686" s="68"/>
      <c r="F686" s="184"/>
      <c r="G686" s="72"/>
      <c r="H686" s="68"/>
      <c r="I686" s="68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2.75" customHeight="1">
      <c r="A687" s="68"/>
      <c r="B687" s="68"/>
      <c r="C687" s="68"/>
      <c r="D687" s="68"/>
      <c r="E687" s="68"/>
      <c r="F687" s="184"/>
      <c r="G687" s="72"/>
      <c r="H687" s="68"/>
      <c r="I687" s="68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2.75" customHeight="1">
      <c r="A688" s="68"/>
      <c r="B688" s="68"/>
      <c r="C688" s="68"/>
      <c r="D688" s="68"/>
      <c r="E688" s="68"/>
      <c r="F688" s="184"/>
      <c r="G688" s="72"/>
      <c r="H688" s="68"/>
      <c r="I688" s="68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2.75" customHeight="1">
      <c r="A689" s="68"/>
      <c r="B689" s="68"/>
      <c r="C689" s="68"/>
      <c r="D689" s="68"/>
      <c r="E689" s="68"/>
      <c r="F689" s="184"/>
      <c r="G689" s="72"/>
      <c r="H689" s="68"/>
      <c r="I689" s="68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2.75" customHeight="1">
      <c r="A690" s="68"/>
      <c r="B690" s="68"/>
      <c r="C690" s="68"/>
      <c r="D690" s="68"/>
      <c r="E690" s="68"/>
      <c r="F690" s="184"/>
      <c r="G690" s="72"/>
      <c r="H690" s="68"/>
      <c r="I690" s="68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2.75" customHeight="1">
      <c r="A691" s="68"/>
      <c r="B691" s="68"/>
      <c r="C691" s="68"/>
      <c r="D691" s="68"/>
      <c r="E691" s="68"/>
      <c r="F691" s="184"/>
      <c r="G691" s="72"/>
      <c r="H691" s="68"/>
      <c r="I691" s="68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2.75" customHeight="1">
      <c r="A692" s="68"/>
      <c r="B692" s="68"/>
      <c r="C692" s="68"/>
      <c r="D692" s="68"/>
      <c r="E692" s="68"/>
      <c r="F692" s="184"/>
      <c r="G692" s="72"/>
      <c r="H692" s="68"/>
      <c r="I692" s="68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2.75" customHeight="1">
      <c r="A693" s="68"/>
      <c r="B693" s="68"/>
      <c r="C693" s="68"/>
      <c r="D693" s="68"/>
      <c r="E693" s="68"/>
      <c r="F693" s="184"/>
      <c r="G693" s="72"/>
      <c r="H693" s="68"/>
      <c r="I693" s="68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2.75" customHeight="1">
      <c r="A694" s="68"/>
      <c r="B694" s="68"/>
      <c r="C694" s="68"/>
      <c r="D694" s="68"/>
      <c r="E694" s="68"/>
      <c r="F694" s="184"/>
      <c r="G694" s="72"/>
      <c r="H694" s="68"/>
      <c r="I694" s="68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2.75" customHeight="1">
      <c r="A695" s="68"/>
      <c r="B695" s="68"/>
      <c r="C695" s="68"/>
      <c r="D695" s="68"/>
      <c r="E695" s="68"/>
      <c r="F695" s="184"/>
      <c r="G695" s="72"/>
      <c r="H695" s="68"/>
      <c r="I695" s="68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2.75" customHeight="1">
      <c r="A696" s="68"/>
      <c r="B696" s="68"/>
      <c r="C696" s="68"/>
      <c r="D696" s="68"/>
      <c r="E696" s="68"/>
      <c r="F696" s="184"/>
      <c r="G696" s="72"/>
      <c r="H696" s="68"/>
      <c r="I696" s="68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2.75" customHeight="1">
      <c r="A697" s="68"/>
      <c r="B697" s="68"/>
      <c r="C697" s="68"/>
      <c r="D697" s="68"/>
      <c r="E697" s="68"/>
      <c r="F697" s="184"/>
      <c r="G697" s="72"/>
      <c r="H697" s="68"/>
      <c r="I697" s="68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2.75" customHeight="1">
      <c r="A698" s="68"/>
      <c r="B698" s="68"/>
      <c r="C698" s="68"/>
      <c r="D698" s="68"/>
      <c r="E698" s="68"/>
      <c r="F698" s="184"/>
      <c r="G698" s="72"/>
      <c r="H698" s="68"/>
      <c r="I698" s="68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2.75" customHeight="1">
      <c r="A699" s="68"/>
      <c r="B699" s="68"/>
      <c r="C699" s="68"/>
      <c r="D699" s="68"/>
      <c r="E699" s="68"/>
      <c r="F699" s="184"/>
      <c r="G699" s="72"/>
      <c r="H699" s="68"/>
      <c r="I699" s="68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2.75" customHeight="1">
      <c r="A700" s="68"/>
      <c r="B700" s="68"/>
      <c r="C700" s="68"/>
      <c r="D700" s="68"/>
      <c r="E700" s="68"/>
      <c r="F700" s="184"/>
      <c r="G700" s="72"/>
      <c r="H700" s="68"/>
      <c r="I700" s="68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2.75" customHeight="1">
      <c r="A701" s="68"/>
      <c r="B701" s="68"/>
      <c r="C701" s="68"/>
      <c r="D701" s="68"/>
      <c r="E701" s="68"/>
      <c r="F701" s="184"/>
      <c r="G701" s="72"/>
      <c r="H701" s="68"/>
      <c r="I701" s="68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2.75" customHeight="1">
      <c r="A702" s="68"/>
      <c r="B702" s="68"/>
      <c r="C702" s="68"/>
      <c r="D702" s="68"/>
      <c r="E702" s="68"/>
      <c r="F702" s="184"/>
      <c r="G702" s="72"/>
      <c r="H702" s="68"/>
      <c r="I702" s="68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2.75" customHeight="1">
      <c r="A703" s="68"/>
      <c r="B703" s="68"/>
      <c r="C703" s="68"/>
      <c r="D703" s="68"/>
      <c r="E703" s="68"/>
      <c r="F703" s="184"/>
      <c r="G703" s="72"/>
      <c r="H703" s="68"/>
      <c r="I703" s="68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2.75" customHeight="1">
      <c r="A704" s="68"/>
      <c r="B704" s="68"/>
      <c r="C704" s="68"/>
      <c r="D704" s="68"/>
      <c r="E704" s="68"/>
      <c r="F704" s="184"/>
      <c r="G704" s="72"/>
      <c r="H704" s="68"/>
      <c r="I704" s="68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2.75" customHeight="1">
      <c r="A705" s="68"/>
      <c r="B705" s="68"/>
      <c r="C705" s="68"/>
      <c r="D705" s="68"/>
      <c r="E705" s="68"/>
      <c r="F705" s="184"/>
      <c r="G705" s="72"/>
      <c r="H705" s="68"/>
      <c r="I705" s="68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2.75" customHeight="1">
      <c r="A706" s="68"/>
      <c r="B706" s="68"/>
      <c r="C706" s="68"/>
      <c r="D706" s="68"/>
      <c r="E706" s="68"/>
      <c r="F706" s="184"/>
      <c r="G706" s="72"/>
      <c r="H706" s="68"/>
      <c r="I706" s="68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2.75" customHeight="1">
      <c r="A707" s="68"/>
      <c r="B707" s="68"/>
      <c r="C707" s="68"/>
      <c r="D707" s="68"/>
      <c r="E707" s="68"/>
      <c r="F707" s="184"/>
      <c r="G707" s="72"/>
      <c r="H707" s="68"/>
      <c r="I707" s="68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2.75" customHeight="1">
      <c r="A708" s="68"/>
      <c r="B708" s="68"/>
      <c r="C708" s="68"/>
      <c r="D708" s="68"/>
      <c r="E708" s="68"/>
      <c r="F708" s="184"/>
      <c r="G708" s="72"/>
      <c r="H708" s="68"/>
      <c r="I708" s="68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2.75" customHeight="1">
      <c r="A709" s="68"/>
      <c r="B709" s="68"/>
      <c r="C709" s="68"/>
      <c r="D709" s="68"/>
      <c r="E709" s="68"/>
      <c r="F709" s="184"/>
      <c r="G709" s="72"/>
      <c r="H709" s="68"/>
      <c r="I709" s="68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2.75" customHeight="1">
      <c r="A710" s="68"/>
      <c r="B710" s="68"/>
      <c r="C710" s="68"/>
      <c r="D710" s="68"/>
      <c r="E710" s="68"/>
      <c r="F710" s="184"/>
      <c r="G710" s="72"/>
      <c r="H710" s="68"/>
      <c r="I710" s="68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2.75" customHeight="1">
      <c r="A711" s="68"/>
      <c r="B711" s="68"/>
      <c r="C711" s="68"/>
      <c r="D711" s="68"/>
      <c r="E711" s="68"/>
      <c r="F711" s="184"/>
      <c r="G711" s="72"/>
      <c r="H711" s="68"/>
      <c r="I711" s="68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2.75" customHeight="1">
      <c r="A712" s="68"/>
      <c r="B712" s="68"/>
      <c r="C712" s="68"/>
      <c r="D712" s="68"/>
      <c r="E712" s="68"/>
      <c r="F712" s="184"/>
      <c r="G712" s="72"/>
      <c r="H712" s="68"/>
      <c r="I712" s="68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2.75" customHeight="1">
      <c r="A713" s="68"/>
      <c r="B713" s="68"/>
      <c r="C713" s="68"/>
      <c r="D713" s="68"/>
      <c r="E713" s="68"/>
      <c r="F713" s="184"/>
      <c r="G713" s="72"/>
      <c r="H713" s="68"/>
      <c r="I713" s="68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2.75" customHeight="1">
      <c r="A714" s="68"/>
      <c r="B714" s="68"/>
      <c r="C714" s="68"/>
      <c r="D714" s="68"/>
      <c r="E714" s="68"/>
      <c r="F714" s="184"/>
      <c r="G714" s="72"/>
      <c r="H714" s="68"/>
      <c r="I714" s="68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2.75" customHeight="1">
      <c r="A715" s="68"/>
      <c r="B715" s="68"/>
      <c r="C715" s="68"/>
      <c r="D715" s="68"/>
      <c r="E715" s="68"/>
      <c r="F715" s="184"/>
      <c r="G715" s="72"/>
      <c r="H715" s="68"/>
      <c r="I715" s="68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2.75" customHeight="1">
      <c r="A716" s="68"/>
      <c r="B716" s="68"/>
      <c r="C716" s="68"/>
      <c r="D716" s="68"/>
      <c r="E716" s="68"/>
      <c r="F716" s="184"/>
      <c r="G716" s="72"/>
      <c r="H716" s="68"/>
      <c r="I716" s="68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2.75" customHeight="1">
      <c r="A717" s="68"/>
      <c r="B717" s="68"/>
      <c r="C717" s="68"/>
      <c r="D717" s="68"/>
      <c r="E717" s="68"/>
      <c r="F717" s="184"/>
      <c r="G717" s="72"/>
      <c r="H717" s="68"/>
      <c r="I717" s="68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2.75" customHeight="1">
      <c r="A718" s="68"/>
      <c r="B718" s="68"/>
      <c r="C718" s="68"/>
      <c r="D718" s="68"/>
      <c r="E718" s="68"/>
      <c r="F718" s="184"/>
      <c r="G718" s="72"/>
      <c r="H718" s="68"/>
      <c r="I718" s="68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2.75" customHeight="1">
      <c r="A719" s="68"/>
      <c r="B719" s="68"/>
      <c r="C719" s="68"/>
      <c r="D719" s="68"/>
      <c r="E719" s="68"/>
      <c r="F719" s="184"/>
      <c r="G719" s="72"/>
      <c r="H719" s="68"/>
      <c r="I719" s="68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2.75" customHeight="1">
      <c r="A720" s="68"/>
      <c r="B720" s="68"/>
      <c r="C720" s="68"/>
      <c r="D720" s="68"/>
      <c r="E720" s="68"/>
      <c r="F720" s="184"/>
      <c r="G720" s="72"/>
      <c r="H720" s="68"/>
      <c r="I720" s="68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2.75" customHeight="1">
      <c r="A721" s="68"/>
      <c r="B721" s="68"/>
      <c r="C721" s="68"/>
      <c r="D721" s="68"/>
      <c r="E721" s="68"/>
      <c r="F721" s="184"/>
      <c r="G721" s="72"/>
      <c r="H721" s="68"/>
      <c r="I721" s="68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2.75" customHeight="1">
      <c r="A722" s="68"/>
      <c r="B722" s="68"/>
      <c r="C722" s="68"/>
      <c r="D722" s="68"/>
      <c r="E722" s="68"/>
      <c r="F722" s="184"/>
      <c r="G722" s="72"/>
      <c r="H722" s="68"/>
      <c r="I722" s="68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2.75" customHeight="1">
      <c r="A723" s="68"/>
      <c r="B723" s="68"/>
      <c r="C723" s="68"/>
      <c r="D723" s="68"/>
      <c r="E723" s="68"/>
      <c r="F723" s="184"/>
      <c r="G723" s="72"/>
      <c r="H723" s="68"/>
      <c r="I723" s="68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2.75" customHeight="1">
      <c r="A724" s="68"/>
      <c r="B724" s="68"/>
      <c r="C724" s="68"/>
      <c r="D724" s="68"/>
      <c r="E724" s="68"/>
      <c r="F724" s="184"/>
      <c r="G724" s="72"/>
      <c r="H724" s="68"/>
      <c r="I724" s="68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2.75" customHeight="1">
      <c r="A725" s="68"/>
      <c r="B725" s="68"/>
      <c r="C725" s="68"/>
      <c r="D725" s="68"/>
      <c r="E725" s="68"/>
      <c r="F725" s="184"/>
      <c r="G725" s="72"/>
      <c r="H725" s="68"/>
      <c r="I725" s="68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2.75" customHeight="1">
      <c r="A726" s="68"/>
      <c r="B726" s="68"/>
      <c r="C726" s="68"/>
      <c r="D726" s="68"/>
      <c r="E726" s="68"/>
      <c r="F726" s="184"/>
      <c r="G726" s="72"/>
      <c r="H726" s="68"/>
      <c r="I726" s="68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2.75" customHeight="1">
      <c r="A727" s="68"/>
      <c r="B727" s="68"/>
      <c r="C727" s="68"/>
      <c r="D727" s="68"/>
      <c r="E727" s="68"/>
      <c r="F727" s="184"/>
      <c r="G727" s="72"/>
      <c r="H727" s="68"/>
      <c r="I727" s="68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2.75" customHeight="1">
      <c r="A728" s="68"/>
      <c r="B728" s="68"/>
      <c r="C728" s="68"/>
      <c r="D728" s="68"/>
      <c r="E728" s="68"/>
      <c r="F728" s="184"/>
      <c r="G728" s="72"/>
      <c r="H728" s="68"/>
      <c r="I728" s="68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2.75" customHeight="1">
      <c r="A729" s="68"/>
      <c r="B729" s="68"/>
      <c r="C729" s="68"/>
      <c r="D729" s="68"/>
      <c r="E729" s="68"/>
      <c r="F729" s="184"/>
      <c r="G729" s="72"/>
      <c r="H729" s="68"/>
      <c r="I729" s="68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2.75" customHeight="1">
      <c r="A730" s="68"/>
      <c r="B730" s="68"/>
      <c r="C730" s="68"/>
      <c r="D730" s="68"/>
      <c r="E730" s="68"/>
      <c r="F730" s="184"/>
      <c r="G730" s="72"/>
      <c r="H730" s="68"/>
      <c r="I730" s="68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2.75" customHeight="1">
      <c r="A731" s="68"/>
      <c r="B731" s="68"/>
      <c r="C731" s="68"/>
      <c r="D731" s="68"/>
      <c r="E731" s="68"/>
      <c r="F731" s="184"/>
      <c r="G731" s="72"/>
      <c r="H731" s="68"/>
      <c r="I731" s="68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2.75" customHeight="1">
      <c r="A732" s="68"/>
      <c r="B732" s="68"/>
      <c r="C732" s="68"/>
      <c r="D732" s="68"/>
      <c r="E732" s="68"/>
      <c r="F732" s="184"/>
      <c r="G732" s="72"/>
      <c r="H732" s="68"/>
      <c r="I732" s="68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2.75" customHeight="1">
      <c r="A733" s="68"/>
      <c r="B733" s="68"/>
      <c r="C733" s="68"/>
      <c r="D733" s="68"/>
      <c r="E733" s="68"/>
      <c r="F733" s="184"/>
      <c r="G733" s="72"/>
      <c r="H733" s="68"/>
      <c r="I733" s="68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2.75" customHeight="1">
      <c r="A734" s="68"/>
      <c r="B734" s="68"/>
      <c r="C734" s="68"/>
      <c r="D734" s="68"/>
      <c r="E734" s="68"/>
      <c r="F734" s="184"/>
      <c r="G734" s="72"/>
      <c r="H734" s="68"/>
      <c r="I734" s="68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2.75" customHeight="1">
      <c r="A735" s="68"/>
      <c r="B735" s="68"/>
      <c r="C735" s="68"/>
      <c r="D735" s="68"/>
      <c r="E735" s="68"/>
      <c r="F735" s="184"/>
      <c r="G735" s="72"/>
      <c r="H735" s="68"/>
      <c r="I735" s="68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2.75" customHeight="1">
      <c r="A736" s="68"/>
      <c r="B736" s="68"/>
      <c r="C736" s="68"/>
      <c r="D736" s="68"/>
      <c r="E736" s="68"/>
      <c r="F736" s="184"/>
      <c r="G736" s="72"/>
      <c r="H736" s="68"/>
      <c r="I736" s="68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2.75" customHeight="1">
      <c r="A737" s="68"/>
      <c r="B737" s="68"/>
      <c r="C737" s="68"/>
      <c r="D737" s="68"/>
      <c r="E737" s="68"/>
      <c r="F737" s="184"/>
      <c r="G737" s="72"/>
      <c r="H737" s="68"/>
      <c r="I737" s="68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2.75" customHeight="1">
      <c r="A738" s="68"/>
      <c r="B738" s="68"/>
      <c r="C738" s="68"/>
      <c r="D738" s="68"/>
      <c r="E738" s="68"/>
      <c r="F738" s="184"/>
      <c r="G738" s="72"/>
      <c r="H738" s="68"/>
      <c r="I738" s="68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2.75" customHeight="1">
      <c r="A739" s="68"/>
      <c r="B739" s="68"/>
      <c r="C739" s="68"/>
      <c r="D739" s="68"/>
      <c r="E739" s="68"/>
      <c r="F739" s="184"/>
      <c r="G739" s="72"/>
      <c r="H739" s="68"/>
      <c r="I739" s="68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2.75" customHeight="1">
      <c r="A740" s="68"/>
      <c r="B740" s="68"/>
      <c r="C740" s="68"/>
      <c r="D740" s="68"/>
      <c r="E740" s="68"/>
      <c r="F740" s="184"/>
      <c r="G740" s="72"/>
      <c r="H740" s="68"/>
      <c r="I740" s="68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2.75" customHeight="1">
      <c r="A741" s="68"/>
      <c r="B741" s="68"/>
      <c r="C741" s="68"/>
      <c r="D741" s="68"/>
      <c r="E741" s="68"/>
      <c r="F741" s="184"/>
      <c r="G741" s="72"/>
      <c r="H741" s="68"/>
      <c r="I741" s="68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2.75" customHeight="1">
      <c r="A742" s="68"/>
      <c r="B742" s="68"/>
      <c r="C742" s="68"/>
      <c r="D742" s="68"/>
      <c r="E742" s="68"/>
      <c r="F742" s="184"/>
      <c r="G742" s="72"/>
      <c r="H742" s="68"/>
      <c r="I742" s="68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2.75" customHeight="1">
      <c r="A743" s="68"/>
      <c r="B743" s="68"/>
      <c r="C743" s="68"/>
      <c r="D743" s="68"/>
      <c r="E743" s="68"/>
      <c r="F743" s="184"/>
      <c r="G743" s="72"/>
      <c r="H743" s="68"/>
      <c r="I743" s="68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2.75" customHeight="1">
      <c r="A744" s="68"/>
      <c r="B744" s="68"/>
      <c r="C744" s="68"/>
      <c r="D744" s="68"/>
      <c r="E744" s="68"/>
      <c r="F744" s="184"/>
      <c r="G744" s="72"/>
      <c r="H744" s="68"/>
      <c r="I744" s="68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2.75" customHeight="1">
      <c r="A745" s="68"/>
      <c r="B745" s="68"/>
      <c r="C745" s="68"/>
      <c r="D745" s="68"/>
      <c r="E745" s="68"/>
      <c r="F745" s="184"/>
      <c r="G745" s="72"/>
      <c r="H745" s="68"/>
      <c r="I745" s="68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2.75" customHeight="1">
      <c r="A746" s="68"/>
      <c r="B746" s="68"/>
      <c r="C746" s="68"/>
      <c r="D746" s="68"/>
      <c r="E746" s="68"/>
      <c r="F746" s="184"/>
      <c r="G746" s="72"/>
      <c r="H746" s="68"/>
      <c r="I746" s="68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2.75" customHeight="1">
      <c r="A747" s="68"/>
      <c r="B747" s="68"/>
      <c r="C747" s="68"/>
      <c r="D747" s="68"/>
      <c r="E747" s="68"/>
      <c r="F747" s="184"/>
      <c r="G747" s="72"/>
      <c r="H747" s="68"/>
      <c r="I747" s="68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2.75" customHeight="1">
      <c r="A748" s="68"/>
      <c r="B748" s="68"/>
      <c r="C748" s="68"/>
      <c r="D748" s="68"/>
      <c r="E748" s="68"/>
      <c r="F748" s="184"/>
      <c r="G748" s="72"/>
      <c r="H748" s="68"/>
      <c r="I748" s="68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2.75" customHeight="1">
      <c r="A749" s="68"/>
      <c r="B749" s="68"/>
      <c r="C749" s="68"/>
      <c r="D749" s="68"/>
      <c r="E749" s="68"/>
      <c r="F749" s="184"/>
      <c r="G749" s="72"/>
      <c r="H749" s="68"/>
      <c r="I749" s="68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2.75" customHeight="1">
      <c r="A750" s="68"/>
      <c r="B750" s="68"/>
      <c r="C750" s="68"/>
      <c r="D750" s="68"/>
      <c r="E750" s="68"/>
      <c r="F750" s="184"/>
      <c r="G750" s="72"/>
      <c r="H750" s="68"/>
      <c r="I750" s="68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2.75" customHeight="1">
      <c r="A751" s="68"/>
      <c r="B751" s="68"/>
      <c r="C751" s="68"/>
      <c r="D751" s="68"/>
      <c r="E751" s="68"/>
      <c r="F751" s="184"/>
      <c r="G751" s="72"/>
      <c r="H751" s="68"/>
      <c r="I751" s="68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2.75" customHeight="1">
      <c r="A752" s="68"/>
      <c r="B752" s="68"/>
      <c r="C752" s="68"/>
      <c r="D752" s="68"/>
      <c r="E752" s="68"/>
      <c r="F752" s="184"/>
      <c r="G752" s="72"/>
      <c r="H752" s="68"/>
      <c r="I752" s="68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2.75" customHeight="1">
      <c r="A753" s="68"/>
      <c r="B753" s="68"/>
      <c r="C753" s="68"/>
      <c r="D753" s="68"/>
      <c r="E753" s="68"/>
      <c r="F753" s="184"/>
      <c r="G753" s="72"/>
      <c r="H753" s="68"/>
      <c r="I753" s="68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2.75" customHeight="1">
      <c r="A754" s="68"/>
      <c r="B754" s="68"/>
      <c r="C754" s="68"/>
      <c r="D754" s="68"/>
      <c r="E754" s="68"/>
      <c r="F754" s="184"/>
      <c r="G754" s="72"/>
      <c r="H754" s="68"/>
      <c r="I754" s="68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2.75" customHeight="1">
      <c r="A755" s="68"/>
      <c r="B755" s="68"/>
      <c r="C755" s="68"/>
      <c r="D755" s="68"/>
      <c r="E755" s="68"/>
      <c r="F755" s="184"/>
      <c r="G755" s="72"/>
      <c r="H755" s="68"/>
      <c r="I755" s="68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2.75" customHeight="1">
      <c r="A756" s="68"/>
      <c r="B756" s="68"/>
      <c r="C756" s="68"/>
      <c r="D756" s="68"/>
      <c r="E756" s="68"/>
      <c r="F756" s="184"/>
      <c r="G756" s="72"/>
      <c r="H756" s="68"/>
      <c r="I756" s="68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2.75" customHeight="1">
      <c r="A757" s="68"/>
      <c r="B757" s="68"/>
      <c r="C757" s="68"/>
      <c r="D757" s="68"/>
      <c r="E757" s="68"/>
      <c r="F757" s="184"/>
      <c r="G757" s="72"/>
      <c r="H757" s="68"/>
      <c r="I757" s="68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2.75" customHeight="1">
      <c r="A758" s="68"/>
      <c r="B758" s="68"/>
      <c r="C758" s="68"/>
      <c r="D758" s="68"/>
      <c r="E758" s="68"/>
      <c r="F758" s="184"/>
      <c r="G758" s="72"/>
      <c r="H758" s="68"/>
      <c r="I758" s="68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2.75" customHeight="1">
      <c r="A759" s="68"/>
      <c r="B759" s="68"/>
      <c r="C759" s="68"/>
      <c r="D759" s="68"/>
      <c r="E759" s="68"/>
      <c r="F759" s="184"/>
      <c r="G759" s="72"/>
      <c r="H759" s="68"/>
      <c r="I759" s="68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2.75" customHeight="1">
      <c r="A760" s="68"/>
      <c r="B760" s="68"/>
      <c r="C760" s="68"/>
      <c r="D760" s="68"/>
      <c r="E760" s="68"/>
      <c r="F760" s="184"/>
      <c r="G760" s="72"/>
      <c r="H760" s="68"/>
      <c r="I760" s="68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2.75" customHeight="1">
      <c r="A761" s="68"/>
      <c r="B761" s="68"/>
      <c r="C761" s="68"/>
      <c r="D761" s="68"/>
      <c r="E761" s="68"/>
      <c r="F761" s="184"/>
      <c r="G761" s="72"/>
      <c r="H761" s="68"/>
      <c r="I761" s="68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2.75" customHeight="1">
      <c r="A762" s="68"/>
      <c r="B762" s="68"/>
      <c r="C762" s="68"/>
      <c r="D762" s="68"/>
      <c r="E762" s="68"/>
      <c r="F762" s="184"/>
      <c r="G762" s="72"/>
      <c r="H762" s="68"/>
      <c r="I762" s="68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2.75" customHeight="1">
      <c r="A763" s="68"/>
      <c r="B763" s="68"/>
      <c r="C763" s="68"/>
      <c r="D763" s="68"/>
      <c r="E763" s="68"/>
      <c r="F763" s="184"/>
      <c r="G763" s="72"/>
      <c r="H763" s="68"/>
      <c r="I763" s="68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2.75" customHeight="1">
      <c r="A764" s="68"/>
      <c r="B764" s="68"/>
      <c r="C764" s="68"/>
      <c r="D764" s="68"/>
      <c r="E764" s="68"/>
      <c r="F764" s="184"/>
      <c r="G764" s="72"/>
      <c r="H764" s="68"/>
      <c r="I764" s="68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2.75" customHeight="1">
      <c r="A765" s="68"/>
      <c r="B765" s="68"/>
      <c r="C765" s="68"/>
      <c r="D765" s="68"/>
      <c r="E765" s="68"/>
      <c r="F765" s="184"/>
      <c r="G765" s="72"/>
      <c r="H765" s="68"/>
      <c r="I765" s="68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2.75" customHeight="1">
      <c r="A766" s="68"/>
      <c r="B766" s="68"/>
      <c r="C766" s="68"/>
      <c r="D766" s="68"/>
      <c r="E766" s="68"/>
      <c r="F766" s="184"/>
      <c r="G766" s="72"/>
      <c r="H766" s="68"/>
      <c r="I766" s="68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2.75" customHeight="1">
      <c r="A767" s="68"/>
      <c r="B767" s="68"/>
      <c r="C767" s="68"/>
      <c r="D767" s="68"/>
      <c r="E767" s="68"/>
      <c r="F767" s="184"/>
      <c r="G767" s="72"/>
      <c r="H767" s="68"/>
      <c r="I767" s="68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2.75" customHeight="1">
      <c r="A768" s="68"/>
      <c r="B768" s="68"/>
      <c r="C768" s="68"/>
      <c r="D768" s="68"/>
      <c r="E768" s="68"/>
      <c r="F768" s="184"/>
      <c r="G768" s="72"/>
      <c r="H768" s="68"/>
      <c r="I768" s="68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2.75" customHeight="1">
      <c r="A769" s="68"/>
      <c r="B769" s="68"/>
      <c r="C769" s="68"/>
      <c r="D769" s="68"/>
      <c r="E769" s="68"/>
      <c r="F769" s="184"/>
      <c r="G769" s="72"/>
      <c r="H769" s="68"/>
      <c r="I769" s="68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2.75" customHeight="1">
      <c r="A770" s="68"/>
      <c r="B770" s="68"/>
      <c r="C770" s="68"/>
      <c r="D770" s="68"/>
      <c r="E770" s="68"/>
      <c r="F770" s="184"/>
      <c r="G770" s="72"/>
      <c r="H770" s="68"/>
      <c r="I770" s="68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2.75" customHeight="1">
      <c r="A771" s="68"/>
      <c r="B771" s="68"/>
      <c r="C771" s="68"/>
      <c r="D771" s="68"/>
      <c r="E771" s="68"/>
      <c r="F771" s="184"/>
      <c r="G771" s="72"/>
      <c r="H771" s="68"/>
      <c r="I771" s="68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2.75" customHeight="1">
      <c r="A772" s="68"/>
      <c r="B772" s="68"/>
      <c r="C772" s="68"/>
      <c r="D772" s="68"/>
      <c r="E772" s="68"/>
      <c r="F772" s="184"/>
      <c r="G772" s="72"/>
      <c r="H772" s="68"/>
      <c r="I772" s="68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2.75" customHeight="1">
      <c r="A773" s="68"/>
      <c r="B773" s="68"/>
      <c r="C773" s="68"/>
      <c r="D773" s="68"/>
      <c r="E773" s="68"/>
      <c r="F773" s="184"/>
      <c r="G773" s="72"/>
      <c r="H773" s="68"/>
      <c r="I773" s="68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2.75" customHeight="1">
      <c r="A774" s="68"/>
      <c r="B774" s="68"/>
      <c r="C774" s="68"/>
      <c r="D774" s="68"/>
      <c r="E774" s="68"/>
      <c r="F774" s="184"/>
      <c r="G774" s="72"/>
      <c r="H774" s="68"/>
      <c r="I774" s="68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2.75" customHeight="1">
      <c r="A775" s="68"/>
      <c r="B775" s="68"/>
      <c r="C775" s="68"/>
      <c r="D775" s="68"/>
      <c r="E775" s="68"/>
      <c r="F775" s="184"/>
      <c r="G775" s="72"/>
      <c r="H775" s="68"/>
      <c r="I775" s="68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2.75" customHeight="1">
      <c r="A776" s="68"/>
      <c r="B776" s="68"/>
      <c r="C776" s="68"/>
      <c r="D776" s="68"/>
      <c r="E776" s="68"/>
      <c r="F776" s="184"/>
      <c r="G776" s="72"/>
      <c r="H776" s="68"/>
      <c r="I776" s="68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2.75" customHeight="1">
      <c r="A777" s="68"/>
      <c r="B777" s="68"/>
      <c r="C777" s="68"/>
      <c r="D777" s="68"/>
      <c r="E777" s="68"/>
      <c r="F777" s="184"/>
      <c r="G777" s="72"/>
      <c r="H777" s="68"/>
      <c r="I777" s="68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2.75" customHeight="1">
      <c r="A778" s="68"/>
      <c r="B778" s="68"/>
      <c r="C778" s="68"/>
      <c r="D778" s="68"/>
      <c r="E778" s="68"/>
      <c r="F778" s="184"/>
      <c r="G778" s="72"/>
      <c r="H778" s="68"/>
      <c r="I778" s="68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2.75" customHeight="1">
      <c r="A779" s="68"/>
      <c r="B779" s="68"/>
      <c r="C779" s="68"/>
      <c r="D779" s="68"/>
      <c r="E779" s="68"/>
      <c r="F779" s="184"/>
      <c r="G779" s="72"/>
      <c r="H779" s="68"/>
      <c r="I779" s="68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2.75" customHeight="1">
      <c r="A780" s="68"/>
      <c r="B780" s="68"/>
      <c r="C780" s="68"/>
      <c r="D780" s="68"/>
      <c r="E780" s="68"/>
      <c r="F780" s="184"/>
      <c r="G780" s="72"/>
      <c r="H780" s="68"/>
      <c r="I780" s="68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2.75" customHeight="1">
      <c r="A781" s="68"/>
      <c r="B781" s="68"/>
      <c r="C781" s="68"/>
      <c r="D781" s="68"/>
      <c r="E781" s="68"/>
      <c r="F781" s="184"/>
      <c r="G781" s="72"/>
      <c r="H781" s="68"/>
      <c r="I781" s="68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2.75" customHeight="1">
      <c r="A782" s="68"/>
      <c r="B782" s="68"/>
      <c r="C782" s="68"/>
      <c r="D782" s="68"/>
      <c r="E782" s="68"/>
      <c r="F782" s="184"/>
      <c r="G782" s="72"/>
      <c r="H782" s="68"/>
      <c r="I782" s="68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2.75" customHeight="1">
      <c r="A783" s="68"/>
      <c r="B783" s="68"/>
      <c r="C783" s="68"/>
      <c r="D783" s="68"/>
      <c r="E783" s="68"/>
      <c r="F783" s="184"/>
      <c r="G783" s="72"/>
      <c r="H783" s="68"/>
      <c r="I783" s="68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2.75" customHeight="1">
      <c r="A784" s="68"/>
      <c r="B784" s="68"/>
      <c r="C784" s="68"/>
      <c r="D784" s="68"/>
      <c r="E784" s="68"/>
      <c r="F784" s="184"/>
      <c r="G784" s="72"/>
      <c r="H784" s="68"/>
      <c r="I784" s="68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2.75" customHeight="1">
      <c r="A785" s="68"/>
      <c r="B785" s="68"/>
      <c r="C785" s="68"/>
      <c r="D785" s="68"/>
      <c r="E785" s="68"/>
      <c r="F785" s="184"/>
      <c r="G785" s="72"/>
      <c r="H785" s="68"/>
      <c r="I785" s="68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2.75" customHeight="1">
      <c r="A786" s="68"/>
      <c r="B786" s="68"/>
      <c r="C786" s="68"/>
      <c r="D786" s="68"/>
      <c r="E786" s="68"/>
      <c r="F786" s="184"/>
      <c r="G786" s="72"/>
      <c r="H786" s="68"/>
      <c r="I786" s="68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2.75" customHeight="1">
      <c r="A787" s="68"/>
      <c r="B787" s="68"/>
      <c r="C787" s="68"/>
      <c r="D787" s="68"/>
      <c r="E787" s="68"/>
      <c r="F787" s="184"/>
      <c r="G787" s="72"/>
      <c r="H787" s="68"/>
      <c r="I787" s="68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2.75" customHeight="1">
      <c r="A788" s="68"/>
      <c r="B788" s="68"/>
      <c r="C788" s="68"/>
      <c r="D788" s="68"/>
      <c r="E788" s="68"/>
      <c r="F788" s="184"/>
      <c r="G788" s="72"/>
      <c r="H788" s="68"/>
      <c r="I788" s="68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2.75" customHeight="1">
      <c r="A789" s="68"/>
      <c r="B789" s="68"/>
      <c r="C789" s="68"/>
      <c r="D789" s="68"/>
      <c r="E789" s="68"/>
      <c r="F789" s="184"/>
      <c r="G789" s="72"/>
      <c r="H789" s="68"/>
      <c r="I789" s="68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2.75" customHeight="1">
      <c r="A790" s="68"/>
      <c r="B790" s="68"/>
      <c r="C790" s="68"/>
      <c r="D790" s="68"/>
      <c r="E790" s="68"/>
      <c r="F790" s="184"/>
      <c r="G790" s="72"/>
      <c r="H790" s="68"/>
      <c r="I790" s="68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2.75" customHeight="1">
      <c r="A791" s="68"/>
      <c r="B791" s="68"/>
      <c r="C791" s="68"/>
      <c r="D791" s="68"/>
      <c r="E791" s="68"/>
      <c r="F791" s="184"/>
      <c r="G791" s="72"/>
      <c r="H791" s="68"/>
      <c r="I791" s="68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2.75" customHeight="1">
      <c r="A792" s="68"/>
      <c r="B792" s="68"/>
      <c r="C792" s="68"/>
      <c r="D792" s="68"/>
      <c r="E792" s="68"/>
      <c r="F792" s="184"/>
      <c r="G792" s="72"/>
      <c r="H792" s="68"/>
      <c r="I792" s="68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2.75" customHeight="1">
      <c r="A793" s="68"/>
      <c r="B793" s="68"/>
      <c r="C793" s="68"/>
      <c r="D793" s="68"/>
      <c r="E793" s="68"/>
      <c r="F793" s="184"/>
      <c r="G793" s="72"/>
      <c r="H793" s="68"/>
      <c r="I793" s="68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2.75" customHeight="1">
      <c r="A794" s="68"/>
      <c r="B794" s="68"/>
      <c r="C794" s="68"/>
      <c r="D794" s="68"/>
      <c r="E794" s="68"/>
      <c r="F794" s="184"/>
      <c r="G794" s="72"/>
      <c r="H794" s="68"/>
      <c r="I794" s="68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2.75" customHeight="1">
      <c r="A795" s="68"/>
      <c r="B795" s="68"/>
      <c r="C795" s="68"/>
      <c r="D795" s="68"/>
      <c r="E795" s="68"/>
      <c r="F795" s="184"/>
      <c r="G795" s="72"/>
      <c r="H795" s="68"/>
      <c r="I795" s="68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2.75" customHeight="1">
      <c r="A796" s="68"/>
      <c r="B796" s="68"/>
      <c r="C796" s="68"/>
      <c r="D796" s="68"/>
      <c r="E796" s="68"/>
      <c r="F796" s="184"/>
      <c r="G796" s="72"/>
      <c r="H796" s="68"/>
      <c r="I796" s="68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2.75" customHeight="1">
      <c r="A797" s="68"/>
      <c r="B797" s="68"/>
      <c r="C797" s="68"/>
      <c r="D797" s="68"/>
      <c r="E797" s="68"/>
      <c r="F797" s="184"/>
      <c r="G797" s="72"/>
      <c r="H797" s="68"/>
      <c r="I797" s="68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2.75" customHeight="1">
      <c r="A798" s="68"/>
      <c r="B798" s="68"/>
      <c r="C798" s="68"/>
      <c r="D798" s="68"/>
      <c r="E798" s="68"/>
      <c r="F798" s="184"/>
      <c r="G798" s="72"/>
      <c r="H798" s="68"/>
      <c r="I798" s="68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2.75" customHeight="1">
      <c r="A799" s="68"/>
      <c r="B799" s="68"/>
      <c r="C799" s="68"/>
      <c r="D799" s="68"/>
      <c r="E799" s="68"/>
      <c r="F799" s="184"/>
      <c r="G799" s="72"/>
      <c r="H799" s="68"/>
      <c r="I799" s="68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2.75" customHeight="1">
      <c r="A800" s="68"/>
      <c r="B800" s="68"/>
      <c r="C800" s="68"/>
      <c r="D800" s="68"/>
      <c r="E800" s="68"/>
      <c r="F800" s="184"/>
      <c r="G800" s="72"/>
      <c r="H800" s="68"/>
      <c r="I800" s="68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2.75" customHeight="1">
      <c r="A801" s="68"/>
      <c r="B801" s="68"/>
      <c r="C801" s="68"/>
      <c r="D801" s="68"/>
      <c r="E801" s="68"/>
      <c r="F801" s="184"/>
      <c r="G801" s="72"/>
      <c r="H801" s="68"/>
      <c r="I801" s="68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2.75" customHeight="1">
      <c r="A802" s="68"/>
      <c r="B802" s="68"/>
      <c r="C802" s="68"/>
      <c r="D802" s="68"/>
      <c r="E802" s="68"/>
      <c r="F802" s="184"/>
      <c r="G802" s="72"/>
      <c r="H802" s="68"/>
      <c r="I802" s="68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2.75" customHeight="1">
      <c r="A803" s="68"/>
      <c r="B803" s="68"/>
      <c r="C803" s="68"/>
      <c r="D803" s="68"/>
      <c r="E803" s="68"/>
      <c r="F803" s="184"/>
      <c r="G803" s="72"/>
      <c r="H803" s="68"/>
      <c r="I803" s="68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2.75" customHeight="1">
      <c r="A804" s="68"/>
      <c r="B804" s="68"/>
      <c r="C804" s="68"/>
      <c r="D804" s="68"/>
      <c r="E804" s="68"/>
      <c r="F804" s="184"/>
      <c r="G804" s="72"/>
      <c r="H804" s="68"/>
      <c r="I804" s="68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2.75" customHeight="1">
      <c r="A805" s="68"/>
      <c r="B805" s="68"/>
      <c r="C805" s="68"/>
      <c r="D805" s="68"/>
      <c r="E805" s="68"/>
      <c r="F805" s="184"/>
      <c r="G805" s="72"/>
      <c r="H805" s="68"/>
      <c r="I805" s="68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2.75" customHeight="1">
      <c r="A806" s="68"/>
      <c r="B806" s="68"/>
      <c r="C806" s="68"/>
      <c r="D806" s="68"/>
      <c r="E806" s="68"/>
      <c r="F806" s="184"/>
      <c r="G806" s="72"/>
      <c r="H806" s="68"/>
      <c r="I806" s="68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2.75" customHeight="1">
      <c r="A807" s="68"/>
      <c r="B807" s="68"/>
      <c r="C807" s="68"/>
      <c r="D807" s="68"/>
      <c r="E807" s="68"/>
      <c r="F807" s="184"/>
      <c r="G807" s="72"/>
      <c r="H807" s="68"/>
      <c r="I807" s="68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2.75" customHeight="1">
      <c r="A808" s="68"/>
      <c r="B808" s="68"/>
      <c r="C808" s="68"/>
      <c r="D808" s="68"/>
      <c r="E808" s="68"/>
      <c r="F808" s="184"/>
      <c r="G808" s="72"/>
      <c r="H808" s="68"/>
      <c r="I808" s="68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2.75" customHeight="1">
      <c r="A809" s="68"/>
      <c r="B809" s="68"/>
      <c r="C809" s="68"/>
      <c r="D809" s="68"/>
      <c r="E809" s="68"/>
      <c r="F809" s="184"/>
      <c r="G809" s="72"/>
      <c r="H809" s="68"/>
      <c r="I809" s="68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2.75" customHeight="1">
      <c r="A810" s="68"/>
      <c r="B810" s="68"/>
      <c r="C810" s="68"/>
      <c r="D810" s="68"/>
      <c r="E810" s="68"/>
      <c r="F810" s="184"/>
      <c r="G810" s="72"/>
      <c r="H810" s="68"/>
      <c r="I810" s="68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2.75" customHeight="1">
      <c r="A811" s="68"/>
      <c r="B811" s="68"/>
      <c r="C811" s="68"/>
      <c r="D811" s="68"/>
      <c r="E811" s="68"/>
      <c r="F811" s="184"/>
      <c r="G811" s="72"/>
      <c r="H811" s="68"/>
      <c r="I811" s="68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2.75" customHeight="1">
      <c r="A812" s="68"/>
      <c r="B812" s="68"/>
      <c r="C812" s="68"/>
      <c r="D812" s="68"/>
      <c r="E812" s="68"/>
      <c r="F812" s="184"/>
      <c r="G812" s="72"/>
      <c r="H812" s="68"/>
      <c r="I812" s="68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2.75" customHeight="1">
      <c r="A813" s="68"/>
      <c r="B813" s="68"/>
      <c r="C813" s="68"/>
      <c r="D813" s="68"/>
      <c r="E813" s="68"/>
      <c r="F813" s="184"/>
      <c r="G813" s="72"/>
      <c r="H813" s="68"/>
      <c r="I813" s="68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2.75" customHeight="1">
      <c r="A814" s="68"/>
      <c r="B814" s="68"/>
      <c r="C814" s="68"/>
      <c r="D814" s="68"/>
      <c r="E814" s="68"/>
      <c r="F814" s="184"/>
      <c r="G814" s="72"/>
      <c r="H814" s="68"/>
      <c r="I814" s="68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2.75" customHeight="1">
      <c r="A815" s="68"/>
      <c r="B815" s="68"/>
      <c r="C815" s="68"/>
      <c r="D815" s="68"/>
      <c r="E815" s="68"/>
      <c r="F815" s="184"/>
      <c r="G815" s="72"/>
      <c r="H815" s="68"/>
      <c r="I815" s="68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2.75" customHeight="1">
      <c r="A816" s="68"/>
      <c r="B816" s="68"/>
      <c r="C816" s="68"/>
      <c r="D816" s="68"/>
      <c r="E816" s="68"/>
      <c r="F816" s="184"/>
      <c r="G816" s="72"/>
      <c r="H816" s="68"/>
      <c r="I816" s="68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2.75" customHeight="1">
      <c r="A817" s="68"/>
      <c r="B817" s="68"/>
      <c r="C817" s="68"/>
      <c r="D817" s="68"/>
      <c r="E817" s="68"/>
      <c r="F817" s="184"/>
      <c r="G817" s="72"/>
      <c r="H817" s="68"/>
      <c r="I817" s="68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2.75" customHeight="1">
      <c r="A818" s="68"/>
      <c r="B818" s="68"/>
      <c r="C818" s="68"/>
      <c r="D818" s="68"/>
      <c r="E818" s="68"/>
      <c r="F818" s="184"/>
      <c r="G818" s="72"/>
      <c r="H818" s="68"/>
      <c r="I818" s="68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2.75" customHeight="1">
      <c r="A819" s="68"/>
      <c r="B819" s="68"/>
      <c r="C819" s="68"/>
      <c r="D819" s="68"/>
      <c r="E819" s="68"/>
      <c r="F819" s="184"/>
      <c r="G819" s="72"/>
      <c r="H819" s="68"/>
      <c r="I819" s="68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2.75" customHeight="1">
      <c r="A820" s="68"/>
      <c r="B820" s="68"/>
      <c r="C820" s="68"/>
      <c r="D820" s="68"/>
      <c r="E820" s="68"/>
      <c r="F820" s="184"/>
      <c r="G820" s="72"/>
      <c r="H820" s="68"/>
      <c r="I820" s="68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2.75" customHeight="1">
      <c r="A821" s="68"/>
      <c r="B821" s="68"/>
      <c r="C821" s="68"/>
      <c r="D821" s="68"/>
      <c r="E821" s="68"/>
      <c r="F821" s="184"/>
      <c r="G821" s="72"/>
      <c r="H821" s="68"/>
      <c r="I821" s="68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2.75" customHeight="1">
      <c r="A822" s="68"/>
      <c r="B822" s="68"/>
      <c r="C822" s="68"/>
      <c r="D822" s="68"/>
      <c r="E822" s="68"/>
      <c r="F822" s="184"/>
      <c r="G822" s="72"/>
      <c r="H822" s="68"/>
      <c r="I822" s="68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2.75" customHeight="1">
      <c r="A823" s="68"/>
      <c r="B823" s="68"/>
      <c r="C823" s="68"/>
      <c r="D823" s="68"/>
      <c r="E823" s="68"/>
      <c r="F823" s="184"/>
      <c r="G823" s="72"/>
      <c r="H823" s="68"/>
      <c r="I823" s="68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2.75" customHeight="1">
      <c r="A824" s="68"/>
      <c r="B824" s="68"/>
      <c r="C824" s="68"/>
      <c r="D824" s="68"/>
      <c r="E824" s="68"/>
      <c r="F824" s="184"/>
      <c r="G824" s="72"/>
      <c r="H824" s="68"/>
      <c r="I824" s="68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2.75" customHeight="1">
      <c r="A825" s="68"/>
      <c r="B825" s="68"/>
      <c r="C825" s="68"/>
      <c r="D825" s="68"/>
      <c r="E825" s="68"/>
      <c r="F825" s="184"/>
      <c r="G825" s="72"/>
      <c r="H825" s="68"/>
      <c r="I825" s="68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2.75" customHeight="1">
      <c r="A826" s="68"/>
      <c r="B826" s="68"/>
      <c r="C826" s="68"/>
      <c r="D826" s="68"/>
      <c r="E826" s="68"/>
      <c r="F826" s="184"/>
      <c r="G826" s="72"/>
      <c r="H826" s="68"/>
      <c r="I826" s="68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2.75" customHeight="1">
      <c r="A827" s="68"/>
      <c r="B827" s="68"/>
      <c r="C827" s="68"/>
      <c r="D827" s="68"/>
      <c r="E827" s="68"/>
      <c r="F827" s="184"/>
      <c r="G827" s="72"/>
      <c r="H827" s="68"/>
      <c r="I827" s="68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2.75" customHeight="1">
      <c r="A828" s="68"/>
      <c r="B828" s="68"/>
      <c r="C828" s="68"/>
      <c r="D828" s="68"/>
      <c r="E828" s="68"/>
      <c r="F828" s="184"/>
      <c r="G828" s="72"/>
      <c r="H828" s="68"/>
      <c r="I828" s="68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2.75" customHeight="1">
      <c r="A829" s="68"/>
      <c r="B829" s="68"/>
      <c r="C829" s="68"/>
      <c r="D829" s="68"/>
      <c r="E829" s="68"/>
      <c r="F829" s="184"/>
      <c r="G829" s="72"/>
      <c r="H829" s="68"/>
      <c r="I829" s="68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2.75" customHeight="1">
      <c r="A830" s="68"/>
      <c r="B830" s="68"/>
      <c r="C830" s="68"/>
      <c r="D830" s="68"/>
      <c r="E830" s="68"/>
      <c r="F830" s="184"/>
      <c r="G830" s="72"/>
      <c r="H830" s="68"/>
      <c r="I830" s="68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2.75" customHeight="1">
      <c r="A831" s="68"/>
      <c r="B831" s="68"/>
      <c r="C831" s="68"/>
      <c r="D831" s="68"/>
      <c r="E831" s="68"/>
      <c r="F831" s="184"/>
      <c r="G831" s="72"/>
      <c r="H831" s="68"/>
      <c r="I831" s="68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2.75" customHeight="1">
      <c r="A832" s="68"/>
      <c r="B832" s="68"/>
      <c r="C832" s="68"/>
      <c r="D832" s="68"/>
      <c r="E832" s="68"/>
      <c r="F832" s="184"/>
      <c r="G832" s="72"/>
      <c r="H832" s="68"/>
      <c r="I832" s="68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2.75" customHeight="1">
      <c r="A833" s="68"/>
      <c r="B833" s="68"/>
      <c r="C833" s="68"/>
      <c r="D833" s="68"/>
      <c r="E833" s="68"/>
      <c r="F833" s="184"/>
      <c r="G833" s="72"/>
      <c r="H833" s="68"/>
      <c r="I833" s="68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2.75" customHeight="1">
      <c r="A834" s="68"/>
      <c r="B834" s="68"/>
      <c r="C834" s="68"/>
      <c r="D834" s="68"/>
      <c r="E834" s="68"/>
      <c r="F834" s="184"/>
      <c r="G834" s="72"/>
      <c r="H834" s="68"/>
      <c r="I834" s="68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2.75" customHeight="1">
      <c r="A835" s="68"/>
      <c r="B835" s="68"/>
      <c r="C835" s="68"/>
      <c r="D835" s="68"/>
      <c r="E835" s="68"/>
      <c r="F835" s="184"/>
      <c r="G835" s="72"/>
      <c r="H835" s="68"/>
      <c r="I835" s="68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2.75" customHeight="1">
      <c r="A836" s="68"/>
      <c r="B836" s="68"/>
      <c r="C836" s="68"/>
      <c r="D836" s="68"/>
      <c r="E836" s="68"/>
      <c r="F836" s="184"/>
      <c r="G836" s="72"/>
      <c r="H836" s="68"/>
      <c r="I836" s="68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2.75" customHeight="1">
      <c r="A837" s="68"/>
      <c r="B837" s="68"/>
      <c r="C837" s="68"/>
      <c r="D837" s="68"/>
      <c r="E837" s="68"/>
      <c r="F837" s="184"/>
      <c r="G837" s="72"/>
      <c r="H837" s="68"/>
      <c r="I837" s="68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2.75" customHeight="1">
      <c r="A838" s="68"/>
      <c r="B838" s="68"/>
      <c r="C838" s="68"/>
      <c r="D838" s="68"/>
      <c r="E838" s="68"/>
      <c r="F838" s="184"/>
      <c r="G838" s="72"/>
      <c r="H838" s="68"/>
      <c r="I838" s="68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2.75" customHeight="1">
      <c r="A839" s="68"/>
      <c r="B839" s="68"/>
      <c r="C839" s="68"/>
      <c r="D839" s="68"/>
      <c r="E839" s="68"/>
      <c r="F839" s="184"/>
      <c r="G839" s="72"/>
      <c r="H839" s="68"/>
      <c r="I839" s="68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2.75" customHeight="1">
      <c r="A840" s="68"/>
      <c r="B840" s="68"/>
      <c r="C840" s="68"/>
      <c r="D840" s="68"/>
      <c r="E840" s="68"/>
      <c r="F840" s="184"/>
      <c r="G840" s="72"/>
      <c r="H840" s="68"/>
      <c r="I840" s="68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2.75" customHeight="1">
      <c r="A841" s="68"/>
      <c r="B841" s="68"/>
      <c r="C841" s="68"/>
      <c r="D841" s="68"/>
      <c r="E841" s="68"/>
      <c r="F841" s="184"/>
      <c r="G841" s="72"/>
      <c r="H841" s="68"/>
      <c r="I841" s="68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2.75" customHeight="1">
      <c r="A842" s="68"/>
      <c r="B842" s="68"/>
      <c r="C842" s="68"/>
      <c r="D842" s="68"/>
      <c r="E842" s="68"/>
      <c r="F842" s="184"/>
      <c r="G842" s="72"/>
      <c r="H842" s="68"/>
      <c r="I842" s="68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2.75" customHeight="1">
      <c r="A843" s="68"/>
      <c r="B843" s="68"/>
      <c r="C843" s="68"/>
      <c r="D843" s="68"/>
      <c r="E843" s="68"/>
      <c r="F843" s="184"/>
      <c r="G843" s="72"/>
      <c r="H843" s="68"/>
      <c r="I843" s="68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2.75" customHeight="1">
      <c r="A844" s="68"/>
      <c r="B844" s="68"/>
      <c r="C844" s="68"/>
      <c r="D844" s="68"/>
      <c r="E844" s="68"/>
      <c r="F844" s="184"/>
      <c r="G844" s="72"/>
      <c r="H844" s="68"/>
      <c r="I844" s="68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2.75" customHeight="1">
      <c r="A845" s="68"/>
      <c r="B845" s="68"/>
      <c r="C845" s="68"/>
      <c r="D845" s="68"/>
      <c r="E845" s="68"/>
      <c r="F845" s="184"/>
      <c r="G845" s="72"/>
      <c r="H845" s="68"/>
      <c r="I845" s="68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2.75" customHeight="1">
      <c r="A846" s="68"/>
      <c r="B846" s="68"/>
      <c r="C846" s="68"/>
      <c r="D846" s="68"/>
      <c r="E846" s="68"/>
      <c r="F846" s="184"/>
      <c r="G846" s="72"/>
      <c r="H846" s="68"/>
      <c r="I846" s="68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2.75" customHeight="1">
      <c r="A847" s="68"/>
      <c r="B847" s="68"/>
      <c r="C847" s="68"/>
      <c r="D847" s="68"/>
      <c r="E847" s="68"/>
      <c r="F847" s="184"/>
      <c r="G847" s="72"/>
      <c r="H847" s="68"/>
      <c r="I847" s="68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2.75" customHeight="1">
      <c r="A848" s="68"/>
      <c r="B848" s="68"/>
      <c r="C848" s="68"/>
      <c r="D848" s="68"/>
      <c r="E848" s="68"/>
      <c r="F848" s="184"/>
      <c r="G848" s="72"/>
      <c r="H848" s="68"/>
      <c r="I848" s="68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2.75" customHeight="1">
      <c r="A849" s="68"/>
      <c r="B849" s="68"/>
      <c r="C849" s="68"/>
      <c r="D849" s="68"/>
      <c r="E849" s="68"/>
      <c r="F849" s="184"/>
      <c r="G849" s="72"/>
      <c r="H849" s="68"/>
      <c r="I849" s="68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2.75" customHeight="1">
      <c r="A850" s="68"/>
      <c r="B850" s="68"/>
      <c r="C850" s="68"/>
      <c r="D850" s="68"/>
      <c r="E850" s="68"/>
      <c r="F850" s="184"/>
      <c r="G850" s="72"/>
      <c r="H850" s="68"/>
      <c r="I850" s="68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2.75" customHeight="1">
      <c r="A851" s="68"/>
      <c r="B851" s="68"/>
      <c r="C851" s="68"/>
      <c r="D851" s="68"/>
      <c r="E851" s="68"/>
      <c r="F851" s="184"/>
      <c r="G851" s="72"/>
      <c r="H851" s="68"/>
      <c r="I851" s="68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2.75" customHeight="1">
      <c r="A852" s="68"/>
      <c r="B852" s="68"/>
      <c r="C852" s="68"/>
      <c r="D852" s="68"/>
      <c r="E852" s="68"/>
      <c r="F852" s="184"/>
      <c r="G852" s="72"/>
      <c r="H852" s="68"/>
      <c r="I852" s="68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2.75" customHeight="1">
      <c r="A853" s="68"/>
      <c r="B853" s="68"/>
      <c r="C853" s="68"/>
      <c r="D853" s="68"/>
      <c r="E853" s="68"/>
      <c r="F853" s="184"/>
      <c r="G853" s="72"/>
      <c r="H853" s="68"/>
      <c r="I853" s="68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2.75" customHeight="1">
      <c r="A854" s="68"/>
      <c r="B854" s="68"/>
      <c r="C854" s="68"/>
      <c r="D854" s="68"/>
      <c r="E854" s="68"/>
      <c r="F854" s="184"/>
      <c r="G854" s="72"/>
      <c r="H854" s="68"/>
      <c r="I854" s="68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2.75" customHeight="1">
      <c r="A855" s="68"/>
      <c r="B855" s="68"/>
      <c r="C855" s="68"/>
      <c r="D855" s="68"/>
      <c r="E855" s="68"/>
      <c r="F855" s="184"/>
      <c r="G855" s="72"/>
      <c r="H855" s="68"/>
      <c r="I855" s="68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2.75" customHeight="1">
      <c r="A856" s="68"/>
      <c r="B856" s="68"/>
      <c r="C856" s="68"/>
      <c r="D856" s="68"/>
      <c r="E856" s="68"/>
      <c r="F856" s="184"/>
      <c r="G856" s="72"/>
      <c r="H856" s="68"/>
      <c r="I856" s="68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2.75" customHeight="1">
      <c r="A857" s="68"/>
      <c r="B857" s="68"/>
      <c r="C857" s="68"/>
      <c r="D857" s="68"/>
      <c r="E857" s="68"/>
      <c r="F857" s="184"/>
      <c r="G857" s="72"/>
      <c r="H857" s="68"/>
      <c r="I857" s="68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2.75" customHeight="1">
      <c r="A858" s="68"/>
      <c r="B858" s="68"/>
      <c r="C858" s="68"/>
      <c r="D858" s="68"/>
      <c r="E858" s="68"/>
      <c r="F858" s="184"/>
      <c r="G858" s="72"/>
      <c r="H858" s="68"/>
      <c r="I858" s="68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2.75" customHeight="1">
      <c r="A859" s="68"/>
      <c r="B859" s="68"/>
      <c r="C859" s="68"/>
      <c r="D859" s="68"/>
      <c r="E859" s="68"/>
      <c r="F859" s="184"/>
      <c r="G859" s="72"/>
      <c r="H859" s="68"/>
      <c r="I859" s="68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2.75" customHeight="1">
      <c r="A860" s="68"/>
      <c r="B860" s="68"/>
      <c r="C860" s="68"/>
      <c r="D860" s="68"/>
      <c r="E860" s="68"/>
      <c r="F860" s="184"/>
      <c r="G860" s="72"/>
      <c r="H860" s="68"/>
      <c r="I860" s="68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2.75" customHeight="1">
      <c r="A861" s="68"/>
      <c r="B861" s="68"/>
      <c r="C861" s="68"/>
      <c r="D861" s="68"/>
      <c r="E861" s="68"/>
      <c r="F861" s="184"/>
      <c r="G861" s="72"/>
      <c r="H861" s="68"/>
      <c r="I861" s="68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2.75" customHeight="1">
      <c r="A862" s="68"/>
      <c r="B862" s="68"/>
      <c r="C862" s="68"/>
      <c r="D862" s="68"/>
      <c r="E862" s="68"/>
      <c r="F862" s="184"/>
      <c r="G862" s="72"/>
      <c r="H862" s="68"/>
      <c r="I862" s="68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2.75" customHeight="1">
      <c r="A863" s="68"/>
      <c r="B863" s="68"/>
      <c r="C863" s="68"/>
      <c r="D863" s="68"/>
      <c r="E863" s="68"/>
      <c r="F863" s="184"/>
      <c r="G863" s="72"/>
      <c r="H863" s="68"/>
      <c r="I863" s="68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2.75" customHeight="1">
      <c r="A864" s="68"/>
      <c r="B864" s="68"/>
      <c r="C864" s="68"/>
      <c r="D864" s="68"/>
      <c r="E864" s="68"/>
      <c r="F864" s="184"/>
      <c r="G864" s="72"/>
      <c r="H864" s="68"/>
      <c r="I864" s="68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2.75" customHeight="1">
      <c r="A865" s="68"/>
      <c r="B865" s="68"/>
      <c r="C865" s="68"/>
      <c r="D865" s="68"/>
      <c r="E865" s="68"/>
      <c r="F865" s="184"/>
      <c r="G865" s="72"/>
      <c r="H865" s="68"/>
      <c r="I865" s="68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2.75" customHeight="1">
      <c r="A866" s="68"/>
      <c r="B866" s="68"/>
      <c r="C866" s="68"/>
      <c r="D866" s="68"/>
      <c r="E866" s="68"/>
      <c r="F866" s="184"/>
      <c r="G866" s="72"/>
      <c r="H866" s="68"/>
      <c r="I866" s="68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2.75" customHeight="1">
      <c r="A867" s="68"/>
      <c r="B867" s="68"/>
      <c r="C867" s="68"/>
      <c r="D867" s="68"/>
      <c r="E867" s="68"/>
      <c r="F867" s="184"/>
      <c r="G867" s="72"/>
      <c r="H867" s="68"/>
      <c r="I867" s="68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2.75" customHeight="1">
      <c r="A868" s="68"/>
      <c r="B868" s="68"/>
      <c r="C868" s="68"/>
      <c r="D868" s="68"/>
      <c r="E868" s="68"/>
      <c r="F868" s="184"/>
      <c r="G868" s="72"/>
      <c r="H868" s="68"/>
      <c r="I868" s="68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2.75" customHeight="1">
      <c r="A869" s="68"/>
      <c r="B869" s="68"/>
      <c r="C869" s="68"/>
      <c r="D869" s="68"/>
      <c r="E869" s="68"/>
      <c r="F869" s="184"/>
      <c r="G869" s="72"/>
      <c r="H869" s="68"/>
      <c r="I869" s="68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2.75" customHeight="1">
      <c r="A870" s="68"/>
      <c r="B870" s="68"/>
      <c r="C870" s="68"/>
      <c r="D870" s="68"/>
      <c r="E870" s="68"/>
      <c r="F870" s="184"/>
      <c r="G870" s="72"/>
      <c r="H870" s="68"/>
      <c r="I870" s="68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2.75" customHeight="1">
      <c r="A871" s="68"/>
      <c r="B871" s="68"/>
      <c r="C871" s="68"/>
      <c r="D871" s="68"/>
      <c r="E871" s="68"/>
      <c r="F871" s="184"/>
      <c r="G871" s="72"/>
      <c r="H871" s="68"/>
      <c r="I871" s="68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2.75" customHeight="1">
      <c r="A872" s="68"/>
      <c r="B872" s="68"/>
      <c r="C872" s="68"/>
      <c r="D872" s="68"/>
      <c r="E872" s="68"/>
      <c r="F872" s="184"/>
      <c r="G872" s="72"/>
      <c r="H872" s="68"/>
      <c r="I872" s="68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2.75" customHeight="1">
      <c r="A873" s="68"/>
      <c r="B873" s="68"/>
      <c r="C873" s="68"/>
      <c r="D873" s="68"/>
      <c r="E873" s="68"/>
      <c r="F873" s="184"/>
      <c r="G873" s="72"/>
      <c r="H873" s="68"/>
      <c r="I873" s="68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2.75" customHeight="1">
      <c r="A874" s="68"/>
      <c r="B874" s="68"/>
      <c r="C874" s="68"/>
      <c r="D874" s="68"/>
      <c r="E874" s="68"/>
      <c r="F874" s="184"/>
      <c r="G874" s="72"/>
      <c r="H874" s="68"/>
      <c r="I874" s="68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2.75" customHeight="1">
      <c r="A875" s="68"/>
      <c r="B875" s="68"/>
      <c r="C875" s="68"/>
      <c r="D875" s="68"/>
      <c r="E875" s="68"/>
      <c r="F875" s="184"/>
      <c r="G875" s="72"/>
      <c r="H875" s="68"/>
      <c r="I875" s="68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2.75" customHeight="1">
      <c r="A876" s="68"/>
      <c r="B876" s="68"/>
      <c r="C876" s="68"/>
      <c r="D876" s="68"/>
      <c r="E876" s="68"/>
      <c r="F876" s="184"/>
      <c r="G876" s="72"/>
      <c r="H876" s="68"/>
      <c r="I876" s="68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2.75" customHeight="1">
      <c r="A877" s="68"/>
      <c r="B877" s="68"/>
      <c r="C877" s="68"/>
      <c r="D877" s="68"/>
      <c r="E877" s="68"/>
      <c r="F877" s="184"/>
      <c r="G877" s="72"/>
      <c r="H877" s="68"/>
      <c r="I877" s="68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2.75" customHeight="1">
      <c r="A878" s="68"/>
      <c r="B878" s="68"/>
      <c r="C878" s="68"/>
      <c r="D878" s="68"/>
      <c r="E878" s="68"/>
      <c r="F878" s="184"/>
      <c r="G878" s="72"/>
      <c r="H878" s="68"/>
      <c r="I878" s="68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2.75" customHeight="1">
      <c r="A879" s="68"/>
      <c r="B879" s="68"/>
      <c r="C879" s="68"/>
      <c r="D879" s="68"/>
      <c r="E879" s="68"/>
      <c r="F879" s="184"/>
      <c r="G879" s="72"/>
      <c r="H879" s="68"/>
      <c r="I879" s="68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2.75" customHeight="1">
      <c r="A880" s="68"/>
      <c r="B880" s="68"/>
      <c r="C880" s="68"/>
      <c r="D880" s="68"/>
      <c r="E880" s="68"/>
      <c r="F880" s="184"/>
      <c r="G880" s="72"/>
      <c r="H880" s="68"/>
      <c r="I880" s="68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2.75" customHeight="1">
      <c r="A881" s="68"/>
      <c r="B881" s="68"/>
      <c r="C881" s="68"/>
      <c r="D881" s="68"/>
      <c r="E881" s="68"/>
      <c r="F881" s="184"/>
      <c r="G881" s="72"/>
      <c r="H881" s="68"/>
      <c r="I881" s="68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2.75" customHeight="1">
      <c r="A882" s="68"/>
      <c r="B882" s="68"/>
      <c r="C882" s="68"/>
      <c r="D882" s="68"/>
      <c r="E882" s="68"/>
      <c r="F882" s="184"/>
      <c r="G882" s="72"/>
      <c r="H882" s="68"/>
      <c r="I882" s="68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2.75" customHeight="1">
      <c r="A883" s="68"/>
      <c r="B883" s="68"/>
      <c r="C883" s="68"/>
      <c r="D883" s="68"/>
      <c r="E883" s="68"/>
      <c r="F883" s="184"/>
      <c r="G883" s="72"/>
      <c r="H883" s="68"/>
      <c r="I883" s="68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2.75" customHeight="1">
      <c r="A884" s="68"/>
      <c r="B884" s="68"/>
      <c r="C884" s="68"/>
      <c r="D884" s="68"/>
      <c r="E884" s="68"/>
      <c r="F884" s="184"/>
      <c r="G884" s="72"/>
      <c r="H884" s="68"/>
      <c r="I884" s="68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2.75" customHeight="1">
      <c r="A885" s="68"/>
      <c r="B885" s="68"/>
      <c r="C885" s="68"/>
      <c r="D885" s="68"/>
      <c r="E885" s="68"/>
      <c r="F885" s="184"/>
      <c r="G885" s="72"/>
      <c r="H885" s="68"/>
      <c r="I885" s="68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2.75" customHeight="1">
      <c r="A886" s="68"/>
      <c r="B886" s="68"/>
      <c r="C886" s="68"/>
      <c r="D886" s="68"/>
      <c r="E886" s="68"/>
      <c r="F886" s="184"/>
      <c r="G886" s="72"/>
      <c r="H886" s="68"/>
      <c r="I886" s="68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2.75" customHeight="1">
      <c r="A887" s="68"/>
      <c r="B887" s="68"/>
      <c r="C887" s="68"/>
      <c r="D887" s="68"/>
      <c r="E887" s="68"/>
      <c r="F887" s="184"/>
      <c r="G887" s="72"/>
      <c r="H887" s="68"/>
      <c r="I887" s="68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2.75" customHeight="1">
      <c r="A888" s="68"/>
      <c r="B888" s="68"/>
      <c r="C888" s="68"/>
      <c r="D888" s="68"/>
      <c r="E888" s="68"/>
      <c r="F888" s="184"/>
      <c r="G888" s="72"/>
      <c r="H888" s="68"/>
      <c r="I888" s="68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2.75" customHeight="1">
      <c r="A889" s="68"/>
      <c r="B889" s="68"/>
      <c r="C889" s="68"/>
      <c r="D889" s="68"/>
      <c r="E889" s="68"/>
      <c r="F889" s="184"/>
      <c r="G889" s="72"/>
      <c r="H889" s="68"/>
      <c r="I889" s="68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2.75" customHeight="1">
      <c r="A890" s="68"/>
      <c r="B890" s="68"/>
      <c r="C890" s="68"/>
      <c r="D890" s="68"/>
      <c r="E890" s="68"/>
      <c r="F890" s="184"/>
      <c r="G890" s="72"/>
      <c r="H890" s="68"/>
      <c r="I890" s="68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2.75" customHeight="1">
      <c r="A891" s="68"/>
      <c r="B891" s="68"/>
      <c r="C891" s="68"/>
      <c r="D891" s="68"/>
      <c r="E891" s="68"/>
      <c r="F891" s="184"/>
      <c r="G891" s="72"/>
      <c r="H891" s="68"/>
      <c r="I891" s="68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2.75" customHeight="1">
      <c r="A892" s="68"/>
      <c r="B892" s="68"/>
      <c r="C892" s="68"/>
      <c r="D892" s="68"/>
      <c r="E892" s="68"/>
      <c r="F892" s="184"/>
      <c r="G892" s="72"/>
      <c r="H892" s="68"/>
      <c r="I892" s="68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2.75" customHeight="1">
      <c r="A893" s="68"/>
      <c r="B893" s="68"/>
      <c r="C893" s="68"/>
      <c r="D893" s="68"/>
      <c r="E893" s="68"/>
      <c r="F893" s="184"/>
      <c r="G893" s="72"/>
      <c r="H893" s="68"/>
      <c r="I893" s="68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2.75" customHeight="1">
      <c r="A894" s="68"/>
      <c r="B894" s="68"/>
      <c r="C894" s="68"/>
      <c r="D894" s="68"/>
      <c r="E894" s="68"/>
      <c r="F894" s="184"/>
      <c r="G894" s="72"/>
      <c r="H894" s="68"/>
      <c r="I894" s="68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2.75" customHeight="1">
      <c r="A895" s="68"/>
      <c r="B895" s="68"/>
      <c r="C895" s="68"/>
      <c r="D895" s="68"/>
      <c r="E895" s="68"/>
      <c r="F895" s="184"/>
      <c r="G895" s="72"/>
      <c r="H895" s="68"/>
      <c r="I895" s="68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2.75" customHeight="1">
      <c r="A896" s="68"/>
      <c r="B896" s="68"/>
      <c r="C896" s="68"/>
      <c r="D896" s="68"/>
      <c r="E896" s="68"/>
      <c r="F896" s="184"/>
      <c r="G896" s="72"/>
      <c r="H896" s="68"/>
      <c r="I896" s="68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2.75" customHeight="1">
      <c r="A897" s="68"/>
      <c r="B897" s="68"/>
      <c r="C897" s="68"/>
      <c r="D897" s="68"/>
      <c r="E897" s="68"/>
      <c r="F897" s="184"/>
      <c r="G897" s="72"/>
      <c r="H897" s="68"/>
      <c r="I897" s="68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2.75" customHeight="1">
      <c r="A898" s="68"/>
      <c r="B898" s="68"/>
      <c r="C898" s="68"/>
      <c r="D898" s="68"/>
      <c r="E898" s="68"/>
      <c r="F898" s="184"/>
      <c r="G898" s="72"/>
      <c r="H898" s="68"/>
      <c r="I898" s="68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2.75" customHeight="1">
      <c r="A899" s="68"/>
      <c r="B899" s="68"/>
      <c r="C899" s="68"/>
      <c r="D899" s="68"/>
      <c r="E899" s="68"/>
      <c r="F899" s="184"/>
      <c r="G899" s="72"/>
      <c r="H899" s="68"/>
      <c r="I899" s="68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2.75" customHeight="1">
      <c r="A900" s="68"/>
      <c r="B900" s="68"/>
      <c r="C900" s="68"/>
      <c r="D900" s="68"/>
      <c r="E900" s="68"/>
      <c r="F900" s="184"/>
      <c r="G900" s="72"/>
      <c r="H900" s="68"/>
      <c r="I900" s="68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2.75" customHeight="1">
      <c r="A901" s="68"/>
      <c r="B901" s="68"/>
      <c r="C901" s="68"/>
      <c r="D901" s="68"/>
      <c r="E901" s="68"/>
      <c r="F901" s="184"/>
      <c r="G901" s="72"/>
      <c r="H901" s="68"/>
      <c r="I901" s="68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2.75" customHeight="1">
      <c r="A902" s="68"/>
      <c r="B902" s="68"/>
      <c r="C902" s="68"/>
      <c r="D902" s="68"/>
      <c r="E902" s="68"/>
      <c r="F902" s="184"/>
      <c r="G902" s="72"/>
      <c r="H902" s="68"/>
      <c r="I902" s="68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2.75" customHeight="1">
      <c r="A903" s="68"/>
      <c r="B903" s="68"/>
      <c r="C903" s="68"/>
      <c r="D903" s="68"/>
      <c r="E903" s="68"/>
      <c r="F903" s="184"/>
      <c r="G903" s="72"/>
      <c r="H903" s="68"/>
      <c r="I903" s="68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2.75" customHeight="1">
      <c r="A904" s="68"/>
      <c r="B904" s="68"/>
      <c r="C904" s="68"/>
      <c r="D904" s="68"/>
      <c r="E904" s="68"/>
      <c r="F904" s="184"/>
      <c r="G904" s="72"/>
      <c r="H904" s="68"/>
      <c r="I904" s="68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2.75" customHeight="1">
      <c r="A905" s="68"/>
      <c r="B905" s="68"/>
      <c r="C905" s="68"/>
      <c r="D905" s="68"/>
      <c r="E905" s="68"/>
      <c r="F905" s="184"/>
      <c r="G905" s="72"/>
      <c r="H905" s="68"/>
      <c r="I905" s="68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2.75" customHeight="1">
      <c r="A906" s="68"/>
      <c r="B906" s="68"/>
      <c r="C906" s="68"/>
      <c r="D906" s="68"/>
      <c r="E906" s="68"/>
      <c r="F906" s="184"/>
      <c r="G906" s="72"/>
      <c r="H906" s="68"/>
      <c r="I906" s="68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2.75" customHeight="1">
      <c r="A907" s="68"/>
      <c r="B907" s="68"/>
      <c r="C907" s="68"/>
      <c r="D907" s="68"/>
      <c r="E907" s="68"/>
      <c r="F907" s="184"/>
      <c r="G907" s="72"/>
      <c r="H907" s="68"/>
      <c r="I907" s="68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2.75" customHeight="1">
      <c r="A908" s="68"/>
      <c r="B908" s="68"/>
      <c r="C908" s="68"/>
      <c r="D908" s="68"/>
      <c r="E908" s="68"/>
      <c r="F908" s="184"/>
      <c r="G908" s="72"/>
      <c r="H908" s="68"/>
      <c r="I908" s="68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2.75" customHeight="1">
      <c r="A909" s="68"/>
      <c r="B909" s="68"/>
      <c r="C909" s="68"/>
      <c r="D909" s="68"/>
      <c r="E909" s="68"/>
      <c r="F909" s="184"/>
      <c r="G909" s="72"/>
      <c r="H909" s="68"/>
      <c r="I909" s="68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2.75" customHeight="1">
      <c r="A910" s="68"/>
      <c r="B910" s="68"/>
      <c r="C910" s="68"/>
      <c r="D910" s="68"/>
      <c r="E910" s="68"/>
      <c r="F910" s="184"/>
      <c r="G910" s="72"/>
      <c r="H910" s="68"/>
      <c r="I910" s="68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2.75" customHeight="1">
      <c r="A911" s="68"/>
      <c r="B911" s="68"/>
      <c r="C911" s="68"/>
      <c r="D911" s="68"/>
      <c r="E911" s="68"/>
      <c r="F911" s="184"/>
      <c r="G911" s="72"/>
      <c r="H911" s="68"/>
      <c r="I911" s="68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2.75" customHeight="1">
      <c r="A912" s="68"/>
      <c r="B912" s="68"/>
      <c r="C912" s="68"/>
      <c r="D912" s="68"/>
      <c r="E912" s="68"/>
      <c r="F912" s="184"/>
      <c r="G912" s="72"/>
      <c r="H912" s="68"/>
      <c r="I912" s="68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2.75" customHeight="1">
      <c r="A913" s="68"/>
      <c r="B913" s="68"/>
      <c r="C913" s="68"/>
      <c r="D913" s="68"/>
      <c r="E913" s="68"/>
      <c r="F913" s="184"/>
      <c r="G913" s="72"/>
      <c r="H913" s="68"/>
      <c r="I913" s="68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2.75" customHeight="1">
      <c r="A914" s="68"/>
      <c r="B914" s="68"/>
      <c r="C914" s="68"/>
      <c r="D914" s="68"/>
      <c r="E914" s="68"/>
      <c r="F914" s="184"/>
      <c r="G914" s="72"/>
      <c r="H914" s="68"/>
      <c r="I914" s="68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2.75" customHeight="1">
      <c r="A915" s="68"/>
      <c r="B915" s="68"/>
      <c r="C915" s="68"/>
      <c r="D915" s="68"/>
      <c r="E915" s="68"/>
      <c r="F915" s="184"/>
      <c r="G915" s="72"/>
      <c r="H915" s="68"/>
      <c r="I915" s="68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2.75" customHeight="1">
      <c r="A916" s="68"/>
      <c r="B916" s="68"/>
      <c r="C916" s="68"/>
      <c r="D916" s="68"/>
      <c r="E916" s="68"/>
      <c r="F916" s="184"/>
      <c r="G916" s="72"/>
      <c r="H916" s="68"/>
      <c r="I916" s="68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2.75" customHeight="1">
      <c r="A917" s="68"/>
      <c r="B917" s="68"/>
      <c r="C917" s="68"/>
      <c r="D917" s="68"/>
      <c r="E917" s="68"/>
      <c r="F917" s="184"/>
      <c r="G917" s="72"/>
      <c r="H917" s="68"/>
      <c r="I917" s="68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2.75" customHeight="1">
      <c r="A918" s="68"/>
      <c r="B918" s="68"/>
      <c r="C918" s="68"/>
      <c r="D918" s="68"/>
      <c r="E918" s="68"/>
      <c r="F918" s="184"/>
      <c r="G918" s="72"/>
      <c r="H918" s="68"/>
      <c r="I918" s="68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2.75" customHeight="1">
      <c r="A919" s="68"/>
      <c r="B919" s="68"/>
      <c r="C919" s="68"/>
      <c r="D919" s="68"/>
      <c r="E919" s="68"/>
      <c r="F919" s="184"/>
      <c r="G919" s="72"/>
      <c r="H919" s="68"/>
      <c r="I919" s="68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2.75" customHeight="1">
      <c r="A920" s="68"/>
      <c r="B920" s="68"/>
      <c r="C920" s="68"/>
      <c r="D920" s="68"/>
      <c r="E920" s="68"/>
      <c r="F920" s="184"/>
      <c r="G920" s="72"/>
      <c r="H920" s="68"/>
      <c r="I920" s="68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2.75" customHeight="1">
      <c r="A921" s="68"/>
      <c r="B921" s="68"/>
      <c r="C921" s="68"/>
      <c r="D921" s="68"/>
      <c r="E921" s="68"/>
      <c r="F921" s="184"/>
      <c r="G921" s="72"/>
      <c r="H921" s="68"/>
      <c r="I921" s="68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2.75" customHeight="1">
      <c r="A922" s="68"/>
      <c r="B922" s="68"/>
      <c r="C922" s="68"/>
      <c r="D922" s="68"/>
      <c r="E922" s="68"/>
      <c r="F922" s="184"/>
      <c r="G922" s="72"/>
      <c r="H922" s="68"/>
      <c r="I922" s="68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2.75" customHeight="1">
      <c r="A923" s="68"/>
      <c r="B923" s="68"/>
      <c r="C923" s="68"/>
      <c r="D923" s="68"/>
      <c r="E923" s="68"/>
      <c r="F923" s="184"/>
      <c r="G923" s="72"/>
      <c r="H923" s="68"/>
      <c r="I923" s="68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2.75" customHeight="1">
      <c r="A924" s="68"/>
      <c r="B924" s="68"/>
      <c r="C924" s="68"/>
      <c r="D924" s="68"/>
      <c r="E924" s="68"/>
      <c r="F924" s="184"/>
      <c r="G924" s="72"/>
      <c r="H924" s="68"/>
      <c r="I924" s="68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2.75" customHeight="1">
      <c r="A925" s="68"/>
      <c r="B925" s="68"/>
      <c r="C925" s="68"/>
      <c r="D925" s="68"/>
      <c r="E925" s="68"/>
      <c r="F925" s="184"/>
      <c r="G925" s="72"/>
      <c r="H925" s="68"/>
      <c r="I925" s="68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2.75" customHeight="1">
      <c r="A926" s="68"/>
      <c r="B926" s="68"/>
      <c r="C926" s="68"/>
      <c r="D926" s="68"/>
      <c r="E926" s="68"/>
      <c r="F926" s="184"/>
      <c r="G926" s="72"/>
      <c r="H926" s="68"/>
      <c r="I926" s="68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2.75" customHeight="1">
      <c r="A927" s="68"/>
      <c r="B927" s="68"/>
      <c r="C927" s="68"/>
      <c r="D927" s="68"/>
      <c r="E927" s="68"/>
      <c r="F927" s="184"/>
      <c r="G927" s="72"/>
      <c r="H927" s="68"/>
      <c r="I927" s="68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2.75" customHeight="1">
      <c r="A928" s="68"/>
      <c r="B928" s="68"/>
      <c r="C928" s="68"/>
      <c r="D928" s="68"/>
      <c r="E928" s="68"/>
      <c r="F928" s="184"/>
      <c r="G928" s="72"/>
      <c r="H928" s="68"/>
      <c r="I928" s="68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2.75" customHeight="1">
      <c r="A929" s="68"/>
      <c r="B929" s="68"/>
      <c r="C929" s="68"/>
      <c r="D929" s="68"/>
      <c r="E929" s="68"/>
      <c r="F929" s="184"/>
      <c r="G929" s="72"/>
      <c r="H929" s="68"/>
      <c r="I929" s="68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2.75" customHeight="1">
      <c r="A930" s="68"/>
      <c r="B930" s="68"/>
      <c r="C930" s="68"/>
      <c r="D930" s="68"/>
      <c r="E930" s="68"/>
      <c r="F930" s="184"/>
      <c r="G930" s="72"/>
      <c r="H930" s="68"/>
      <c r="I930" s="68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2.75" customHeight="1">
      <c r="A931" s="68"/>
      <c r="B931" s="68"/>
      <c r="C931" s="68"/>
      <c r="D931" s="68"/>
      <c r="E931" s="68"/>
      <c r="F931" s="184"/>
      <c r="G931" s="72"/>
      <c r="H931" s="68"/>
      <c r="I931" s="68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2.75" customHeight="1">
      <c r="A932" s="68"/>
      <c r="B932" s="68"/>
      <c r="C932" s="68"/>
      <c r="D932" s="68"/>
      <c r="E932" s="68"/>
      <c r="F932" s="184"/>
      <c r="G932" s="72"/>
      <c r="H932" s="68"/>
      <c r="I932" s="68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2.75" customHeight="1">
      <c r="A933" s="68"/>
      <c r="B933" s="68"/>
      <c r="C933" s="68"/>
      <c r="D933" s="68"/>
      <c r="E933" s="68"/>
      <c r="F933" s="184"/>
      <c r="G933" s="72"/>
      <c r="H933" s="68"/>
      <c r="I933" s="68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2.75" customHeight="1">
      <c r="A934" s="68"/>
      <c r="B934" s="68"/>
      <c r="C934" s="68"/>
      <c r="D934" s="68"/>
      <c r="E934" s="68"/>
      <c r="F934" s="184"/>
      <c r="G934" s="72"/>
      <c r="H934" s="68"/>
      <c r="I934" s="68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2.75" customHeight="1">
      <c r="A935" s="68"/>
      <c r="B935" s="68"/>
      <c r="C935" s="68"/>
      <c r="D935" s="68"/>
      <c r="E935" s="68"/>
      <c r="F935" s="184"/>
      <c r="G935" s="72"/>
      <c r="H935" s="68"/>
      <c r="I935" s="68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2.75" customHeight="1">
      <c r="A936" s="68"/>
      <c r="B936" s="68"/>
      <c r="C936" s="68"/>
      <c r="D936" s="68"/>
      <c r="E936" s="68"/>
      <c r="F936" s="184"/>
      <c r="G936" s="72"/>
      <c r="H936" s="68"/>
      <c r="I936" s="68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2.75" customHeight="1">
      <c r="A937" s="68"/>
      <c r="B937" s="68"/>
      <c r="C937" s="68"/>
      <c r="D937" s="68"/>
      <c r="E937" s="68"/>
      <c r="F937" s="184"/>
      <c r="G937" s="72"/>
      <c r="H937" s="68"/>
      <c r="I937" s="68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2.75" customHeight="1">
      <c r="A938" s="68"/>
      <c r="B938" s="68"/>
      <c r="C938" s="68"/>
      <c r="D938" s="68"/>
      <c r="E938" s="68"/>
      <c r="F938" s="184"/>
      <c r="G938" s="72"/>
      <c r="H938" s="68"/>
      <c r="I938" s="68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2.75" customHeight="1">
      <c r="A939" s="68"/>
      <c r="B939" s="68"/>
      <c r="C939" s="68"/>
      <c r="D939" s="68"/>
      <c r="E939" s="68"/>
      <c r="F939" s="184"/>
      <c r="G939" s="72"/>
      <c r="H939" s="68"/>
      <c r="I939" s="68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2.75" customHeight="1">
      <c r="A940" s="68"/>
      <c r="B940" s="68"/>
      <c r="C940" s="68"/>
      <c r="D940" s="68"/>
      <c r="E940" s="68"/>
      <c r="F940" s="184"/>
      <c r="G940" s="72"/>
      <c r="H940" s="68"/>
      <c r="I940" s="68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2.75" customHeight="1">
      <c r="A941" s="68"/>
      <c r="B941" s="68"/>
      <c r="C941" s="68"/>
      <c r="D941" s="68"/>
      <c r="E941" s="68"/>
      <c r="F941" s="184"/>
      <c r="G941" s="72"/>
      <c r="H941" s="68"/>
      <c r="I941" s="68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2.75" customHeight="1">
      <c r="A942" s="68"/>
      <c r="B942" s="68"/>
      <c r="C942" s="68"/>
      <c r="D942" s="68"/>
      <c r="E942" s="68"/>
      <c r="F942" s="184"/>
      <c r="G942" s="72"/>
      <c r="H942" s="68"/>
      <c r="I942" s="68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2.75" customHeight="1">
      <c r="A943" s="68"/>
      <c r="B943" s="68"/>
      <c r="C943" s="68"/>
      <c r="D943" s="68"/>
      <c r="E943" s="68"/>
      <c r="F943" s="184"/>
      <c r="G943" s="72"/>
      <c r="H943" s="68"/>
      <c r="I943" s="68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2.75" customHeight="1">
      <c r="A944" s="68"/>
      <c r="B944" s="68"/>
      <c r="C944" s="68"/>
      <c r="D944" s="68"/>
      <c r="E944" s="68"/>
      <c r="F944" s="184"/>
      <c r="G944" s="72"/>
      <c r="H944" s="68"/>
      <c r="I944" s="68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2.75" customHeight="1">
      <c r="A945" s="68"/>
      <c r="B945" s="68"/>
      <c r="C945" s="68"/>
      <c r="D945" s="68"/>
      <c r="E945" s="68"/>
      <c r="F945" s="184"/>
      <c r="G945" s="72"/>
      <c r="H945" s="68"/>
      <c r="I945" s="68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2.75" customHeight="1">
      <c r="A946" s="68"/>
      <c r="B946" s="68"/>
      <c r="C946" s="68"/>
      <c r="D946" s="68"/>
      <c r="E946" s="68"/>
      <c r="F946" s="184"/>
      <c r="G946" s="72"/>
      <c r="H946" s="68"/>
      <c r="I946" s="68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2.75" customHeight="1">
      <c r="A947" s="68"/>
      <c r="B947" s="68"/>
      <c r="C947" s="68"/>
      <c r="D947" s="68"/>
      <c r="E947" s="68"/>
      <c r="F947" s="184"/>
      <c r="G947" s="72"/>
      <c r="H947" s="68"/>
      <c r="I947" s="68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2.75" customHeight="1">
      <c r="A948" s="68"/>
      <c r="B948" s="68"/>
      <c r="C948" s="68"/>
      <c r="D948" s="68"/>
      <c r="E948" s="68"/>
      <c r="F948" s="184"/>
      <c r="G948" s="72"/>
      <c r="H948" s="68"/>
      <c r="I948" s="68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2.75" customHeight="1">
      <c r="A949" s="68"/>
      <c r="B949" s="68"/>
      <c r="C949" s="68"/>
      <c r="D949" s="68"/>
      <c r="E949" s="68"/>
      <c r="F949" s="184"/>
      <c r="G949" s="72"/>
      <c r="H949" s="68"/>
      <c r="I949" s="68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2.75" customHeight="1">
      <c r="A950" s="68"/>
      <c r="B950" s="68"/>
      <c r="C950" s="68"/>
      <c r="D950" s="68"/>
      <c r="E950" s="68"/>
      <c r="F950" s="184"/>
      <c r="G950" s="72"/>
      <c r="H950" s="68"/>
      <c r="I950" s="68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2.75" customHeight="1">
      <c r="A951" s="68"/>
      <c r="B951" s="68"/>
      <c r="C951" s="68"/>
      <c r="D951" s="68"/>
      <c r="E951" s="68"/>
      <c r="F951" s="184"/>
      <c r="G951" s="72"/>
      <c r="H951" s="68"/>
      <c r="I951" s="68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2.75" customHeight="1">
      <c r="A952" s="68"/>
      <c r="B952" s="68"/>
      <c r="C952" s="68"/>
      <c r="D952" s="68"/>
      <c r="E952" s="68"/>
      <c r="F952" s="184"/>
      <c r="G952" s="72"/>
      <c r="H952" s="68"/>
      <c r="I952" s="68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2.75" customHeight="1">
      <c r="A953" s="68"/>
      <c r="B953" s="68"/>
      <c r="C953" s="68"/>
      <c r="D953" s="68"/>
      <c r="E953" s="68"/>
      <c r="F953" s="184"/>
      <c r="G953" s="72"/>
      <c r="H953" s="68"/>
      <c r="I953" s="68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2.75" customHeight="1">
      <c r="A954" s="68"/>
      <c r="B954" s="68"/>
      <c r="C954" s="68"/>
      <c r="D954" s="68"/>
      <c r="E954" s="68"/>
      <c r="F954" s="184"/>
      <c r="G954" s="72"/>
      <c r="H954" s="68"/>
      <c r="I954" s="68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2.75" customHeight="1">
      <c r="A955" s="68"/>
      <c r="B955" s="68"/>
      <c r="C955" s="68"/>
      <c r="D955" s="68"/>
      <c r="E955" s="68"/>
      <c r="F955" s="184"/>
      <c r="G955" s="72"/>
      <c r="H955" s="68"/>
      <c r="I955" s="68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2.75" customHeight="1">
      <c r="A956" s="68"/>
      <c r="B956" s="68"/>
      <c r="C956" s="68"/>
      <c r="D956" s="68"/>
      <c r="E956" s="68"/>
      <c r="F956" s="184"/>
      <c r="G956" s="72"/>
      <c r="H956" s="68"/>
      <c r="I956" s="68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2.75" customHeight="1">
      <c r="A957" s="68"/>
      <c r="B957" s="68"/>
      <c r="C957" s="68"/>
      <c r="D957" s="68"/>
      <c r="E957" s="68"/>
      <c r="F957" s="184"/>
      <c r="G957" s="72"/>
      <c r="H957" s="68"/>
      <c r="I957" s="68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2.75" customHeight="1">
      <c r="A958" s="68"/>
      <c r="B958" s="68"/>
      <c r="C958" s="68"/>
      <c r="D958" s="68"/>
      <c r="E958" s="68"/>
      <c r="F958" s="184"/>
      <c r="G958" s="72"/>
      <c r="H958" s="68"/>
      <c r="I958" s="68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2.75" customHeight="1">
      <c r="A959" s="68"/>
      <c r="B959" s="68"/>
      <c r="C959" s="68"/>
      <c r="D959" s="68"/>
      <c r="E959" s="68"/>
      <c r="F959" s="184"/>
      <c r="G959" s="72"/>
      <c r="H959" s="68"/>
      <c r="I959" s="68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2.75" customHeight="1">
      <c r="A960" s="68"/>
      <c r="B960" s="68"/>
      <c r="C960" s="68"/>
      <c r="D960" s="68"/>
      <c r="E960" s="68"/>
      <c r="F960" s="184"/>
      <c r="G960" s="72"/>
      <c r="H960" s="68"/>
      <c r="I960" s="68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2.75" customHeight="1">
      <c r="A961" s="68"/>
      <c r="B961" s="68"/>
      <c r="C961" s="68"/>
      <c r="D961" s="68"/>
      <c r="E961" s="68"/>
      <c r="F961" s="184"/>
      <c r="G961" s="72"/>
      <c r="H961" s="68"/>
      <c r="I961" s="68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2.75" customHeight="1">
      <c r="A962" s="68"/>
      <c r="B962" s="68"/>
      <c r="C962" s="68"/>
      <c r="D962" s="68"/>
      <c r="E962" s="68"/>
      <c r="F962" s="184"/>
      <c r="G962" s="72"/>
      <c r="H962" s="68"/>
      <c r="I962" s="68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2.75" customHeight="1">
      <c r="A963" s="68"/>
      <c r="B963" s="68"/>
      <c r="C963" s="68"/>
      <c r="D963" s="68"/>
      <c r="E963" s="68"/>
      <c r="F963" s="184"/>
      <c r="G963" s="72"/>
      <c r="H963" s="68"/>
      <c r="I963" s="68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2.75" customHeight="1">
      <c r="A964" s="68"/>
      <c r="B964" s="68"/>
      <c r="C964" s="68"/>
      <c r="D964" s="68"/>
      <c r="E964" s="68"/>
      <c r="F964" s="184"/>
      <c r="G964" s="72"/>
      <c r="H964" s="68"/>
      <c r="I964" s="68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2.75" customHeight="1">
      <c r="A965" s="68"/>
      <c r="B965" s="68"/>
      <c r="C965" s="68"/>
      <c r="D965" s="68"/>
      <c r="E965" s="68"/>
      <c r="F965" s="184"/>
      <c r="G965" s="72"/>
      <c r="H965" s="68"/>
      <c r="I965" s="68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2.75" customHeight="1">
      <c r="A966" s="68"/>
      <c r="B966" s="68"/>
      <c r="C966" s="68"/>
      <c r="D966" s="68"/>
      <c r="E966" s="68"/>
      <c r="F966" s="184"/>
      <c r="G966" s="72"/>
      <c r="H966" s="68"/>
      <c r="I966" s="68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2.75" customHeight="1">
      <c r="A967" s="68"/>
      <c r="B967" s="68"/>
      <c r="C967" s="68"/>
      <c r="D967" s="68"/>
      <c r="E967" s="68"/>
      <c r="F967" s="184"/>
      <c r="G967" s="72"/>
      <c r="H967" s="68"/>
      <c r="I967" s="68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2.75" customHeight="1">
      <c r="A968" s="68"/>
      <c r="B968" s="68"/>
      <c r="C968" s="68"/>
      <c r="D968" s="68"/>
      <c r="E968" s="68"/>
      <c r="F968" s="184"/>
      <c r="G968" s="72"/>
      <c r="H968" s="68"/>
      <c r="I968" s="68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2.75" customHeight="1">
      <c r="A969" s="68"/>
      <c r="B969" s="68"/>
      <c r="C969" s="68"/>
      <c r="D969" s="68"/>
      <c r="E969" s="68"/>
      <c r="F969" s="184"/>
      <c r="G969" s="72"/>
      <c r="H969" s="68"/>
      <c r="I969" s="68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2.75" customHeight="1">
      <c r="A970" s="68"/>
      <c r="B970" s="68"/>
      <c r="C970" s="68"/>
      <c r="D970" s="68"/>
      <c r="E970" s="68"/>
      <c r="F970" s="184"/>
      <c r="G970" s="72"/>
      <c r="H970" s="68"/>
      <c r="I970" s="68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2.75" customHeight="1">
      <c r="A971" s="68"/>
      <c r="B971" s="68"/>
      <c r="C971" s="68"/>
      <c r="D971" s="68"/>
      <c r="E971" s="68"/>
      <c r="F971" s="184"/>
      <c r="G971" s="72"/>
      <c r="H971" s="68"/>
      <c r="I971" s="68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2.75" customHeight="1">
      <c r="A972" s="68"/>
      <c r="B972" s="68"/>
      <c r="C972" s="68"/>
      <c r="D972" s="68"/>
      <c r="E972" s="68"/>
      <c r="F972" s="184"/>
      <c r="G972" s="72"/>
      <c r="H972" s="68"/>
      <c r="I972" s="68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2.75" customHeight="1">
      <c r="A973" s="68"/>
      <c r="B973" s="68"/>
      <c r="C973" s="68"/>
      <c r="D973" s="68"/>
      <c r="E973" s="68"/>
      <c r="F973" s="184"/>
      <c r="G973" s="72"/>
      <c r="H973" s="68"/>
      <c r="I973" s="68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2.75" customHeight="1">
      <c r="A974" s="68"/>
      <c r="B974" s="68"/>
      <c r="C974" s="68"/>
      <c r="D974" s="68"/>
      <c r="E974" s="68"/>
      <c r="F974" s="184"/>
      <c r="G974" s="72"/>
      <c r="H974" s="68"/>
      <c r="I974" s="68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2.75" customHeight="1">
      <c r="A975" s="68"/>
      <c r="B975" s="68"/>
      <c r="C975" s="68"/>
      <c r="D975" s="68"/>
      <c r="E975" s="68"/>
      <c r="F975" s="184"/>
      <c r="G975" s="72"/>
      <c r="H975" s="68"/>
      <c r="I975" s="68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2.75" customHeight="1">
      <c r="A976" s="68"/>
      <c r="B976" s="68"/>
      <c r="C976" s="68"/>
      <c r="D976" s="68"/>
      <c r="E976" s="68"/>
      <c r="F976" s="184"/>
      <c r="G976" s="72"/>
      <c r="H976" s="68"/>
      <c r="I976" s="68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</row>
    <row r="977" spans="1:26" ht="12.75" customHeight="1">
      <c r="A977" s="68"/>
      <c r="B977" s="68"/>
      <c r="C977" s="68"/>
      <c r="D977" s="68"/>
      <c r="E977" s="68"/>
      <c r="F977" s="184"/>
      <c r="G977" s="72"/>
      <c r="H977" s="68"/>
      <c r="I977" s="68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</row>
    <row r="978" spans="1:26" ht="12.75" customHeight="1">
      <c r="A978" s="68"/>
      <c r="B978" s="68"/>
      <c r="C978" s="68"/>
      <c r="D978" s="68"/>
      <c r="E978" s="68"/>
      <c r="F978" s="184"/>
      <c r="G978" s="72"/>
      <c r="H978" s="68"/>
      <c r="I978" s="68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</row>
    <row r="979" spans="1:26" ht="12.75" customHeight="1">
      <c r="A979" s="68"/>
      <c r="B979" s="68"/>
      <c r="C979" s="68"/>
      <c r="D979" s="68"/>
      <c r="E979" s="68"/>
      <c r="F979" s="184"/>
      <c r="G979" s="72"/>
      <c r="H979" s="68"/>
      <c r="I979" s="68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</row>
    <row r="980" spans="1:26" ht="12.75" customHeight="1">
      <c r="A980" s="68"/>
      <c r="B980" s="68"/>
      <c r="C980" s="68"/>
      <c r="D980" s="68"/>
      <c r="E980" s="68"/>
      <c r="F980" s="184"/>
      <c r="G980" s="72"/>
      <c r="H980" s="68"/>
      <c r="I980" s="68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</row>
    <row r="981" spans="1:26" ht="12.75" customHeight="1">
      <c r="A981" s="68"/>
      <c r="B981" s="68"/>
      <c r="C981" s="68"/>
      <c r="D981" s="68"/>
      <c r="E981" s="68"/>
      <c r="F981" s="184"/>
      <c r="G981" s="72"/>
      <c r="H981" s="68"/>
      <c r="I981" s="68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</row>
    <row r="982" spans="1:26" ht="12.75" customHeight="1">
      <c r="A982" s="68"/>
      <c r="B982" s="68"/>
      <c r="C982" s="68"/>
      <c r="D982" s="68"/>
      <c r="E982" s="68"/>
      <c r="F982" s="184"/>
      <c r="G982" s="72"/>
      <c r="H982" s="68"/>
      <c r="I982" s="68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</row>
    <row r="983" spans="1:26" ht="12.75" customHeight="1">
      <c r="A983" s="68"/>
      <c r="B983" s="68"/>
      <c r="C983" s="68"/>
      <c r="D983" s="68"/>
      <c r="E983" s="68"/>
      <c r="F983" s="184"/>
      <c r="G983" s="72"/>
      <c r="H983" s="68"/>
      <c r="I983" s="68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</row>
    <row r="984" spans="1:26" ht="12.75" customHeight="1">
      <c r="A984" s="68"/>
      <c r="B984" s="68"/>
      <c r="C984" s="68"/>
      <c r="D984" s="68"/>
      <c r="E984" s="68"/>
      <c r="F984" s="184"/>
      <c r="G984" s="72"/>
      <c r="H984" s="68"/>
      <c r="I984" s="68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</row>
    <row r="985" spans="1:26" ht="12.75" customHeight="1">
      <c r="A985" s="68"/>
      <c r="B985" s="68"/>
      <c r="C985" s="68"/>
      <c r="D985" s="68"/>
      <c r="E985" s="68"/>
      <c r="F985" s="184"/>
      <c r="G985" s="72"/>
      <c r="H985" s="68"/>
      <c r="I985" s="68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</row>
    <row r="986" spans="1:26" ht="12.75" customHeight="1">
      <c r="A986" s="68"/>
      <c r="B986" s="68"/>
      <c r="C986" s="68"/>
      <c r="D986" s="68"/>
      <c r="E986" s="68"/>
      <c r="F986" s="184"/>
      <c r="G986" s="72"/>
      <c r="H986" s="68"/>
      <c r="I986" s="68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</row>
    <row r="987" spans="1:26" ht="12.75" customHeight="1">
      <c r="A987" s="68"/>
      <c r="B987" s="68"/>
      <c r="C987" s="68"/>
      <c r="D987" s="68"/>
      <c r="E987" s="68"/>
      <c r="F987" s="184"/>
      <c r="G987" s="72"/>
      <c r="H987" s="68"/>
      <c r="I987" s="68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</row>
    <row r="988" spans="1:26" ht="12.75" customHeight="1">
      <c r="A988" s="68"/>
      <c r="B988" s="68"/>
      <c r="C988" s="68"/>
      <c r="D988" s="68"/>
      <c r="E988" s="68"/>
      <c r="F988" s="184"/>
      <c r="G988" s="72"/>
      <c r="H988" s="68"/>
      <c r="I988" s="68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</row>
    <row r="989" spans="1:26" ht="12.75" customHeight="1">
      <c r="A989" s="68"/>
      <c r="B989" s="68"/>
      <c r="C989" s="68"/>
      <c r="D989" s="68"/>
      <c r="E989" s="68"/>
      <c r="F989" s="184"/>
      <c r="G989" s="72"/>
      <c r="H989" s="68"/>
      <c r="I989" s="68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</row>
    <row r="990" spans="1:26" ht="12.75" customHeight="1">
      <c r="A990" s="68"/>
      <c r="B990" s="68"/>
      <c r="C990" s="68"/>
      <c r="D990" s="68"/>
      <c r="E990" s="68"/>
      <c r="F990" s="184"/>
      <c r="G990" s="72"/>
      <c r="H990" s="68"/>
      <c r="I990" s="68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</row>
    <row r="991" spans="1:26" ht="12.75" customHeight="1">
      <c r="A991" s="68"/>
      <c r="B991" s="68"/>
      <c r="C991" s="68"/>
      <c r="D991" s="68"/>
      <c r="E991" s="68"/>
      <c r="F991" s="184"/>
      <c r="G991" s="72"/>
      <c r="H991" s="68"/>
      <c r="I991" s="68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</row>
    <row r="992" spans="1:26" ht="12.75" customHeight="1">
      <c r="A992" s="68"/>
      <c r="B992" s="68"/>
      <c r="C992" s="68"/>
      <c r="D992" s="68"/>
      <c r="E992" s="68"/>
      <c r="F992" s="184"/>
      <c r="G992" s="72"/>
      <c r="H992" s="68"/>
      <c r="I992" s="68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</row>
    <row r="993" spans="1:26" ht="12.75" customHeight="1">
      <c r="A993" s="68"/>
      <c r="B993" s="68"/>
      <c r="C993" s="68"/>
      <c r="D993" s="68"/>
      <c r="E993" s="68"/>
      <c r="F993" s="184"/>
      <c r="G993" s="72"/>
      <c r="H993" s="68"/>
      <c r="I993" s="68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</row>
    <row r="994" spans="1:26" ht="12.75" customHeight="1">
      <c r="A994" s="68"/>
      <c r="B994" s="68"/>
      <c r="C994" s="68"/>
      <c r="D994" s="68"/>
      <c r="E994" s="68"/>
      <c r="F994" s="184"/>
      <c r="G994" s="72"/>
      <c r="H994" s="68"/>
      <c r="I994" s="68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</row>
    <row r="995" spans="1:26" ht="12.75" customHeight="1">
      <c r="A995" s="68"/>
      <c r="B995" s="68"/>
      <c r="C995" s="68"/>
      <c r="D995" s="68"/>
      <c r="E995" s="68"/>
      <c r="F995" s="184"/>
      <c r="G995" s="72"/>
      <c r="H995" s="68"/>
      <c r="I995" s="68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</row>
    <row r="996" spans="1:26" ht="12.75" customHeight="1">
      <c r="A996" s="68"/>
      <c r="B996" s="68"/>
      <c r="C996" s="68"/>
      <c r="D996" s="68"/>
      <c r="E996" s="68"/>
      <c r="F996" s="184"/>
      <c r="G996" s="72"/>
      <c r="H996" s="68"/>
      <c r="I996" s="68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</row>
    <row r="997" spans="1:26" ht="12.75" customHeight="1">
      <c r="A997" s="68"/>
      <c r="B997" s="68"/>
      <c r="C997" s="68"/>
      <c r="D997" s="68"/>
      <c r="E997" s="68"/>
      <c r="F997" s="184"/>
      <c r="G997" s="72"/>
      <c r="H997" s="68"/>
      <c r="I997" s="68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  <c r="Y997" s="55"/>
      <c r="Z997" s="55"/>
    </row>
    <row r="998" spans="1:26" ht="12.75" customHeight="1">
      <c r="A998" s="68"/>
      <c r="B998" s="68"/>
      <c r="C998" s="68"/>
      <c r="D998" s="68"/>
      <c r="E998" s="68"/>
      <c r="F998" s="184"/>
      <c r="G998" s="72"/>
      <c r="H998" s="68"/>
      <c r="I998" s="68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  <c r="Y998" s="55"/>
      <c r="Z998" s="55"/>
    </row>
    <row r="999" spans="1:26" ht="12.75" customHeight="1">
      <c r="A999" s="68"/>
      <c r="B999" s="68"/>
      <c r="C999" s="68"/>
      <c r="D999" s="68"/>
      <c r="E999" s="68"/>
      <c r="F999" s="184"/>
      <c r="G999" s="72"/>
      <c r="H999" s="68"/>
      <c r="I999" s="68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  <c r="Y999" s="55"/>
      <c r="Z999" s="55"/>
    </row>
    <row r="1000" spans="1:26" ht="12.75" customHeight="1">
      <c r="A1000" s="68"/>
      <c r="B1000" s="68"/>
      <c r="C1000" s="68"/>
      <c r="D1000" s="68"/>
      <c r="E1000" s="68"/>
      <c r="F1000" s="184"/>
      <c r="G1000" s="72"/>
      <c r="H1000" s="68"/>
      <c r="I1000" s="68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</row>
    <row r="1001" spans="1:26" ht="12.75" customHeight="1">
      <c r="A1001" s="68"/>
      <c r="B1001" s="68"/>
      <c r="C1001" s="68"/>
      <c r="D1001" s="68"/>
      <c r="E1001" s="68"/>
      <c r="F1001" s="184"/>
      <c r="G1001" s="72"/>
      <c r="H1001" s="68"/>
      <c r="I1001" s="68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55"/>
      <c r="X1001" s="55"/>
      <c r="Y1001" s="55"/>
      <c r="Z1001" s="55"/>
    </row>
    <row r="1002" spans="1:26" ht="12.75" customHeight="1">
      <c r="A1002" s="68"/>
      <c r="B1002" s="68"/>
      <c r="C1002" s="68"/>
      <c r="D1002" s="68"/>
      <c r="E1002" s="68"/>
      <c r="F1002" s="184"/>
      <c r="G1002" s="72"/>
      <c r="H1002" s="68"/>
      <c r="I1002" s="68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55"/>
      <c r="X1002" s="55"/>
      <c r="Y1002" s="55"/>
      <c r="Z1002" s="55"/>
    </row>
    <row r="1003" spans="1:26" ht="12.75" customHeight="1">
      <c r="A1003" s="68"/>
      <c r="B1003" s="68"/>
      <c r="C1003" s="68"/>
      <c r="D1003" s="68"/>
      <c r="E1003" s="68"/>
      <c r="F1003" s="184"/>
      <c r="G1003" s="72"/>
      <c r="H1003" s="68"/>
      <c r="I1003" s="68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55"/>
      <c r="X1003" s="55"/>
      <c r="Y1003" s="55"/>
      <c r="Z1003" s="55"/>
    </row>
    <row r="1004" spans="1:26" ht="12.75" customHeight="1">
      <c r="A1004" s="68"/>
      <c r="B1004" s="68"/>
      <c r="C1004" s="68"/>
      <c r="D1004" s="68"/>
      <c r="E1004" s="68"/>
      <c r="F1004" s="184"/>
      <c r="G1004" s="72"/>
      <c r="H1004" s="68"/>
      <c r="I1004" s="68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55"/>
      <c r="X1004" s="55"/>
      <c r="Y1004" s="55"/>
      <c r="Z1004" s="55"/>
    </row>
    <row r="1005" spans="1:26" ht="12.75" customHeight="1">
      <c r="A1005" s="68"/>
      <c r="B1005" s="68"/>
      <c r="C1005" s="68"/>
      <c r="D1005" s="68"/>
      <c r="E1005" s="68"/>
      <c r="F1005" s="184"/>
      <c r="G1005" s="72"/>
      <c r="H1005" s="68"/>
      <c r="I1005" s="68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55"/>
      <c r="X1005" s="55"/>
      <c r="Y1005" s="55"/>
      <c r="Z1005" s="55"/>
    </row>
    <row r="1006" spans="1:26" ht="12.75" customHeight="1">
      <c r="A1006" s="68"/>
      <c r="B1006" s="68"/>
      <c r="C1006" s="68"/>
      <c r="D1006" s="68"/>
      <c r="E1006" s="68"/>
      <c r="F1006" s="184"/>
      <c r="G1006" s="72"/>
      <c r="H1006" s="68"/>
      <c r="I1006" s="68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55"/>
      <c r="X1006" s="55"/>
      <c r="Y1006" s="55"/>
      <c r="Z1006" s="55"/>
    </row>
  </sheetData>
  <mergeCells count="19">
    <mergeCell ref="A1:L1"/>
    <mergeCell ref="A2:E2"/>
    <mergeCell ref="F2:G2"/>
    <mergeCell ref="H2:I2"/>
    <mergeCell ref="J2:L6"/>
    <mergeCell ref="A3:E3"/>
    <mergeCell ref="F3:G3"/>
    <mergeCell ref="H3:I3"/>
    <mergeCell ref="A4:E4"/>
    <mergeCell ref="F4:I4"/>
    <mergeCell ref="A41:H41"/>
    <mergeCell ref="J41:L41"/>
    <mergeCell ref="F62:H62"/>
    <mergeCell ref="A5:E5"/>
    <mergeCell ref="A6:E6"/>
    <mergeCell ref="A7:L7"/>
    <mergeCell ref="A9:L9"/>
    <mergeCell ref="A39:L39"/>
    <mergeCell ref="A40:H40"/>
  </mergeCells>
  <printOptions horizontalCentered="1"/>
  <pageMargins left="0" right="0" top="0.31496062992125984" bottom="0.31496062992125984" header="0" footer="0"/>
  <pageSetup paperSize="9" scale="8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BDEEA-9F9A-4BDD-89D9-C3845368C2EE}">
  <sheetPr>
    <tabColor rgb="FF92D050"/>
  </sheetPr>
  <dimension ref="A1:Z1009"/>
  <sheetViews>
    <sheetView showGridLines="0" view="pageBreakPreview" zoomScaleNormal="100" zoomScaleSheetLayoutView="100" workbookViewId="0">
      <selection activeCell="M1" sqref="M1"/>
    </sheetView>
  </sheetViews>
  <sheetFormatPr defaultColWidth="12.7109375" defaultRowHeight="15" customHeight="1"/>
  <cols>
    <col min="1" max="1" width="5.7109375" customWidth="1"/>
    <col min="2" max="3" width="11.7109375" customWidth="1"/>
    <col min="4" max="4" width="62.5703125" customWidth="1"/>
    <col min="5" max="5" width="10.140625" customWidth="1"/>
    <col min="6" max="6" width="11.7109375" style="185" customWidth="1"/>
    <col min="7" max="7" width="13.7109375" customWidth="1"/>
    <col min="8" max="8" width="13.42578125" customWidth="1"/>
    <col min="9" max="9" width="12.28515625" customWidth="1"/>
    <col min="10" max="10" width="7.7109375" customWidth="1"/>
    <col min="11" max="11" width="11.5703125" customWidth="1"/>
    <col min="12" max="12" width="8.28515625" customWidth="1"/>
    <col min="13" max="26" width="9.140625" customWidth="1"/>
  </cols>
  <sheetData>
    <row r="1" spans="1:26" ht="64.5" customHeight="1">
      <c r="A1" s="439"/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19.5" customHeight="1">
      <c r="A2" s="525" t="s">
        <v>109</v>
      </c>
      <c r="B2" s="526"/>
      <c r="C2" s="526"/>
      <c r="D2" s="526"/>
      <c r="E2" s="527"/>
      <c r="F2" s="528" t="s">
        <v>37</v>
      </c>
      <c r="G2" s="380"/>
      <c r="H2" s="529" t="s">
        <v>38</v>
      </c>
      <c r="I2" s="526"/>
      <c r="J2" s="530" t="s">
        <v>443</v>
      </c>
      <c r="K2" s="530"/>
      <c r="L2" s="530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ht="19.5" customHeight="1">
      <c r="A3" s="393" t="s">
        <v>378</v>
      </c>
      <c r="B3" s="377"/>
      <c r="C3" s="377"/>
      <c r="D3" s="377"/>
      <c r="E3" s="378"/>
      <c r="F3" s="394" t="s">
        <v>39</v>
      </c>
      <c r="G3" s="384"/>
      <c r="H3" s="395">
        <f ca="1">TODAY()</f>
        <v>46290</v>
      </c>
      <c r="I3" s="384"/>
      <c r="J3" s="531"/>
      <c r="K3" s="531"/>
      <c r="L3" s="531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</row>
    <row r="4" spans="1:26" ht="19.5" customHeight="1">
      <c r="A4" s="393" t="s">
        <v>110</v>
      </c>
      <c r="B4" s="377"/>
      <c r="C4" s="377"/>
      <c r="D4" s="377"/>
      <c r="E4" s="378"/>
      <c r="F4" s="394" t="s">
        <v>40</v>
      </c>
      <c r="G4" s="384"/>
      <c r="H4" s="384"/>
      <c r="I4" s="384"/>
      <c r="J4" s="531"/>
      <c r="K4" s="531"/>
      <c r="L4" s="531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</row>
    <row r="5" spans="1:26" ht="38.25" customHeight="1">
      <c r="A5" s="376" t="s">
        <v>440</v>
      </c>
      <c r="B5" s="513"/>
      <c r="C5" s="513"/>
      <c r="D5" s="513"/>
      <c r="E5" s="514"/>
      <c r="F5" s="181" t="s">
        <v>41</v>
      </c>
      <c r="G5" s="58" t="s">
        <v>42</v>
      </c>
      <c r="H5" s="59" t="s">
        <v>43</v>
      </c>
      <c r="I5" s="239" t="s">
        <v>44</v>
      </c>
      <c r="J5" s="531"/>
      <c r="K5" s="531"/>
      <c r="L5" s="531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</row>
    <row r="6" spans="1:26" ht="27.6" customHeight="1">
      <c r="A6" s="515" t="s">
        <v>218</v>
      </c>
      <c r="B6" s="513"/>
      <c r="C6" s="513"/>
      <c r="D6" s="513"/>
      <c r="E6" s="514"/>
      <c r="F6" s="182" t="s">
        <v>45</v>
      </c>
      <c r="G6" s="60">
        <v>0.03</v>
      </c>
      <c r="H6" s="59" t="s">
        <v>32</v>
      </c>
      <c r="I6" s="116">
        <f>BDI!D27</f>
        <v>0.22</v>
      </c>
      <c r="J6" s="531"/>
      <c r="K6" s="531"/>
      <c r="L6" s="531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26" ht="3.75" customHeight="1">
      <c r="A7" s="447"/>
      <c r="B7" s="447"/>
      <c r="C7" s="447"/>
      <c r="D7" s="447"/>
      <c r="E7" s="447"/>
      <c r="F7" s="447"/>
      <c r="G7" s="447"/>
      <c r="H7" s="447"/>
      <c r="I7" s="447"/>
      <c r="J7" s="447"/>
      <c r="K7" s="447"/>
      <c r="L7" s="447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</row>
    <row r="8" spans="1:26" ht="34.5" customHeight="1">
      <c r="A8" s="117" t="s">
        <v>46</v>
      </c>
      <c r="B8" s="113" t="s">
        <v>47</v>
      </c>
      <c r="C8" s="113" t="s">
        <v>48</v>
      </c>
      <c r="D8" s="113" t="s">
        <v>49</v>
      </c>
      <c r="E8" s="113" t="s">
        <v>50</v>
      </c>
      <c r="F8" s="183" t="s">
        <v>51</v>
      </c>
      <c r="G8" s="114" t="s">
        <v>52</v>
      </c>
      <c r="H8" s="115" t="s">
        <v>53</v>
      </c>
      <c r="I8" s="115" t="s">
        <v>214</v>
      </c>
      <c r="J8" s="321" t="s">
        <v>62</v>
      </c>
      <c r="K8" s="312" t="s">
        <v>103</v>
      </c>
      <c r="L8" s="312" t="s">
        <v>104</v>
      </c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</row>
    <row r="9" spans="1:26" ht="17.25" customHeight="1">
      <c r="A9" s="510" t="s">
        <v>431</v>
      </c>
      <c r="B9" s="511"/>
      <c r="C9" s="511"/>
      <c r="D9" s="511"/>
      <c r="E9" s="511"/>
      <c r="F9" s="511"/>
      <c r="G9" s="511"/>
      <c r="H9" s="511"/>
      <c r="I9" s="511"/>
      <c r="J9" s="511"/>
      <c r="K9" s="511"/>
      <c r="L9" s="512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</row>
    <row r="10" spans="1:26" ht="35.1" customHeight="1">
      <c r="A10" s="324" t="s">
        <v>278</v>
      </c>
      <c r="B10" s="324" t="s">
        <v>63</v>
      </c>
      <c r="C10" s="324">
        <v>95995</v>
      </c>
      <c r="D10" s="342" t="s">
        <v>129</v>
      </c>
      <c r="E10" s="324" t="s">
        <v>125</v>
      </c>
      <c r="F10" s="279">
        <v>121.985646</v>
      </c>
      <c r="G10" s="280">
        <v>2152.94</v>
      </c>
      <c r="H10" s="280">
        <v>2626.59</v>
      </c>
      <c r="I10" s="280">
        <v>320406.28000000003</v>
      </c>
      <c r="J10" s="343">
        <f t="shared" ref="J10:J41" si="0">I10/$I$44</f>
        <v>0.58591665732979337</v>
      </c>
      <c r="K10" s="278">
        <f>J10</f>
        <v>0.58591665732979337</v>
      </c>
      <c r="L10" s="324" t="str">
        <f t="shared" ref="L10:L41" si="1">IF(K10&lt;=$C$48,$B$48,IF(K10&lt;=$C$49,$B$49,$B$50))</f>
        <v>A</v>
      </c>
      <c r="M10" s="322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</row>
    <row r="11" spans="1:26" ht="35.1" customHeight="1">
      <c r="A11" s="324" t="s">
        <v>254</v>
      </c>
      <c r="B11" s="324" t="s">
        <v>63</v>
      </c>
      <c r="C11" s="324">
        <v>94289</v>
      </c>
      <c r="D11" s="342" t="s">
        <v>148</v>
      </c>
      <c r="E11" s="324" t="s">
        <v>64</v>
      </c>
      <c r="F11" s="279">
        <v>896.04460000000006</v>
      </c>
      <c r="G11" s="280">
        <v>47.22</v>
      </c>
      <c r="H11" s="280">
        <v>57.61</v>
      </c>
      <c r="I11" s="280">
        <v>51621.13</v>
      </c>
      <c r="J11" s="343">
        <f t="shared" si="0"/>
        <v>9.4397899870085913E-2</v>
      </c>
      <c r="K11" s="278">
        <f>K10+J11</f>
        <v>0.68031455719987932</v>
      </c>
      <c r="L11" s="324" t="str">
        <f t="shared" si="1"/>
        <v>A</v>
      </c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</row>
    <row r="12" spans="1:26" ht="45" customHeight="1">
      <c r="A12" s="324" t="s">
        <v>273</v>
      </c>
      <c r="B12" s="324" t="s">
        <v>63</v>
      </c>
      <c r="C12" s="324">
        <v>105731</v>
      </c>
      <c r="D12" s="342" t="s">
        <v>299</v>
      </c>
      <c r="E12" s="324" t="s">
        <v>125</v>
      </c>
      <c r="F12" s="279">
        <v>100.28826000000001</v>
      </c>
      <c r="G12" s="280">
        <v>223.44</v>
      </c>
      <c r="H12" s="280">
        <v>272.60000000000002</v>
      </c>
      <c r="I12" s="280">
        <v>27338.58</v>
      </c>
      <c r="J12" s="343">
        <f t="shared" si="0"/>
        <v>4.9993181811989272E-2</v>
      </c>
      <c r="K12" s="278">
        <f>K11+J12</f>
        <v>0.73030773901186863</v>
      </c>
      <c r="L12" s="324" t="str">
        <f t="shared" si="1"/>
        <v>A</v>
      </c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</row>
    <row r="13" spans="1:26" ht="54.95" customHeight="1">
      <c r="A13" s="324" t="s">
        <v>144</v>
      </c>
      <c r="B13" s="324" t="s">
        <v>55</v>
      </c>
      <c r="C13" s="324" t="s">
        <v>149</v>
      </c>
      <c r="D13" s="344" t="s">
        <v>188</v>
      </c>
      <c r="E13" s="324" t="s">
        <v>64</v>
      </c>
      <c r="F13" s="279">
        <v>150.09</v>
      </c>
      <c r="G13" s="280">
        <v>147.61000000000001</v>
      </c>
      <c r="H13" s="280">
        <v>180.08</v>
      </c>
      <c r="I13" s="280">
        <v>27028.21</v>
      </c>
      <c r="J13" s="343">
        <f t="shared" si="0"/>
        <v>4.9425618177046007E-2</v>
      </c>
      <c r="K13" s="278">
        <f>K12+J13</f>
        <v>0.77973335718891468</v>
      </c>
      <c r="L13" s="324" t="str">
        <f t="shared" si="1"/>
        <v>A</v>
      </c>
      <c r="M13" s="67"/>
      <c r="N13" s="65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</row>
    <row r="14" spans="1:26" ht="35.1" customHeight="1">
      <c r="A14" s="292" t="s">
        <v>432</v>
      </c>
      <c r="B14" s="292" t="s">
        <v>219</v>
      </c>
      <c r="C14" s="292">
        <v>5914612</v>
      </c>
      <c r="D14" s="345" t="s">
        <v>220</v>
      </c>
      <c r="E14" s="292" t="s">
        <v>69</v>
      </c>
      <c r="F14" s="287">
        <v>16784.249004432</v>
      </c>
      <c r="G14" s="283">
        <v>0.99</v>
      </c>
      <c r="H14" s="283">
        <v>1.21</v>
      </c>
      <c r="I14" s="283">
        <v>20308.939999999999</v>
      </c>
      <c r="J14" s="346">
        <f t="shared" si="0"/>
        <v>3.7138305275137964E-2</v>
      </c>
      <c r="K14" s="285">
        <f>K13+J14</f>
        <v>0.81687166246405263</v>
      </c>
      <c r="L14" s="292" t="str">
        <f t="shared" si="1"/>
        <v>B</v>
      </c>
      <c r="M14" s="67"/>
      <c r="N14" s="65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</row>
    <row r="15" spans="1:26" ht="35.1" customHeight="1">
      <c r="A15" s="292" t="s">
        <v>248</v>
      </c>
      <c r="B15" s="292" t="s">
        <v>63</v>
      </c>
      <c r="C15" s="292">
        <v>104796</v>
      </c>
      <c r="D15" s="345" t="s">
        <v>245</v>
      </c>
      <c r="E15" s="292" t="s">
        <v>64</v>
      </c>
      <c r="F15" s="287">
        <v>785.97349999999983</v>
      </c>
      <c r="G15" s="283">
        <v>16.04</v>
      </c>
      <c r="H15" s="283">
        <v>19.57</v>
      </c>
      <c r="I15" s="283">
        <v>15381.5</v>
      </c>
      <c r="J15" s="346">
        <f t="shared" si="0"/>
        <v>2.8127654254211921E-2</v>
      </c>
      <c r="K15" s="285">
        <f>K14+J15</f>
        <v>0.84499931671826456</v>
      </c>
      <c r="L15" s="292" t="str">
        <f t="shared" si="1"/>
        <v>B</v>
      </c>
      <c r="M15" s="67"/>
      <c r="N15" s="65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</row>
    <row r="16" spans="1:26" ht="35.1" customHeight="1">
      <c r="A16" s="292" t="s">
        <v>275</v>
      </c>
      <c r="B16" s="292" t="s">
        <v>63</v>
      </c>
      <c r="C16" s="292">
        <v>97914</v>
      </c>
      <c r="D16" s="359" t="s">
        <v>203</v>
      </c>
      <c r="E16" s="292" t="s">
        <v>66</v>
      </c>
      <c r="F16" s="287">
        <v>3369.6855360000004</v>
      </c>
      <c r="G16" s="283">
        <v>3.31</v>
      </c>
      <c r="H16" s="283">
        <v>4.04</v>
      </c>
      <c r="I16" s="283">
        <v>13613.53</v>
      </c>
      <c r="J16" s="346">
        <f t="shared" si="0"/>
        <v>2.4894624387695716E-2</v>
      </c>
      <c r="K16" s="285">
        <f t="shared" ref="K16:K18" si="2">K15+J16</f>
        <v>0.8698939411059603</v>
      </c>
      <c r="L16" s="292" t="str">
        <f t="shared" si="1"/>
        <v>B</v>
      </c>
      <c r="M16" s="67"/>
      <c r="N16" s="65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</row>
    <row r="17" spans="1:26" ht="45" customHeight="1">
      <c r="A17" s="292" t="s">
        <v>263</v>
      </c>
      <c r="B17" s="292" t="s">
        <v>55</v>
      </c>
      <c r="C17" s="292" t="s">
        <v>279</v>
      </c>
      <c r="D17" s="345" t="s">
        <v>280</v>
      </c>
      <c r="E17" s="292" t="s">
        <v>123</v>
      </c>
      <c r="F17" s="287">
        <v>501.44130000000001</v>
      </c>
      <c r="G17" s="283">
        <v>17.57</v>
      </c>
      <c r="H17" s="283">
        <v>21.44</v>
      </c>
      <c r="I17" s="283">
        <v>10750.9</v>
      </c>
      <c r="J17" s="346">
        <f t="shared" si="0"/>
        <v>1.9659824992465425E-2</v>
      </c>
      <c r="K17" s="285">
        <f t="shared" si="2"/>
        <v>0.88955376609842574</v>
      </c>
      <c r="L17" s="292" t="str">
        <f t="shared" si="1"/>
        <v>B</v>
      </c>
      <c r="M17" s="67"/>
      <c r="N17" s="65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</row>
    <row r="18" spans="1:26" ht="35.1" customHeight="1">
      <c r="A18" s="292" t="s">
        <v>271</v>
      </c>
      <c r="B18" s="292" t="s">
        <v>63</v>
      </c>
      <c r="C18" s="347">
        <v>97914</v>
      </c>
      <c r="D18" s="345" t="s">
        <v>203</v>
      </c>
      <c r="E18" s="292" t="s">
        <v>66</v>
      </c>
      <c r="F18" s="287">
        <v>2224.5921997500004</v>
      </c>
      <c r="G18" s="283">
        <v>3.31</v>
      </c>
      <c r="H18" s="283">
        <v>4.04</v>
      </c>
      <c r="I18" s="283">
        <v>8987.35</v>
      </c>
      <c r="J18" s="346">
        <f t="shared" si="0"/>
        <v>1.6434877837765597E-2</v>
      </c>
      <c r="K18" s="285">
        <f t="shared" si="2"/>
        <v>0.90598864393619138</v>
      </c>
      <c r="L18" s="292" t="str">
        <f t="shared" si="1"/>
        <v>B</v>
      </c>
      <c r="M18" s="67"/>
      <c r="N18" s="65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</row>
    <row r="19" spans="1:26" ht="54.95" customHeight="1">
      <c r="A19" s="292" t="s">
        <v>433</v>
      </c>
      <c r="B19" s="292" t="s">
        <v>63</v>
      </c>
      <c r="C19" s="292">
        <v>5678</v>
      </c>
      <c r="D19" s="345" t="s">
        <v>208</v>
      </c>
      <c r="E19" s="292" t="s">
        <v>93</v>
      </c>
      <c r="F19" s="287">
        <v>45</v>
      </c>
      <c r="G19" s="283">
        <v>158.69</v>
      </c>
      <c r="H19" s="283">
        <v>193.6</v>
      </c>
      <c r="I19" s="283">
        <v>8712</v>
      </c>
      <c r="J19" s="346">
        <f t="shared" si="0"/>
        <v>1.593135415029056E-2</v>
      </c>
      <c r="K19" s="285">
        <f>K18+J19</f>
        <v>0.92191999808648195</v>
      </c>
      <c r="L19" s="292" t="str">
        <f t="shared" si="1"/>
        <v>B</v>
      </c>
      <c r="M19" s="57"/>
      <c r="N19" s="65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</row>
    <row r="20" spans="1:26" ht="24.95" customHeight="1">
      <c r="A20" s="292" t="s">
        <v>142</v>
      </c>
      <c r="B20" s="292" t="s">
        <v>145</v>
      </c>
      <c r="C20" s="292" t="s">
        <v>146</v>
      </c>
      <c r="D20" s="345" t="s">
        <v>147</v>
      </c>
      <c r="E20" s="292" t="s">
        <v>123</v>
      </c>
      <c r="F20" s="287">
        <v>2033.0941</v>
      </c>
      <c r="G20" s="283">
        <v>2.66</v>
      </c>
      <c r="H20" s="283">
        <v>3.25</v>
      </c>
      <c r="I20" s="283">
        <v>6607.56</v>
      </c>
      <c r="J20" s="346">
        <f t="shared" si="0"/>
        <v>1.2083032418422165E-2</v>
      </c>
      <c r="K20" s="285">
        <f>K19+J20</f>
        <v>0.93400303050490407</v>
      </c>
      <c r="L20" s="292" t="str">
        <f t="shared" si="1"/>
        <v>B</v>
      </c>
      <c r="M20" s="57"/>
      <c r="N20" s="65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</row>
    <row r="21" spans="1:26" ht="24.95" customHeight="1">
      <c r="A21" s="292" t="s">
        <v>139</v>
      </c>
      <c r="B21" s="292" t="s">
        <v>145</v>
      </c>
      <c r="C21" s="292" t="s">
        <v>243</v>
      </c>
      <c r="D21" s="345" t="s">
        <v>244</v>
      </c>
      <c r="E21" s="292" t="s">
        <v>123</v>
      </c>
      <c r="F21" s="287">
        <v>501.44130000000001</v>
      </c>
      <c r="G21" s="283">
        <v>9.61</v>
      </c>
      <c r="H21" s="283">
        <v>11.72</v>
      </c>
      <c r="I21" s="283">
        <v>5876.89</v>
      </c>
      <c r="J21" s="346">
        <f t="shared" si="0"/>
        <v>1.07468796937903E-2</v>
      </c>
      <c r="K21" s="285">
        <f t="shared" ref="K21:K39" si="3">K20+J21</f>
        <v>0.94474991019869436</v>
      </c>
      <c r="L21" s="292" t="str">
        <f t="shared" si="1"/>
        <v>B</v>
      </c>
      <c r="M21" s="57"/>
      <c r="N21" s="65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</row>
    <row r="22" spans="1:26" ht="35.1" customHeight="1">
      <c r="A22" s="293" t="s">
        <v>202</v>
      </c>
      <c r="B22" s="293" t="s">
        <v>55</v>
      </c>
      <c r="C22" s="293" t="s">
        <v>262</v>
      </c>
      <c r="D22" s="294" t="s">
        <v>261</v>
      </c>
      <c r="E22" s="293" t="s">
        <v>125</v>
      </c>
      <c r="F22" s="295">
        <v>93.865345000000005</v>
      </c>
      <c r="G22" s="296">
        <v>49.78</v>
      </c>
      <c r="H22" s="296">
        <v>60.73</v>
      </c>
      <c r="I22" s="296">
        <v>5700.44</v>
      </c>
      <c r="J22" s="348">
        <f t="shared" si="0"/>
        <v>1.04242112548763E-2</v>
      </c>
      <c r="K22" s="298">
        <f t="shared" si="3"/>
        <v>0.95517412145357061</v>
      </c>
      <c r="L22" s="293" t="str">
        <f t="shared" si="1"/>
        <v>C</v>
      </c>
      <c r="M22" s="57"/>
      <c r="N22" s="65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</row>
    <row r="23" spans="1:26" ht="24.95" customHeight="1">
      <c r="A23" s="293" t="s">
        <v>249</v>
      </c>
      <c r="B23" s="293" t="s">
        <v>145</v>
      </c>
      <c r="C23" s="293" t="s">
        <v>252</v>
      </c>
      <c r="D23" s="294" t="s">
        <v>253</v>
      </c>
      <c r="E23" s="293" t="s">
        <v>56</v>
      </c>
      <c r="F23" s="295">
        <v>10</v>
      </c>
      <c r="G23" s="296">
        <v>441.06</v>
      </c>
      <c r="H23" s="296">
        <v>538.09</v>
      </c>
      <c r="I23" s="296">
        <v>5380.9</v>
      </c>
      <c r="J23" s="348">
        <f t="shared" si="0"/>
        <v>9.8398787359158021E-3</v>
      </c>
      <c r="K23" s="298">
        <f t="shared" si="3"/>
        <v>0.96501400018948646</v>
      </c>
      <c r="L23" s="293" t="str">
        <f t="shared" si="1"/>
        <v>C</v>
      </c>
      <c r="M23" s="57"/>
      <c r="N23" s="65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</row>
    <row r="24" spans="1:26" ht="45" customHeight="1">
      <c r="A24" s="293" t="s">
        <v>132</v>
      </c>
      <c r="B24" s="293" t="s">
        <v>55</v>
      </c>
      <c r="C24" s="293" t="s">
        <v>57</v>
      </c>
      <c r="D24" s="294" t="s">
        <v>58</v>
      </c>
      <c r="E24" s="293" t="s">
        <v>59</v>
      </c>
      <c r="F24" s="295">
        <v>4</v>
      </c>
      <c r="G24" s="296">
        <v>980</v>
      </c>
      <c r="H24" s="296">
        <v>1195.5999999999999</v>
      </c>
      <c r="I24" s="296">
        <v>4782.3999999999996</v>
      </c>
      <c r="J24" s="348">
        <f t="shared" si="0"/>
        <v>8.7454210386076186E-3</v>
      </c>
      <c r="K24" s="298">
        <f t="shared" si="3"/>
        <v>0.97375942122809411</v>
      </c>
      <c r="L24" s="293" t="str">
        <f t="shared" si="1"/>
        <v>C</v>
      </c>
      <c r="M24" s="57"/>
      <c r="N24" s="65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</row>
    <row r="25" spans="1:26" ht="24.95" customHeight="1">
      <c r="A25" s="293" t="s">
        <v>135</v>
      </c>
      <c r="B25" s="293" t="s">
        <v>55</v>
      </c>
      <c r="C25" s="293" t="s">
        <v>260</v>
      </c>
      <c r="D25" s="294" t="s">
        <v>259</v>
      </c>
      <c r="E25" s="293" t="s">
        <v>123</v>
      </c>
      <c r="F25" s="295">
        <v>1877.3069</v>
      </c>
      <c r="G25" s="296">
        <v>1.66</v>
      </c>
      <c r="H25" s="296">
        <v>2.0299999999999998</v>
      </c>
      <c r="I25" s="296">
        <v>3810.93</v>
      </c>
      <c r="J25" s="348">
        <f t="shared" si="0"/>
        <v>6.9689251000880168E-3</v>
      </c>
      <c r="K25" s="298">
        <f t="shared" si="3"/>
        <v>0.98072834632818218</v>
      </c>
      <c r="L25" s="293" t="str">
        <f t="shared" si="1"/>
        <v>C</v>
      </c>
      <c r="M25" s="57"/>
      <c r="N25" s="65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</row>
    <row r="26" spans="1:26" ht="35.1" customHeight="1">
      <c r="A26" s="293" t="s">
        <v>269</v>
      </c>
      <c r="B26" s="293" t="s">
        <v>63</v>
      </c>
      <c r="C26" s="293">
        <v>101124</v>
      </c>
      <c r="D26" s="294" t="s">
        <v>296</v>
      </c>
      <c r="E26" s="293" t="s">
        <v>125</v>
      </c>
      <c r="F26" s="295">
        <v>100.28826000000001</v>
      </c>
      <c r="G26" s="296">
        <v>15.66</v>
      </c>
      <c r="H26" s="296">
        <v>19.11</v>
      </c>
      <c r="I26" s="296">
        <v>1916.51</v>
      </c>
      <c r="J26" s="348">
        <f t="shared" si="0"/>
        <v>3.5046601862457945E-3</v>
      </c>
      <c r="K26" s="298">
        <f t="shared" si="3"/>
        <v>0.98423300651442802</v>
      </c>
      <c r="L26" s="293" t="str">
        <f t="shared" si="1"/>
        <v>C</v>
      </c>
      <c r="M26" s="57"/>
      <c r="N26" s="65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</row>
    <row r="27" spans="1:26" ht="35.1" customHeight="1">
      <c r="A27" s="293" t="s">
        <v>272</v>
      </c>
      <c r="B27" s="293" t="s">
        <v>63</v>
      </c>
      <c r="C27" s="293">
        <v>100576</v>
      </c>
      <c r="D27" s="294" t="s">
        <v>241</v>
      </c>
      <c r="E27" s="293" t="s">
        <v>123</v>
      </c>
      <c r="F27" s="295">
        <v>501.44130000000001</v>
      </c>
      <c r="G27" s="296">
        <v>2.94</v>
      </c>
      <c r="H27" s="296">
        <v>3.59</v>
      </c>
      <c r="I27" s="296">
        <v>1800.17</v>
      </c>
      <c r="J27" s="348">
        <f t="shared" si="0"/>
        <v>3.2919129706988704E-3</v>
      </c>
      <c r="K27" s="298">
        <f t="shared" si="3"/>
        <v>0.98752491948512688</v>
      </c>
      <c r="L27" s="293" t="str">
        <f t="shared" si="1"/>
        <v>C</v>
      </c>
      <c r="M27" s="57"/>
      <c r="N27" s="65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</row>
    <row r="28" spans="1:26" ht="35.1" customHeight="1">
      <c r="A28" s="293" t="s">
        <v>295</v>
      </c>
      <c r="B28" s="293" t="s">
        <v>63</v>
      </c>
      <c r="C28" s="293">
        <v>97915</v>
      </c>
      <c r="D28" s="294" t="s">
        <v>348</v>
      </c>
      <c r="E28" s="293" t="s">
        <v>66</v>
      </c>
      <c r="F28" s="295">
        <v>973.83911990400009</v>
      </c>
      <c r="G28" s="296">
        <v>1.26</v>
      </c>
      <c r="H28" s="296">
        <v>1.54</v>
      </c>
      <c r="I28" s="296">
        <v>1499.71</v>
      </c>
      <c r="J28" s="348">
        <f t="shared" si="0"/>
        <v>2.7424714339683489E-3</v>
      </c>
      <c r="K28" s="298">
        <f t="shared" si="3"/>
        <v>0.99026739091909521</v>
      </c>
      <c r="L28" s="293" t="str">
        <f t="shared" si="1"/>
        <v>C</v>
      </c>
      <c r="M28" s="57"/>
      <c r="N28" s="65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</row>
    <row r="29" spans="1:26" ht="35.1" customHeight="1">
      <c r="A29" s="293" t="s">
        <v>131</v>
      </c>
      <c r="B29" s="293" t="s">
        <v>63</v>
      </c>
      <c r="C29" s="293">
        <v>103689</v>
      </c>
      <c r="D29" s="294" t="s">
        <v>122</v>
      </c>
      <c r="E29" s="293" t="s">
        <v>123</v>
      </c>
      <c r="F29" s="295">
        <v>2.4</v>
      </c>
      <c r="G29" s="296">
        <v>384.33</v>
      </c>
      <c r="H29" s="296">
        <v>468.88</v>
      </c>
      <c r="I29" s="296">
        <v>1125.31</v>
      </c>
      <c r="J29" s="348">
        <f t="shared" si="0"/>
        <v>2.0578181977575151E-3</v>
      </c>
      <c r="K29" s="298">
        <f t="shared" si="3"/>
        <v>0.99232520911685274</v>
      </c>
      <c r="L29" s="293" t="str">
        <f t="shared" si="1"/>
        <v>C</v>
      </c>
      <c r="M29" s="57"/>
      <c r="N29" s="65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</row>
    <row r="30" spans="1:26" ht="45" customHeight="1">
      <c r="A30" s="293" t="s">
        <v>270</v>
      </c>
      <c r="B30" s="293" t="s">
        <v>63</v>
      </c>
      <c r="C30" s="293">
        <v>100973</v>
      </c>
      <c r="D30" s="294" t="s">
        <v>297</v>
      </c>
      <c r="E30" s="293" t="s">
        <v>125</v>
      </c>
      <c r="F30" s="295">
        <v>100.28830000000001</v>
      </c>
      <c r="G30" s="296">
        <v>9.09</v>
      </c>
      <c r="H30" s="296">
        <v>11.09</v>
      </c>
      <c r="I30" s="296">
        <v>1112.2</v>
      </c>
      <c r="J30" s="348">
        <f t="shared" si="0"/>
        <v>2.0338443624831454E-3</v>
      </c>
      <c r="K30" s="298">
        <f>K29+J30</f>
        <v>0.99435905347933584</v>
      </c>
      <c r="L30" s="293" t="str">
        <f t="shared" si="1"/>
        <v>C</v>
      </c>
      <c r="M30" s="57"/>
      <c r="N30" s="65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</row>
    <row r="31" spans="1:26" ht="54.95" customHeight="1">
      <c r="A31" s="293" t="s">
        <v>434</v>
      </c>
      <c r="B31" s="293" t="s">
        <v>63</v>
      </c>
      <c r="C31" s="293">
        <v>5679</v>
      </c>
      <c r="D31" s="294" t="s">
        <v>286</v>
      </c>
      <c r="E31" s="293" t="s">
        <v>95</v>
      </c>
      <c r="F31" s="295">
        <v>10</v>
      </c>
      <c r="G31" s="296">
        <v>74.319999999999993</v>
      </c>
      <c r="H31" s="296">
        <v>90.67</v>
      </c>
      <c r="I31" s="296">
        <v>906.7</v>
      </c>
      <c r="J31" s="348">
        <f t="shared" si="0"/>
        <v>1.6580531230565257E-3</v>
      </c>
      <c r="K31" s="298">
        <f t="shared" ref="K31:K35" si="4">K30+J31</f>
        <v>0.9960171066023924</v>
      </c>
      <c r="L31" s="293" t="str">
        <f t="shared" si="1"/>
        <v>C</v>
      </c>
      <c r="M31" s="57"/>
      <c r="N31" s="65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</row>
    <row r="32" spans="1:26" ht="24.95" customHeight="1">
      <c r="A32" s="293" t="s">
        <v>138</v>
      </c>
      <c r="B32" s="293" t="s">
        <v>219</v>
      </c>
      <c r="C32" s="293">
        <v>4915664</v>
      </c>
      <c r="D32" s="294" t="s">
        <v>287</v>
      </c>
      <c r="E32" s="293" t="s">
        <v>125</v>
      </c>
      <c r="F32" s="295">
        <v>5.0401559999999996</v>
      </c>
      <c r="G32" s="296">
        <v>96.21</v>
      </c>
      <c r="H32" s="296">
        <v>117.38</v>
      </c>
      <c r="I32" s="296">
        <v>591.61</v>
      </c>
      <c r="J32" s="348">
        <f t="shared" si="0"/>
        <v>1.0818581759473598E-3</v>
      </c>
      <c r="K32" s="298">
        <f t="shared" si="4"/>
        <v>0.99709896477833981</v>
      </c>
      <c r="L32" s="293" t="str">
        <f t="shared" si="1"/>
        <v>C</v>
      </c>
      <c r="M32" s="57"/>
      <c r="N32" s="65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</row>
    <row r="33" spans="1:26" ht="35.1" customHeight="1">
      <c r="A33" s="293" t="s">
        <v>264</v>
      </c>
      <c r="B33" s="293" t="s">
        <v>55</v>
      </c>
      <c r="C33" s="293" t="s">
        <v>258</v>
      </c>
      <c r="D33" s="294" t="s">
        <v>257</v>
      </c>
      <c r="E33" s="293" t="s">
        <v>125</v>
      </c>
      <c r="F33" s="295">
        <v>85.512937499999992</v>
      </c>
      <c r="G33" s="296">
        <v>3.54</v>
      </c>
      <c r="H33" s="296">
        <v>4.32</v>
      </c>
      <c r="I33" s="296">
        <v>369.42</v>
      </c>
      <c r="J33" s="348">
        <f t="shared" si="0"/>
        <v>6.7554647040867074E-4</v>
      </c>
      <c r="K33" s="298">
        <f t="shared" si="4"/>
        <v>0.9977745112487485</v>
      </c>
      <c r="L33" s="293" t="str">
        <f t="shared" si="1"/>
        <v>C</v>
      </c>
      <c r="M33" s="57"/>
      <c r="N33" s="65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</row>
    <row r="34" spans="1:26" ht="24.95" customHeight="1">
      <c r="A34" s="293" t="s">
        <v>274</v>
      </c>
      <c r="B34" s="293" t="s">
        <v>63</v>
      </c>
      <c r="C34" s="293">
        <v>100575</v>
      </c>
      <c r="D34" s="294" t="s">
        <v>242</v>
      </c>
      <c r="E34" s="293" t="s">
        <v>123</v>
      </c>
      <c r="F34" s="295">
        <v>501.44130000000001</v>
      </c>
      <c r="G34" s="296">
        <v>0.56000000000000005</v>
      </c>
      <c r="H34" s="296">
        <v>0.68</v>
      </c>
      <c r="I34" s="296">
        <v>340.98</v>
      </c>
      <c r="J34" s="348">
        <f t="shared" si="0"/>
        <v>6.2353915727342464E-4</v>
      </c>
      <c r="K34" s="298">
        <f t="shared" si="4"/>
        <v>0.99839805040602192</v>
      </c>
      <c r="L34" s="293" t="str">
        <f t="shared" si="1"/>
        <v>C</v>
      </c>
      <c r="M34" s="57"/>
      <c r="N34" s="65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</row>
    <row r="35" spans="1:26" ht="35.1" customHeight="1">
      <c r="A35" s="293" t="s">
        <v>133</v>
      </c>
      <c r="B35" s="293" t="s">
        <v>55</v>
      </c>
      <c r="C35" s="293" t="s">
        <v>60</v>
      </c>
      <c r="D35" s="294" t="s">
        <v>61</v>
      </c>
      <c r="E35" s="293" t="s">
        <v>56</v>
      </c>
      <c r="F35" s="295">
        <v>40</v>
      </c>
      <c r="G35" s="296">
        <v>5.63</v>
      </c>
      <c r="H35" s="296">
        <v>6.87</v>
      </c>
      <c r="I35" s="296">
        <v>274.8</v>
      </c>
      <c r="J35" s="348">
        <f t="shared" si="0"/>
        <v>5.0251792016756732E-4</v>
      </c>
      <c r="K35" s="298">
        <f t="shared" si="4"/>
        <v>0.99890056832618945</v>
      </c>
      <c r="L35" s="293" t="str">
        <f t="shared" si="1"/>
        <v>C</v>
      </c>
      <c r="M35" s="57"/>
      <c r="N35" s="65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</row>
    <row r="36" spans="1:26" ht="24.95" customHeight="1">
      <c r="A36" s="293" t="s">
        <v>136</v>
      </c>
      <c r="B36" s="293" t="s">
        <v>219</v>
      </c>
      <c r="C36" s="293">
        <v>4011212</v>
      </c>
      <c r="D36" s="294" t="s">
        <v>256</v>
      </c>
      <c r="E36" s="293" t="s">
        <v>123</v>
      </c>
      <c r="F36" s="295">
        <v>1877.3069</v>
      </c>
      <c r="G36" s="296">
        <v>0.09</v>
      </c>
      <c r="H36" s="296">
        <v>0.11</v>
      </c>
      <c r="I36" s="296">
        <v>206.5</v>
      </c>
      <c r="J36" s="348">
        <f t="shared" si="0"/>
        <v>3.7761990725837936E-4</v>
      </c>
      <c r="K36" s="298">
        <f t="shared" si="3"/>
        <v>0.99927818823344783</v>
      </c>
      <c r="L36" s="293" t="str">
        <f t="shared" si="1"/>
        <v>C</v>
      </c>
      <c r="M36" s="57"/>
      <c r="N36" s="65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</row>
    <row r="37" spans="1:26" ht="24.95" customHeight="1">
      <c r="A37" s="293" t="s">
        <v>195</v>
      </c>
      <c r="B37" s="293" t="s">
        <v>63</v>
      </c>
      <c r="C37" s="293">
        <v>106167</v>
      </c>
      <c r="D37" s="294" t="s">
        <v>294</v>
      </c>
      <c r="E37" s="293" t="s">
        <v>123</v>
      </c>
      <c r="F37" s="295">
        <v>1877.3069</v>
      </c>
      <c r="G37" s="296">
        <v>0.08</v>
      </c>
      <c r="H37" s="296">
        <v>0.1</v>
      </c>
      <c r="I37" s="296">
        <v>187.73</v>
      </c>
      <c r="J37" s="348">
        <f t="shared" si="0"/>
        <v>3.4329581205624964E-4</v>
      </c>
      <c r="K37" s="298">
        <f t="shared" si="3"/>
        <v>0.99962148404550411</v>
      </c>
      <c r="L37" s="293" t="str">
        <f t="shared" si="1"/>
        <v>C</v>
      </c>
      <c r="M37" s="57"/>
      <c r="N37" s="65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</row>
    <row r="38" spans="1:26" ht="45" customHeight="1">
      <c r="A38" s="293" t="s">
        <v>276</v>
      </c>
      <c r="B38" s="293" t="s">
        <v>63</v>
      </c>
      <c r="C38" s="293">
        <v>102332</v>
      </c>
      <c r="D38" s="294" t="s">
        <v>127</v>
      </c>
      <c r="E38" s="293" t="s">
        <v>69</v>
      </c>
      <c r="F38" s="295">
        <v>54.893540699999996</v>
      </c>
      <c r="G38" s="296">
        <v>2.02</v>
      </c>
      <c r="H38" s="296">
        <v>2.46</v>
      </c>
      <c r="I38" s="296">
        <v>135.04</v>
      </c>
      <c r="J38" s="348">
        <f t="shared" si="0"/>
        <v>2.469433040008307E-4</v>
      </c>
      <c r="K38" s="298">
        <f t="shared" si="3"/>
        <v>0.99986842734950498</v>
      </c>
      <c r="L38" s="293" t="str">
        <f t="shared" si="1"/>
        <v>C</v>
      </c>
      <c r="M38" s="57"/>
      <c r="N38" s="65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</row>
    <row r="39" spans="1:26" ht="45" customHeight="1">
      <c r="A39" s="293" t="s">
        <v>277</v>
      </c>
      <c r="B39" s="293" t="s">
        <v>63</v>
      </c>
      <c r="C39" s="293">
        <v>102333</v>
      </c>
      <c r="D39" s="294" t="s">
        <v>128</v>
      </c>
      <c r="E39" s="293" t="s">
        <v>69</v>
      </c>
      <c r="F39" s="295">
        <v>50.008015577699993</v>
      </c>
      <c r="G39" s="296">
        <v>0.77</v>
      </c>
      <c r="H39" s="296">
        <v>0.94</v>
      </c>
      <c r="I39" s="296">
        <v>47.01</v>
      </c>
      <c r="J39" s="348">
        <f t="shared" si="0"/>
        <v>8.5965674771023787E-5</v>
      </c>
      <c r="K39" s="298">
        <f t="shared" si="3"/>
        <v>0.99995439302427602</v>
      </c>
      <c r="L39" s="293" t="str">
        <f t="shared" si="1"/>
        <v>C</v>
      </c>
      <c r="M39" s="57"/>
      <c r="N39" s="65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</row>
    <row r="40" spans="1:26" ht="45" customHeight="1">
      <c r="A40" s="293" t="s">
        <v>140</v>
      </c>
      <c r="B40" s="293" t="s">
        <v>63</v>
      </c>
      <c r="C40" s="293">
        <v>102332</v>
      </c>
      <c r="D40" s="294" t="s">
        <v>127</v>
      </c>
      <c r="E40" s="293" t="s">
        <v>69</v>
      </c>
      <c r="F40" s="295">
        <v>7.5216194999999999</v>
      </c>
      <c r="G40" s="296">
        <v>2.02</v>
      </c>
      <c r="H40" s="296">
        <v>2.46</v>
      </c>
      <c r="I40" s="296">
        <v>18.5</v>
      </c>
      <c r="J40" s="348">
        <f t="shared" si="0"/>
        <v>3.3830354887554564E-5</v>
      </c>
      <c r="K40" s="298">
        <f>K39+J40</f>
        <v>0.9999882233791636</v>
      </c>
      <c r="L40" s="293" t="str">
        <f t="shared" si="1"/>
        <v>C</v>
      </c>
      <c r="M40" s="57"/>
      <c r="N40" s="65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</row>
    <row r="41" spans="1:26" ht="45" customHeight="1">
      <c r="A41" s="293" t="s">
        <v>141</v>
      </c>
      <c r="B41" s="293" t="s">
        <v>63</v>
      </c>
      <c r="C41" s="293">
        <v>102333</v>
      </c>
      <c r="D41" s="294" t="s">
        <v>128</v>
      </c>
      <c r="E41" s="293" t="s">
        <v>69</v>
      </c>
      <c r="F41" s="295">
        <v>6.8521953644999991</v>
      </c>
      <c r="G41" s="296">
        <v>0.77</v>
      </c>
      <c r="H41" s="296">
        <v>0.94</v>
      </c>
      <c r="I41" s="296">
        <v>6.44</v>
      </c>
      <c r="J41" s="348">
        <f t="shared" si="0"/>
        <v>1.1776620836532508E-5</v>
      </c>
      <c r="K41" s="298">
        <f t="shared" ref="K41" si="5">K40+J41</f>
        <v>1.0000000000000002</v>
      </c>
      <c r="L41" s="293" t="str">
        <f t="shared" si="1"/>
        <v>C</v>
      </c>
      <c r="M41" s="57"/>
      <c r="N41" s="65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</row>
    <row r="42" spans="1:26" ht="5.45" customHeight="1">
      <c r="A42" s="472"/>
      <c r="B42" s="473"/>
      <c r="C42" s="473"/>
      <c r="D42" s="473"/>
      <c r="E42" s="473"/>
      <c r="F42" s="473"/>
      <c r="G42" s="473"/>
      <c r="H42" s="473"/>
      <c r="I42" s="473"/>
      <c r="J42" s="473"/>
      <c r="K42" s="473"/>
      <c r="L42" s="474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</row>
    <row r="43" spans="1:26" ht="21.75" hidden="1" customHeight="1">
      <c r="A43" s="519" t="s">
        <v>70</v>
      </c>
      <c r="B43" s="520"/>
      <c r="C43" s="520"/>
      <c r="D43" s="520"/>
      <c r="E43" s="520"/>
      <c r="F43" s="520"/>
      <c r="G43" s="520"/>
      <c r="H43" s="521"/>
      <c r="I43" s="168" t="e">
        <f>SUM(#REF!,#REF!)</f>
        <v>#REF!</v>
      </c>
      <c r="J43" s="57"/>
      <c r="K43" s="57"/>
      <c r="L43" s="121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</row>
    <row r="44" spans="1:26" ht="21" customHeight="1">
      <c r="A44" s="447" t="s">
        <v>71</v>
      </c>
      <c r="B44" s="440"/>
      <c r="C44" s="440"/>
      <c r="D44" s="440"/>
      <c r="E44" s="440"/>
      <c r="F44" s="440"/>
      <c r="G44" s="440"/>
      <c r="H44" s="440"/>
      <c r="I44" s="169">
        <f>SUM(I10:I41)</f>
        <v>546846.17000000016</v>
      </c>
      <c r="J44" s="522">
        <f>SUM(J10:J41)</f>
        <v>1.0000000000000002</v>
      </c>
      <c r="K44" s="523"/>
      <c r="L44" s="524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275.25" customHeight="1">
      <c r="A45" s="313"/>
      <c r="B45" s="314"/>
      <c r="C45" s="315"/>
      <c r="D45" s="316"/>
      <c r="E45" s="316"/>
      <c r="F45" s="317"/>
      <c r="G45" s="318"/>
      <c r="H45" s="316"/>
      <c r="I45" s="316"/>
      <c r="J45" s="319"/>
      <c r="K45" s="319"/>
      <c r="L45" s="320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15" customHeight="1">
      <c r="A46" s="101"/>
      <c r="B46" s="331"/>
      <c r="C46" s="332"/>
      <c r="D46" s="268"/>
      <c r="E46" s="268"/>
      <c r="F46" s="333"/>
      <c r="G46" s="334"/>
      <c r="H46" s="268"/>
      <c r="I46" s="268"/>
      <c r="J46" s="55"/>
      <c r="K46" s="55"/>
      <c r="L46" s="122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15" customHeight="1">
      <c r="A47" s="101"/>
      <c r="B47" s="246" t="s">
        <v>104</v>
      </c>
      <c r="C47" s="246" t="s">
        <v>105</v>
      </c>
      <c r="D47" s="268"/>
      <c r="E47" s="268"/>
      <c r="F47" s="333"/>
      <c r="G47" s="334"/>
      <c r="H47" s="268"/>
      <c r="I47" s="268"/>
      <c r="J47" s="55"/>
      <c r="K47" s="55"/>
      <c r="L47" s="122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15" customHeight="1">
      <c r="A48" s="101"/>
      <c r="B48" s="109" t="s">
        <v>106</v>
      </c>
      <c r="C48" s="110">
        <v>0.8</v>
      </c>
      <c r="D48" s="268"/>
      <c r="E48" s="268"/>
      <c r="F48" s="333"/>
      <c r="G48" s="334"/>
      <c r="H48" s="268"/>
      <c r="I48" s="268"/>
      <c r="J48" s="55"/>
      <c r="K48" s="55"/>
      <c r="L48" s="122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14.25" customHeight="1">
      <c r="A49" s="101"/>
      <c r="B49" s="186" t="s">
        <v>107</v>
      </c>
      <c r="C49" s="111">
        <v>0.95</v>
      </c>
      <c r="D49" s="268"/>
      <c r="E49" s="268"/>
      <c r="F49" s="333"/>
      <c r="G49" s="334"/>
      <c r="H49" s="268"/>
      <c r="I49" s="268"/>
      <c r="J49" s="55"/>
      <c r="K49" s="55"/>
      <c r="L49" s="122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12.6" customHeight="1">
      <c r="A50" s="101"/>
      <c r="B50" s="187" t="s">
        <v>108</v>
      </c>
      <c r="C50" s="112">
        <v>1</v>
      </c>
      <c r="D50" s="268"/>
      <c r="E50" s="268"/>
      <c r="F50" s="333"/>
      <c r="G50" s="334"/>
      <c r="H50" s="268"/>
      <c r="I50" s="268"/>
      <c r="J50" s="55"/>
      <c r="K50" s="55"/>
      <c r="L50" s="122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10.5" customHeight="1">
      <c r="A51" s="101"/>
      <c r="B51" s="331"/>
      <c r="C51" s="332"/>
      <c r="D51" s="268"/>
      <c r="E51" s="268"/>
      <c r="F51" s="333"/>
      <c r="G51" s="334"/>
      <c r="H51" s="268"/>
      <c r="I51" s="268"/>
      <c r="J51" s="55"/>
      <c r="K51" s="55"/>
      <c r="L51" s="122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10.5" customHeight="1">
      <c r="A52" s="101"/>
      <c r="B52" s="331"/>
      <c r="C52" s="332"/>
      <c r="D52" s="268"/>
      <c r="E52" s="268"/>
      <c r="F52" s="333"/>
      <c r="G52" s="334"/>
      <c r="H52" s="268"/>
      <c r="I52" s="268"/>
      <c r="J52" s="55"/>
      <c r="K52" s="55"/>
      <c r="L52" s="122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ht="10.15" customHeight="1">
      <c r="A53" s="101"/>
      <c r="B53" s="331"/>
      <c r="C53" s="332"/>
      <c r="D53" s="268"/>
      <c r="E53" s="268"/>
      <c r="F53" s="333"/>
      <c r="G53" s="334"/>
      <c r="H53" s="268"/>
      <c r="I53" s="268"/>
      <c r="J53" s="55"/>
      <c r="K53" s="55"/>
      <c r="L53" s="122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10.15" customHeight="1">
      <c r="A54" s="101"/>
      <c r="B54" s="331"/>
      <c r="C54" s="332"/>
      <c r="D54" s="268"/>
      <c r="E54" s="268"/>
      <c r="F54" s="333"/>
      <c r="G54" s="334"/>
      <c r="H54" s="268"/>
      <c r="I54" s="268"/>
      <c r="J54" s="55"/>
      <c r="K54" s="55"/>
      <c r="L54" s="122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10.5" customHeight="1">
      <c r="A55" s="101"/>
      <c r="B55" s="331"/>
      <c r="C55" s="332"/>
      <c r="D55" s="268"/>
      <c r="E55" s="268"/>
      <c r="F55" s="333"/>
      <c r="G55" s="334"/>
      <c r="H55" s="268"/>
      <c r="I55" s="268"/>
      <c r="J55" s="55"/>
      <c r="K55" s="55"/>
      <c r="L55" s="122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10.5" customHeight="1">
      <c r="A56" s="101"/>
      <c r="B56" s="331"/>
      <c r="C56" s="332"/>
      <c r="D56" s="268"/>
      <c r="E56" s="268"/>
      <c r="F56" s="333"/>
      <c r="G56" s="334"/>
      <c r="H56" s="268"/>
      <c r="I56" s="268"/>
      <c r="J56" s="55"/>
      <c r="K56" s="55"/>
      <c r="L56" s="122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10.5" customHeight="1">
      <c r="A57" s="101"/>
      <c r="B57" s="331"/>
      <c r="C57" s="332"/>
      <c r="D57" s="268"/>
      <c r="E57" s="268"/>
      <c r="F57" s="333"/>
      <c r="G57" s="334"/>
      <c r="H57" s="268"/>
      <c r="I57" s="268"/>
      <c r="J57" s="55"/>
      <c r="K57" s="55"/>
      <c r="L57" s="122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10.5" customHeight="1">
      <c r="A58" s="101"/>
      <c r="B58" s="331"/>
      <c r="C58" s="332"/>
      <c r="D58" s="268"/>
      <c r="E58" s="268"/>
      <c r="F58" s="333"/>
      <c r="G58" s="334"/>
      <c r="H58" s="268"/>
      <c r="I58" s="268"/>
      <c r="J58" s="55"/>
      <c r="K58" s="55"/>
      <c r="L58" s="122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21" customHeight="1">
      <c r="A59" s="101"/>
      <c r="B59" s="331"/>
      <c r="C59" s="332"/>
      <c r="D59" s="268"/>
      <c r="E59" s="268"/>
      <c r="F59" s="333"/>
      <c r="G59" s="334"/>
      <c r="H59" s="268"/>
      <c r="I59" s="268"/>
      <c r="J59" s="55"/>
      <c r="K59" s="55"/>
      <c r="L59" s="122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10.5" customHeight="1">
      <c r="A60" s="101"/>
      <c r="B60" s="331"/>
      <c r="C60" s="332"/>
      <c r="D60" s="268"/>
      <c r="E60" s="268"/>
      <c r="F60" s="333"/>
      <c r="G60" s="334"/>
      <c r="H60" s="268"/>
      <c r="I60" s="268"/>
      <c r="J60" s="55"/>
      <c r="K60" s="55"/>
      <c r="L60" s="122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93.75" customHeight="1">
      <c r="A61" s="101"/>
      <c r="B61" s="331"/>
      <c r="C61" s="332"/>
      <c r="D61" s="268"/>
      <c r="E61" s="268"/>
      <c r="F61" s="333"/>
      <c r="G61" s="334"/>
      <c r="H61" s="268"/>
      <c r="I61" s="268"/>
      <c r="J61" s="55"/>
      <c r="K61" s="55"/>
      <c r="L61" s="122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23.45" customHeight="1">
      <c r="A62" s="101"/>
      <c r="B62" s="331"/>
      <c r="C62" s="332"/>
      <c r="D62" s="268"/>
      <c r="E62" s="268"/>
      <c r="F62" s="333"/>
      <c r="G62" s="334"/>
      <c r="H62" s="268"/>
      <c r="I62" s="268"/>
      <c r="J62" s="55"/>
      <c r="K62" s="55"/>
      <c r="L62" s="122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25.15" customHeight="1">
      <c r="A63" s="101"/>
      <c r="B63" s="331"/>
      <c r="C63" s="332"/>
      <c r="D63" s="268"/>
      <c r="E63" s="268"/>
      <c r="F63" s="333"/>
      <c r="G63" s="334"/>
      <c r="H63" s="268"/>
      <c r="I63" s="268"/>
      <c r="J63" s="55"/>
      <c r="K63" s="55"/>
      <c r="L63" s="122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54.75" customHeight="1">
      <c r="A64" s="101"/>
      <c r="B64" s="331"/>
      <c r="C64" s="332"/>
      <c r="D64" s="268"/>
      <c r="E64" s="268"/>
      <c r="F64" s="333"/>
      <c r="G64" s="334"/>
      <c r="H64" s="268"/>
      <c r="I64" s="268"/>
      <c r="J64" s="55"/>
      <c r="K64" s="55"/>
      <c r="L64" s="122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8.25" customHeight="1">
      <c r="A65" s="335"/>
      <c r="B65" s="336"/>
      <c r="C65" s="337"/>
      <c r="D65" s="338"/>
      <c r="E65" s="339"/>
      <c r="F65" s="479"/>
      <c r="G65" s="509"/>
      <c r="H65" s="509"/>
      <c r="I65" s="336"/>
      <c r="J65" s="340"/>
      <c r="K65" s="340"/>
      <c r="L65" s="341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</row>
    <row r="66" spans="1:26" ht="12.75" customHeight="1">
      <c r="A66" s="188"/>
      <c r="B66" s="189"/>
      <c r="C66" s="189"/>
      <c r="D66" s="190"/>
      <c r="E66" s="189"/>
      <c r="F66" s="191"/>
      <c r="G66" s="192"/>
      <c r="H66" s="189"/>
      <c r="I66" s="189"/>
      <c r="J66" s="193"/>
      <c r="K66" s="193"/>
      <c r="L66" s="193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</row>
    <row r="67" spans="1:26" ht="63" customHeight="1">
      <c r="A67" s="68"/>
      <c r="B67" s="68"/>
      <c r="C67" s="68"/>
      <c r="D67" s="328"/>
      <c r="E67" s="68"/>
      <c r="F67" s="184"/>
      <c r="G67" s="72"/>
      <c r="H67" s="68"/>
      <c r="I67" s="68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48" customHeight="1">
      <c r="A68" s="68"/>
      <c r="B68" s="68"/>
      <c r="C68" s="68"/>
      <c r="D68" s="68"/>
      <c r="E68" s="68"/>
      <c r="F68" s="329"/>
      <c r="G68" s="72"/>
      <c r="H68" s="68"/>
      <c r="I68" s="68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64.900000000000006" customHeight="1">
      <c r="A69" s="68"/>
      <c r="B69" s="68"/>
      <c r="C69" s="68"/>
      <c r="D69" s="68"/>
      <c r="E69" s="68"/>
      <c r="F69" s="184"/>
      <c r="G69" s="72"/>
      <c r="H69" s="68"/>
      <c r="I69" s="68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12.75" customHeight="1">
      <c r="A70" s="68"/>
      <c r="B70" s="68"/>
      <c r="C70" s="68"/>
      <c r="D70" s="68"/>
      <c r="E70" s="68"/>
      <c r="F70" s="184"/>
      <c r="G70" s="72"/>
      <c r="H70" s="68"/>
      <c r="I70" s="68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12.75" customHeight="1">
      <c r="A71" s="68"/>
      <c r="B71" s="68"/>
      <c r="C71" s="68"/>
      <c r="D71" s="68"/>
      <c r="E71" s="68"/>
      <c r="F71" s="184"/>
      <c r="G71" s="72"/>
      <c r="H71" s="68"/>
      <c r="I71" s="68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12.75" customHeight="1">
      <c r="A72" s="68"/>
      <c r="B72" s="68"/>
      <c r="C72" s="68"/>
      <c r="D72" s="68"/>
      <c r="E72" s="68"/>
      <c r="F72" s="184"/>
      <c r="G72" s="72"/>
      <c r="H72" s="68"/>
      <c r="I72" s="68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12.75" customHeight="1">
      <c r="A73" s="68"/>
      <c r="B73" s="68"/>
      <c r="C73" s="68"/>
      <c r="D73" s="68"/>
      <c r="E73" s="68"/>
      <c r="F73" s="184"/>
      <c r="G73" s="72"/>
      <c r="H73" s="68"/>
      <c r="I73" s="68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12.75" customHeight="1">
      <c r="A74" s="68"/>
      <c r="B74" s="68"/>
      <c r="C74" s="68"/>
      <c r="D74" s="68"/>
      <c r="E74" s="68"/>
      <c r="F74" s="184"/>
      <c r="G74" s="72"/>
      <c r="H74" s="68"/>
      <c r="I74" s="68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12.75" customHeight="1">
      <c r="A75" s="68"/>
      <c r="B75" s="68"/>
      <c r="C75" s="68"/>
      <c r="D75" s="68"/>
      <c r="E75" s="68"/>
      <c r="F75" s="184"/>
      <c r="G75" s="72"/>
      <c r="H75" s="68"/>
      <c r="I75" s="68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12.75" customHeight="1">
      <c r="A76" s="68"/>
      <c r="B76" s="68"/>
      <c r="C76" s="68"/>
      <c r="D76" s="68"/>
      <c r="E76" s="68"/>
      <c r="F76" s="184"/>
      <c r="G76" s="72"/>
      <c r="H76" s="68"/>
      <c r="I76" s="68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12.75" customHeight="1">
      <c r="A77" s="68"/>
      <c r="B77" s="68"/>
      <c r="C77" s="68"/>
      <c r="D77" s="68"/>
      <c r="E77" s="68"/>
      <c r="F77" s="184"/>
      <c r="G77" s="72"/>
      <c r="H77" s="68"/>
      <c r="I77" s="68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12.75" customHeight="1">
      <c r="A78" s="68"/>
      <c r="B78" s="68"/>
      <c r="C78" s="68"/>
      <c r="D78" s="68"/>
      <c r="E78" s="68"/>
      <c r="F78" s="184"/>
      <c r="G78" s="72"/>
      <c r="H78" s="68"/>
      <c r="I78" s="68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12.75" customHeight="1">
      <c r="A79" s="68"/>
      <c r="B79" s="68"/>
      <c r="C79" s="68"/>
      <c r="D79" s="68"/>
      <c r="E79" s="68"/>
      <c r="F79" s="184"/>
      <c r="G79" s="72"/>
      <c r="H79" s="68"/>
      <c r="I79" s="68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12.75" customHeight="1">
      <c r="A80" s="68"/>
      <c r="B80" s="68"/>
      <c r="C80" s="68"/>
      <c r="D80" s="68"/>
      <c r="E80" s="68"/>
      <c r="F80" s="184"/>
      <c r="G80" s="72"/>
      <c r="H80" s="68"/>
      <c r="I80" s="68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ht="12.75" customHeight="1">
      <c r="A81" s="68"/>
      <c r="B81" s="68"/>
      <c r="C81" s="68"/>
      <c r="D81" s="68"/>
      <c r="E81" s="68"/>
      <c r="F81" s="184"/>
      <c r="G81" s="72"/>
      <c r="H81" s="68"/>
      <c r="I81" s="68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ht="12.75" customHeight="1">
      <c r="A82" s="68"/>
      <c r="B82" s="68"/>
      <c r="C82" s="68"/>
      <c r="D82" s="68"/>
      <c r="E82" s="68"/>
      <c r="F82" s="184"/>
      <c r="G82" s="72"/>
      <c r="H82" s="68"/>
      <c r="I82" s="68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ht="12.75" customHeight="1">
      <c r="A83" s="68"/>
      <c r="B83" s="68"/>
      <c r="C83" s="68"/>
      <c r="D83" s="68"/>
      <c r="E83" s="68"/>
      <c r="F83" s="184"/>
      <c r="G83" s="72"/>
      <c r="H83" s="68"/>
      <c r="I83" s="68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</row>
    <row r="84" spans="1:26" ht="12.75" customHeight="1">
      <c r="A84" s="68"/>
      <c r="B84" s="68"/>
      <c r="C84" s="68"/>
      <c r="D84" s="68"/>
      <c r="E84" s="68"/>
      <c r="F84" s="184"/>
      <c r="G84" s="72"/>
      <c r="H84" s="68"/>
      <c r="I84" s="68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</row>
    <row r="85" spans="1:26" ht="12.75" customHeight="1">
      <c r="A85" s="68"/>
      <c r="B85" s="68"/>
      <c r="C85" s="68"/>
      <c r="D85" s="68"/>
      <c r="E85" s="68"/>
      <c r="F85" s="184"/>
      <c r="G85" s="72"/>
      <c r="H85" s="68"/>
      <c r="I85" s="68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</row>
    <row r="86" spans="1:26" ht="12.75" customHeight="1">
      <c r="A86" s="68"/>
      <c r="B86" s="68"/>
      <c r="C86" s="68"/>
      <c r="D86" s="68"/>
      <c r="E86" s="68"/>
      <c r="F86" s="184"/>
      <c r="G86" s="72"/>
      <c r="H86" s="68"/>
      <c r="I86" s="68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</row>
    <row r="87" spans="1:26" ht="12.75" customHeight="1">
      <c r="A87" s="68"/>
      <c r="B87" s="68"/>
      <c r="C87" s="68"/>
      <c r="D87" s="68"/>
      <c r="E87" s="68"/>
      <c r="F87" s="184"/>
      <c r="G87" s="72"/>
      <c r="H87" s="68"/>
      <c r="I87" s="68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</row>
    <row r="88" spans="1:26" ht="12.75" customHeight="1">
      <c r="A88" s="68"/>
      <c r="B88" s="68"/>
      <c r="C88" s="68"/>
      <c r="D88" s="68"/>
      <c r="E88" s="68"/>
      <c r="F88" s="184"/>
      <c r="G88" s="72"/>
      <c r="H88" s="68"/>
      <c r="I88" s="68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</row>
    <row r="89" spans="1:26" ht="12.75" customHeight="1">
      <c r="A89" s="68"/>
      <c r="B89" s="68"/>
      <c r="C89" s="68"/>
      <c r="D89" s="68"/>
      <c r="E89" s="68"/>
      <c r="F89" s="184"/>
      <c r="G89" s="72"/>
      <c r="H89" s="68"/>
      <c r="I89" s="68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</row>
    <row r="90" spans="1:26" ht="12.75" customHeight="1">
      <c r="A90" s="68"/>
      <c r="B90" s="68"/>
      <c r="C90" s="68"/>
      <c r="D90" s="68"/>
      <c r="E90" s="68"/>
      <c r="F90" s="184"/>
      <c r="G90" s="72"/>
      <c r="H90" s="68"/>
      <c r="I90" s="68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</row>
    <row r="91" spans="1:26" ht="12.75" customHeight="1">
      <c r="A91" s="68"/>
      <c r="B91" s="68"/>
      <c r="C91" s="68"/>
      <c r="D91" s="68"/>
      <c r="E91" s="68"/>
      <c r="F91" s="184"/>
      <c r="G91" s="72"/>
      <c r="H91" s="68"/>
      <c r="I91" s="68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</row>
    <row r="92" spans="1:26" ht="12.75" customHeight="1">
      <c r="A92" s="68"/>
      <c r="B92" s="68"/>
      <c r="C92" s="68"/>
      <c r="D92" s="68"/>
      <c r="E92" s="68"/>
      <c r="F92" s="184"/>
      <c r="G92" s="72"/>
      <c r="H92" s="68"/>
      <c r="I92" s="68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</row>
    <row r="93" spans="1:26" ht="12.75" customHeight="1">
      <c r="A93" s="68"/>
      <c r="B93" s="68"/>
      <c r="C93" s="68"/>
      <c r="D93" s="68"/>
      <c r="E93" s="68"/>
      <c r="F93" s="184"/>
      <c r="G93" s="72"/>
      <c r="H93" s="68"/>
      <c r="I93" s="68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</row>
    <row r="94" spans="1:26" ht="12.75" customHeight="1">
      <c r="A94" s="68"/>
      <c r="B94" s="68"/>
      <c r="C94" s="68"/>
      <c r="D94" s="68"/>
      <c r="E94" s="68"/>
      <c r="F94" s="184"/>
      <c r="G94" s="72"/>
      <c r="H94" s="68"/>
      <c r="I94" s="68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</row>
    <row r="95" spans="1:26" ht="12.75" customHeight="1">
      <c r="A95" s="68"/>
      <c r="B95" s="68"/>
      <c r="C95" s="68"/>
      <c r="D95" s="68"/>
      <c r="E95" s="68"/>
      <c r="F95" s="184"/>
      <c r="G95" s="72"/>
      <c r="H95" s="68"/>
      <c r="I95" s="68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</row>
    <row r="96" spans="1:26" ht="12.75" customHeight="1">
      <c r="A96" s="68"/>
      <c r="B96" s="68"/>
      <c r="C96" s="68"/>
      <c r="D96" s="68"/>
      <c r="E96" s="68"/>
      <c r="F96" s="184"/>
      <c r="G96" s="72"/>
      <c r="H96" s="68"/>
      <c r="I96" s="68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</row>
    <row r="97" spans="1:26" ht="12.75" customHeight="1">
      <c r="A97" s="68"/>
      <c r="B97" s="68"/>
      <c r="C97" s="68"/>
      <c r="D97" s="68"/>
      <c r="E97" s="68"/>
      <c r="F97" s="184"/>
      <c r="G97" s="72"/>
      <c r="H97" s="68"/>
      <c r="I97" s="68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</row>
    <row r="98" spans="1:26" ht="12.75" customHeight="1">
      <c r="A98" s="68"/>
      <c r="B98" s="68"/>
      <c r="C98" s="68"/>
      <c r="D98" s="68"/>
      <c r="E98" s="68"/>
      <c r="F98" s="184"/>
      <c r="G98" s="72"/>
      <c r="H98" s="68"/>
      <c r="I98" s="68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ht="12.75" customHeight="1">
      <c r="A99" s="68"/>
      <c r="B99" s="68"/>
      <c r="C99" s="68"/>
      <c r="D99" s="68"/>
      <c r="E99" s="68"/>
      <c r="F99" s="184"/>
      <c r="G99" s="72"/>
      <c r="H99" s="68"/>
      <c r="I99" s="68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</row>
    <row r="100" spans="1:26" ht="12.75" customHeight="1">
      <c r="A100" s="68"/>
      <c r="B100" s="68"/>
      <c r="C100" s="68"/>
      <c r="D100" s="68"/>
      <c r="E100" s="68"/>
      <c r="F100" s="184"/>
      <c r="G100" s="72"/>
      <c r="H100" s="68"/>
      <c r="I100" s="68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</row>
    <row r="101" spans="1:26" ht="12.75" customHeight="1">
      <c r="A101" s="68"/>
      <c r="B101" s="68"/>
      <c r="C101" s="68"/>
      <c r="D101" s="68"/>
      <c r="E101" s="68"/>
      <c r="F101" s="184"/>
      <c r="G101" s="72"/>
      <c r="H101" s="68"/>
      <c r="I101" s="68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</row>
    <row r="102" spans="1:26" ht="12.75" customHeight="1">
      <c r="A102" s="68"/>
      <c r="B102" s="68"/>
      <c r="C102" s="68"/>
      <c r="D102" s="68"/>
      <c r="E102" s="68"/>
      <c r="F102" s="184"/>
      <c r="G102" s="72"/>
      <c r="H102" s="68"/>
      <c r="I102" s="68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</row>
    <row r="103" spans="1:26" ht="12.75" customHeight="1">
      <c r="A103" s="68"/>
      <c r="B103" s="68"/>
      <c r="C103" s="68"/>
      <c r="D103" s="68"/>
      <c r="E103" s="68"/>
      <c r="F103" s="184"/>
      <c r="G103" s="72"/>
      <c r="H103" s="68"/>
      <c r="I103" s="68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</row>
    <row r="104" spans="1:26" ht="12.75" customHeight="1">
      <c r="A104" s="68"/>
      <c r="B104" s="68"/>
      <c r="C104" s="68"/>
      <c r="D104" s="68"/>
      <c r="E104" s="68"/>
      <c r="F104" s="184"/>
      <c r="G104" s="72"/>
      <c r="H104" s="68"/>
      <c r="I104" s="68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</row>
    <row r="105" spans="1:26" ht="12.75" customHeight="1">
      <c r="A105" s="68"/>
      <c r="B105" s="68"/>
      <c r="C105" s="68"/>
      <c r="D105" s="68"/>
      <c r="E105" s="68"/>
      <c r="F105" s="184"/>
      <c r="G105" s="72"/>
      <c r="H105" s="68"/>
      <c r="I105" s="68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</row>
    <row r="106" spans="1:26" ht="12.75" customHeight="1">
      <c r="A106" s="68"/>
      <c r="B106" s="68"/>
      <c r="C106" s="68"/>
      <c r="D106" s="68"/>
      <c r="E106" s="68"/>
      <c r="F106" s="184"/>
      <c r="G106" s="72"/>
      <c r="H106" s="68"/>
      <c r="I106" s="68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</row>
    <row r="107" spans="1:26" ht="12.75" customHeight="1">
      <c r="A107" s="68"/>
      <c r="B107" s="68"/>
      <c r="C107" s="68"/>
      <c r="D107" s="68"/>
      <c r="E107" s="68"/>
      <c r="F107" s="184"/>
      <c r="G107" s="72"/>
      <c r="H107" s="68"/>
      <c r="I107" s="68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</row>
    <row r="108" spans="1:26" ht="12.75" customHeight="1">
      <c r="A108" s="68"/>
      <c r="B108" s="68"/>
      <c r="C108" s="68"/>
      <c r="D108" s="68"/>
      <c r="E108" s="68"/>
      <c r="F108" s="184"/>
      <c r="G108" s="72"/>
      <c r="H108" s="68"/>
      <c r="I108" s="68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</row>
    <row r="109" spans="1:26" ht="12.75" customHeight="1">
      <c r="A109" s="68"/>
      <c r="B109" s="68"/>
      <c r="C109" s="68"/>
      <c r="D109" s="68"/>
      <c r="E109" s="68"/>
      <c r="F109" s="184"/>
      <c r="G109" s="72"/>
      <c r="H109" s="68"/>
      <c r="I109" s="68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</row>
    <row r="110" spans="1:26" ht="12.75" customHeight="1">
      <c r="A110" s="68"/>
      <c r="B110" s="68"/>
      <c r="C110" s="68"/>
      <c r="D110" s="68"/>
      <c r="E110" s="68"/>
      <c r="F110" s="184"/>
      <c r="G110" s="72"/>
      <c r="H110" s="68"/>
      <c r="I110" s="68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</row>
    <row r="111" spans="1:26" ht="12.75" customHeight="1">
      <c r="A111" s="68"/>
      <c r="B111" s="68"/>
      <c r="C111" s="68"/>
      <c r="D111" s="68"/>
      <c r="E111" s="68"/>
      <c r="F111" s="184"/>
      <c r="G111" s="72"/>
      <c r="H111" s="68"/>
      <c r="I111" s="68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ht="12.75" customHeight="1">
      <c r="A112" s="68"/>
      <c r="B112" s="68"/>
      <c r="C112" s="68"/>
      <c r="D112" s="68"/>
      <c r="E112" s="68"/>
      <c r="F112" s="184"/>
      <c r="G112" s="72"/>
      <c r="H112" s="68"/>
      <c r="I112" s="68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2.75" customHeight="1">
      <c r="A113" s="68"/>
      <c r="B113" s="68"/>
      <c r="C113" s="68"/>
      <c r="D113" s="68"/>
      <c r="E113" s="68"/>
      <c r="F113" s="184"/>
      <c r="G113" s="72"/>
      <c r="H113" s="68"/>
      <c r="I113" s="68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2.75" customHeight="1">
      <c r="A114" s="68"/>
      <c r="B114" s="68"/>
      <c r="C114" s="68"/>
      <c r="D114" s="68"/>
      <c r="E114" s="68"/>
      <c r="F114" s="184"/>
      <c r="G114" s="72"/>
      <c r="H114" s="68"/>
      <c r="I114" s="68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2.75" customHeight="1">
      <c r="A115" s="68"/>
      <c r="B115" s="68"/>
      <c r="C115" s="68"/>
      <c r="D115" s="68"/>
      <c r="E115" s="68"/>
      <c r="F115" s="184"/>
      <c r="G115" s="72"/>
      <c r="H115" s="68"/>
      <c r="I115" s="68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2.75" customHeight="1">
      <c r="A116" s="68"/>
      <c r="B116" s="68"/>
      <c r="C116" s="68"/>
      <c r="D116" s="68"/>
      <c r="E116" s="68"/>
      <c r="F116" s="184"/>
      <c r="G116" s="72"/>
      <c r="H116" s="68"/>
      <c r="I116" s="68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2.75" customHeight="1">
      <c r="A117" s="68"/>
      <c r="B117" s="68"/>
      <c r="C117" s="68"/>
      <c r="D117" s="68"/>
      <c r="E117" s="68"/>
      <c r="F117" s="184"/>
      <c r="G117" s="72"/>
      <c r="H117" s="68"/>
      <c r="I117" s="68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2.75" customHeight="1">
      <c r="A118" s="68"/>
      <c r="B118" s="68"/>
      <c r="C118" s="68"/>
      <c r="D118" s="68"/>
      <c r="E118" s="68"/>
      <c r="F118" s="184"/>
      <c r="G118" s="72"/>
      <c r="H118" s="68"/>
      <c r="I118" s="68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2.75" customHeight="1">
      <c r="A119" s="68"/>
      <c r="B119" s="68"/>
      <c r="C119" s="68"/>
      <c r="D119" s="68"/>
      <c r="E119" s="68"/>
      <c r="F119" s="184"/>
      <c r="G119" s="72"/>
      <c r="H119" s="68"/>
      <c r="I119" s="68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2.75" customHeight="1">
      <c r="A120" s="68"/>
      <c r="B120" s="68"/>
      <c r="C120" s="68"/>
      <c r="D120" s="68"/>
      <c r="E120" s="68"/>
      <c r="F120" s="184"/>
      <c r="G120" s="72"/>
      <c r="H120" s="68"/>
      <c r="I120" s="68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2.75" customHeight="1">
      <c r="A121" s="68"/>
      <c r="B121" s="68"/>
      <c r="C121" s="68"/>
      <c r="D121" s="68"/>
      <c r="E121" s="68"/>
      <c r="F121" s="184"/>
      <c r="G121" s="72"/>
      <c r="H121" s="68"/>
      <c r="I121" s="68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2.75" customHeight="1">
      <c r="A122" s="68"/>
      <c r="B122" s="68"/>
      <c r="C122" s="68"/>
      <c r="D122" s="68"/>
      <c r="E122" s="68"/>
      <c r="F122" s="184"/>
      <c r="G122" s="72"/>
      <c r="H122" s="68"/>
      <c r="I122" s="68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2.75" customHeight="1">
      <c r="A123" s="68"/>
      <c r="B123" s="68"/>
      <c r="C123" s="68"/>
      <c r="D123" s="68"/>
      <c r="E123" s="68"/>
      <c r="F123" s="184"/>
      <c r="G123" s="72"/>
      <c r="H123" s="68"/>
      <c r="I123" s="68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2.75" customHeight="1">
      <c r="A124" s="68"/>
      <c r="B124" s="68"/>
      <c r="C124" s="68"/>
      <c r="D124" s="68"/>
      <c r="E124" s="68"/>
      <c r="F124" s="184"/>
      <c r="G124" s="72"/>
      <c r="H124" s="68"/>
      <c r="I124" s="68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2.75" customHeight="1">
      <c r="A125" s="68"/>
      <c r="B125" s="68"/>
      <c r="C125" s="68"/>
      <c r="D125" s="68"/>
      <c r="E125" s="68"/>
      <c r="F125" s="184"/>
      <c r="G125" s="72"/>
      <c r="H125" s="68"/>
      <c r="I125" s="68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2.75" customHeight="1">
      <c r="A126" s="68"/>
      <c r="B126" s="68"/>
      <c r="C126" s="68"/>
      <c r="D126" s="68"/>
      <c r="E126" s="68"/>
      <c r="F126" s="184"/>
      <c r="G126" s="72"/>
      <c r="H126" s="68"/>
      <c r="I126" s="68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2.75" customHeight="1">
      <c r="A127" s="68"/>
      <c r="B127" s="68"/>
      <c r="C127" s="68"/>
      <c r="D127" s="68"/>
      <c r="E127" s="68"/>
      <c r="F127" s="184"/>
      <c r="G127" s="72"/>
      <c r="H127" s="68"/>
      <c r="I127" s="68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2.75" customHeight="1">
      <c r="A128" s="68"/>
      <c r="B128" s="68"/>
      <c r="C128" s="68"/>
      <c r="D128" s="68"/>
      <c r="E128" s="68"/>
      <c r="F128" s="184"/>
      <c r="G128" s="72"/>
      <c r="H128" s="68"/>
      <c r="I128" s="68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2.75" customHeight="1">
      <c r="A129" s="68"/>
      <c r="B129" s="68"/>
      <c r="C129" s="68"/>
      <c r="D129" s="68"/>
      <c r="E129" s="68"/>
      <c r="F129" s="184"/>
      <c r="G129" s="72"/>
      <c r="H129" s="68"/>
      <c r="I129" s="68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2.75" customHeight="1">
      <c r="A130" s="68"/>
      <c r="B130" s="68"/>
      <c r="C130" s="68"/>
      <c r="D130" s="68"/>
      <c r="E130" s="68"/>
      <c r="F130" s="184"/>
      <c r="G130" s="72"/>
      <c r="H130" s="68"/>
      <c r="I130" s="68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2.75" customHeight="1">
      <c r="A131" s="68"/>
      <c r="B131" s="68"/>
      <c r="C131" s="68"/>
      <c r="D131" s="68"/>
      <c r="E131" s="68"/>
      <c r="F131" s="184"/>
      <c r="G131" s="72"/>
      <c r="H131" s="68"/>
      <c r="I131" s="68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2.75" customHeight="1">
      <c r="A132" s="68"/>
      <c r="B132" s="68"/>
      <c r="C132" s="68"/>
      <c r="D132" s="68"/>
      <c r="E132" s="68"/>
      <c r="F132" s="184"/>
      <c r="G132" s="72"/>
      <c r="H132" s="68"/>
      <c r="I132" s="68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2.75" customHeight="1">
      <c r="A133" s="68"/>
      <c r="B133" s="68"/>
      <c r="C133" s="68"/>
      <c r="D133" s="68"/>
      <c r="E133" s="68"/>
      <c r="F133" s="184"/>
      <c r="G133" s="72"/>
      <c r="H133" s="68"/>
      <c r="I133" s="68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2.75" customHeight="1">
      <c r="A134" s="68"/>
      <c r="B134" s="68"/>
      <c r="C134" s="68"/>
      <c r="D134" s="68"/>
      <c r="E134" s="68"/>
      <c r="F134" s="184"/>
      <c r="G134" s="72"/>
      <c r="H134" s="68"/>
      <c r="I134" s="68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2.75" customHeight="1">
      <c r="A135" s="68"/>
      <c r="B135" s="68"/>
      <c r="C135" s="68"/>
      <c r="D135" s="68"/>
      <c r="E135" s="68"/>
      <c r="F135" s="184"/>
      <c r="G135" s="72"/>
      <c r="H135" s="68"/>
      <c r="I135" s="68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2.75" customHeight="1">
      <c r="A136" s="68"/>
      <c r="B136" s="68"/>
      <c r="C136" s="68"/>
      <c r="D136" s="68"/>
      <c r="E136" s="68"/>
      <c r="F136" s="184"/>
      <c r="G136" s="72"/>
      <c r="H136" s="68"/>
      <c r="I136" s="68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2.75" customHeight="1">
      <c r="A137" s="68"/>
      <c r="B137" s="68"/>
      <c r="C137" s="68"/>
      <c r="D137" s="68"/>
      <c r="E137" s="68"/>
      <c r="F137" s="184"/>
      <c r="G137" s="72"/>
      <c r="H137" s="68"/>
      <c r="I137" s="68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2.75" customHeight="1">
      <c r="A138" s="68"/>
      <c r="B138" s="68"/>
      <c r="C138" s="68"/>
      <c r="D138" s="68"/>
      <c r="E138" s="68"/>
      <c r="F138" s="184"/>
      <c r="G138" s="72"/>
      <c r="H138" s="68"/>
      <c r="I138" s="68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2.75" customHeight="1">
      <c r="A139" s="68"/>
      <c r="B139" s="68"/>
      <c r="C139" s="68"/>
      <c r="D139" s="68"/>
      <c r="E139" s="68"/>
      <c r="F139" s="184"/>
      <c r="G139" s="72"/>
      <c r="H139" s="68"/>
      <c r="I139" s="68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2.75" customHeight="1">
      <c r="A140" s="68"/>
      <c r="B140" s="68"/>
      <c r="C140" s="68"/>
      <c r="D140" s="68"/>
      <c r="E140" s="68"/>
      <c r="F140" s="184"/>
      <c r="G140" s="72"/>
      <c r="H140" s="68"/>
      <c r="I140" s="68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2.75" customHeight="1">
      <c r="A141" s="68"/>
      <c r="B141" s="68"/>
      <c r="C141" s="68"/>
      <c r="D141" s="68"/>
      <c r="E141" s="68"/>
      <c r="F141" s="184"/>
      <c r="G141" s="72"/>
      <c r="H141" s="68"/>
      <c r="I141" s="68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2.75" customHeight="1">
      <c r="A142" s="68"/>
      <c r="B142" s="68"/>
      <c r="C142" s="68"/>
      <c r="D142" s="68"/>
      <c r="E142" s="68"/>
      <c r="F142" s="184"/>
      <c r="G142" s="72"/>
      <c r="H142" s="68"/>
      <c r="I142" s="68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2.75" customHeight="1">
      <c r="A143" s="68"/>
      <c r="B143" s="68"/>
      <c r="C143" s="68"/>
      <c r="D143" s="68"/>
      <c r="E143" s="68"/>
      <c r="F143" s="184"/>
      <c r="G143" s="72"/>
      <c r="H143" s="68"/>
      <c r="I143" s="68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2.75" customHeight="1">
      <c r="A144" s="68"/>
      <c r="B144" s="68"/>
      <c r="C144" s="68"/>
      <c r="D144" s="68"/>
      <c r="E144" s="68"/>
      <c r="F144" s="184"/>
      <c r="G144" s="72"/>
      <c r="H144" s="68"/>
      <c r="I144" s="68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2.75" customHeight="1">
      <c r="A145" s="68"/>
      <c r="B145" s="68"/>
      <c r="C145" s="68"/>
      <c r="D145" s="68"/>
      <c r="E145" s="68"/>
      <c r="F145" s="184"/>
      <c r="G145" s="72"/>
      <c r="H145" s="68"/>
      <c r="I145" s="68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2.75" customHeight="1">
      <c r="A146" s="68"/>
      <c r="B146" s="68"/>
      <c r="C146" s="68"/>
      <c r="D146" s="68"/>
      <c r="E146" s="68"/>
      <c r="F146" s="184"/>
      <c r="G146" s="72"/>
      <c r="H146" s="68"/>
      <c r="I146" s="68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2.75" customHeight="1">
      <c r="A147" s="68"/>
      <c r="B147" s="68"/>
      <c r="C147" s="68"/>
      <c r="D147" s="68"/>
      <c r="E147" s="68"/>
      <c r="F147" s="184"/>
      <c r="G147" s="72"/>
      <c r="H147" s="68"/>
      <c r="I147" s="68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2.75" customHeight="1">
      <c r="A148" s="68"/>
      <c r="B148" s="68"/>
      <c r="C148" s="68"/>
      <c r="D148" s="68"/>
      <c r="E148" s="68"/>
      <c r="F148" s="184"/>
      <c r="G148" s="72"/>
      <c r="H148" s="68"/>
      <c r="I148" s="68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2.75" customHeight="1">
      <c r="A149" s="68"/>
      <c r="B149" s="68"/>
      <c r="C149" s="68"/>
      <c r="D149" s="68"/>
      <c r="E149" s="68"/>
      <c r="F149" s="184"/>
      <c r="G149" s="72"/>
      <c r="H149" s="68"/>
      <c r="I149" s="68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2.75" customHeight="1">
      <c r="A150" s="68"/>
      <c r="B150" s="68"/>
      <c r="C150" s="68"/>
      <c r="D150" s="68"/>
      <c r="E150" s="68"/>
      <c r="F150" s="184"/>
      <c r="G150" s="72"/>
      <c r="H150" s="68"/>
      <c r="I150" s="68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2.75" customHeight="1">
      <c r="A151" s="68"/>
      <c r="B151" s="68"/>
      <c r="C151" s="68"/>
      <c r="D151" s="68"/>
      <c r="E151" s="68"/>
      <c r="F151" s="184"/>
      <c r="G151" s="72"/>
      <c r="H151" s="68"/>
      <c r="I151" s="68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2.75" customHeight="1">
      <c r="A152" s="68"/>
      <c r="B152" s="68"/>
      <c r="C152" s="68"/>
      <c r="D152" s="68"/>
      <c r="E152" s="68"/>
      <c r="F152" s="184"/>
      <c r="G152" s="72"/>
      <c r="H152" s="68"/>
      <c r="I152" s="68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2.75" customHeight="1">
      <c r="A153" s="68"/>
      <c r="B153" s="68"/>
      <c r="C153" s="68"/>
      <c r="D153" s="68"/>
      <c r="E153" s="68"/>
      <c r="F153" s="184"/>
      <c r="G153" s="72"/>
      <c r="H153" s="68"/>
      <c r="I153" s="68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2.75" customHeight="1">
      <c r="A154" s="68"/>
      <c r="B154" s="68"/>
      <c r="C154" s="68"/>
      <c r="D154" s="68"/>
      <c r="E154" s="68"/>
      <c r="F154" s="184"/>
      <c r="G154" s="72"/>
      <c r="H154" s="68"/>
      <c r="I154" s="68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2.75" customHeight="1">
      <c r="A155" s="68"/>
      <c r="B155" s="68"/>
      <c r="C155" s="68"/>
      <c r="D155" s="68"/>
      <c r="E155" s="68"/>
      <c r="F155" s="184"/>
      <c r="G155" s="72"/>
      <c r="H155" s="68"/>
      <c r="I155" s="68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2.75" customHeight="1">
      <c r="A156" s="68"/>
      <c r="B156" s="68"/>
      <c r="C156" s="68"/>
      <c r="D156" s="68"/>
      <c r="E156" s="68"/>
      <c r="F156" s="184"/>
      <c r="G156" s="72"/>
      <c r="H156" s="68"/>
      <c r="I156" s="68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2.75" customHeight="1">
      <c r="A157" s="68"/>
      <c r="B157" s="68"/>
      <c r="C157" s="68"/>
      <c r="D157" s="68"/>
      <c r="E157" s="68"/>
      <c r="F157" s="184"/>
      <c r="G157" s="72"/>
      <c r="H157" s="68"/>
      <c r="I157" s="68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2.75" customHeight="1">
      <c r="A158" s="68"/>
      <c r="B158" s="68"/>
      <c r="C158" s="68"/>
      <c r="D158" s="68"/>
      <c r="E158" s="68"/>
      <c r="F158" s="184"/>
      <c r="G158" s="72"/>
      <c r="H158" s="68"/>
      <c r="I158" s="68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2.75" customHeight="1">
      <c r="A159" s="68"/>
      <c r="B159" s="68"/>
      <c r="C159" s="68"/>
      <c r="D159" s="68"/>
      <c r="E159" s="68"/>
      <c r="F159" s="184"/>
      <c r="G159" s="72"/>
      <c r="H159" s="68"/>
      <c r="I159" s="68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2.75" customHeight="1">
      <c r="A160" s="68"/>
      <c r="B160" s="68"/>
      <c r="C160" s="68"/>
      <c r="D160" s="68"/>
      <c r="E160" s="68"/>
      <c r="F160" s="184"/>
      <c r="G160" s="72"/>
      <c r="H160" s="68"/>
      <c r="I160" s="68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2.75" customHeight="1">
      <c r="A161" s="68"/>
      <c r="B161" s="68"/>
      <c r="C161" s="68"/>
      <c r="D161" s="68"/>
      <c r="E161" s="68"/>
      <c r="F161" s="184"/>
      <c r="G161" s="72"/>
      <c r="H161" s="68"/>
      <c r="I161" s="68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2.75" customHeight="1">
      <c r="A162" s="68"/>
      <c r="B162" s="68"/>
      <c r="C162" s="68"/>
      <c r="D162" s="68"/>
      <c r="E162" s="68"/>
      <c r="F162" s="184"/>
      <c r="G162" s="72"/>
      <c r="H162" s="68"/>
      <c r="I162" s="68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2.75" customHeight="1">
      <c r="A163" s="68"/>
      <c r="B163" s="68"/>
      <c r="C163" s="68"/>
      <c r="D163" s="68"/>
      <c r="E163" s="68"/>
      <c r="F163" s="184"/>
      <c r="G163" s="72"/>
      <c r="H163" s="68"/>
      <c r="I163" s="68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2.75" customHeight="1">
      <c r="A164" s="68"/>
      <c r="B164" s="68"/>
      <c r="C164" s="68"/>
      <c r="D164" s="68"/>
      <c r="E164" s="68"/>
      <c r="F164" s="184"/>
      <c r="G164" s="72"/>
      <c r="H164" s="68"/>
      <c r="I164" s="68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2.75" customHeight="1">
      <c r="A165" s="68"/>
      <c r="B165" s="68"/>
      <c r="C165" s="68"/>
      <c r="D165" s="68"/>
      <c r="E165" s="68"/>
      <c r="F165" s="184"/>
      <c r="G165" s="72"/>
      <c r="H165" s="68"/>
      <c r="I165" s="68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2.75" customHeight="1">
      <c r="A166" s="68"/>
      <c r="B166" s="68"/>
      <c r="C166" s="68"/>
      <c r="D166" s="68"/>
      <c r="E166" s="68"/>
      <c r="F166" s="184"/>
      <c r="G166" s="72"/>
      <c r="H166" s="68"/>
      <c r="I166" s="68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2.75" customHeight="1">
      <c r="A167" s="68"/>
      <c r="B167" s="68"/>
      <c r="C167" s="68"/>
      <c r="D167" s="68"/>
      <c r="E167" s="68"/>
      <c r="F167" s="184"/>
      <c r="G167" s="72"/>
      <c r="H167" s="68"/>
      <c r="I167" s="68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2.75" customHeight="1">
      <c r="A168" s="68"/>
      <c r="B168" s="68"/>
      <c r="C168" s="68"/>
      <c r="D168" s="68"/>
      <c r="E168" s="68"/>
      <c r="F168" s="184"/>
      <c r="G168" s="72"/>
      <c r="H168" s="68"/>
      <c r="I168" s="68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2.75" customHeight="1">
      <c r="A169" s="68"/>
      <c r="B169" s="68"/>
      <c r="C169" s="68"/>
      <c r="D169" s="68"/>
      <c r="E169" s="68"/>
      <c r="F169" s="184"/>
      <c r="G169" s="72"/>
      <c r="H169" s="68"/>
      <c r="I169" s="68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2.75" customHeight="1">
      <c r="A170" s="68"/>
      <c r="B170" s="68"/>
      <c r="C170" s="68"/>
      <c r="D170" s="68"/>
      <c r="E170" s="68"/>
      <c r="F170" s="184"/>
      <c r="G170" s="72"/>
      <c r="H170" s="68"/>
      <c r="I170" s="68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2.75" customHeight="1">
      <c r="A171" s="68"/>
      <c r="B171" s="68"/>
      <c r="C171" s="68"/>
      <c r="D171" s="68"/>
      <c r="E171" s="68"/>
      <c r="F171" s="184"/>
      <c r="G171" s="72"/>
      <c r="H171" s="68"/>
      <c r="I171" s="68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2.75" customHeight="1">
      <c r="A172" s="68"/>
      <c r="B172" s="68"/>
      <c r="C172" s="68"/>
      <c r="D172" s="68"/>
      <c r="E172" s="68"/>
      <c r="F172" s="184"/>
      <c r="G172" s="72"/>
      <c r="H172" s="68"/>
      <c r="I172" s="68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2.75" customHeight="1">
      <c r="A173" s="68"/>
      <c r="B173" s="68"/>
      <c r="C173" s="68"/>
      <c r="D173" s="68"/>
      <c r="E173" s="68"/>
      <c r="F173" s="184"/>
      <c r="G173" s="72"/>
      <c r="H173" s="68"/>
      <c r="I173" s="68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2.75" customHeight="1">
      <c r="A174" s="68"/>
      <c r="B174" s="68"/>
      <c r="C174" s="68"/>
      <c r="D174" s="68"/>
      <c r="E174" s="68"/>
      <c r="F174" s="184"/>
      <c r="G174" s="72"/>
      <c r="H174" s="68"/>
      <c r="I174" s="68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2.75" customHeight="1">
      <c r="A175" s="68"/>
      <c r="B175" s="68"/>
      <c r="C175" s="68"/>
      <c r="D175" s="68"/>
      <c r="E175" s="68"/>
      <c r="F175" s="184"/>
      <c r="G175" s="72"/>
      <c r="H175" s="68"/>
      <c r="I175" s="68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2.75" customHeight="1">
      <c r="A176" s="68"/>
      <c r="B176" s="68"/>
      <c r="C176" s="68"/>
      <c r="D176" s="68"/>
      <c r="E176" s="68"/>
      <c r="F176" s="184"/>
      <c r="G176" s="72"/>
      <c r="H176" s="68"/>
      <c r="I176" s="68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2.75" customHeight="1">
      <c r="A177" s="68"/>
      <c r="B177" s="68"/>
      <c r="C177" s="68"/>
      <c r="D177" s="68"/>
      <c r="E177" s="68"/>
      <c r="F177" s="184"/>
      <c r="G177" s="72"/>
      <c r="H177" s="68"/>
      <c r="I177" s="68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2.75" customHeight="1">
      <c r="A178" s="68"/>
      <c r="B178" s="68"/>
      <c r="C178" s="68"/>
      <c r="D178" s="68"/>
      <c r="E178" s="68"/>
      <c r="F178" s="184"/>
      <c r="G178" s="72"/>
      <c r="H178" s="68"/>
      <c r="I178" s="68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2.75" customHeight="1">
      <c r="A179" s="68"/>
      <c r="B179" s="68"/>
      <c r="C179" s="68"/>
      <c r="D179" s="68"/>
      <c r="E179" s="68"/>
      <c r="F179" s="184"/>
      <c r="G179" s="72"/>
      <c r="H179" s="68"/>
      <c r="I179" s="68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2.75" customHeight="1">
      <c r="A180" s="68"/>
      <c r="B180" s="68"/>
      <c r="C180" s="68"/>
      <c r="D180" s="68"/>
      <c r="E180" s="68"/>
      <c r="F180" s="184"/>
      <c r="G180" s="72"/>
      <c r="H180" s="68"/>
      <c r="I180" s="68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2.75" customHeight="1">
      <c r="A181" s="68"/>
      <c r="B181" s="68"/>
      <c r="C181" s="68"/>
      <c r="D181" s="68"/>
      <c r="E181" s="68"/>
      <c r="F181" s="184"/>
      <c r="G181" s="72"/>
      <c r="H181" s="68"/>
      <c r="I181" s="68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2.75" customHeight="1">
      <c r="A182" s="68"/>
      <c r="B182" s="68"/>
      <c r="C182" s="68"/>
      <c r="D182" s="68"/>
      <c r="E182" s="68"/>
      <c r="F182" s="184"/>
      <c r="G182" s="72"/>
      <c r="H182" s="68"/>
      <c r="I182" s="68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2.75" customHeight="1">
      <c r="A183" s="68"/>
      <c r="B183" s="68"/>
      <c r="C183" s="68"/>
      <c r="D183" s="68"/>
      <c r="E183" s="68"/>
      <c r="F183" s="184"/>
      <c r="G183" s="72"/>
      <c r="H183" s="68"/>
      <c r="I183" s="68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2.75" customHeight="1">
      <c r="A184" s="68"/>
      <c r="B184" s="68"/>
      <c r="C184" s="68"/>
      <c r="D184" s="68"/>
      <c r="E184" s="68"/>
      <c r="F184" s="184"/>
      <c r="G184" s="72"/>
      <c r="H184" s="68"/>
      <c r="I184" s="68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2.75" customHeight="1">
      <c r="A185" s="68"/>
      <c r="B185" s="68"/>
      <c r="C185" s="68"/>
      <c r="D185" s="68"/>
      <c r="E185" s="68"/>
      <c r="F185" s="184"/>
      <c r="G185" s="72"/>
      <c r="H185" s="68"/>
      <c r="I185" s="68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2.75" customHeight="1">
      <c r="A186" s="68"/>
      <c r="B186" s="68"/>
      <c r="C186" s="68"/>
      <c r="D186" s="68"/>
      <c r="E186" s="68"/>
      <c r="F186" s="184"/>
      <c r="G186" s="72"/>
      <c r="H186" s="68"/>
      <c r="I186" s="68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2.75" customHeight="1">
      <c r="A187" s="68"/>
      <c r="B187" s="68"/>
      <c r="C187" s="68"/>
      <c r="D187" s="68"/>
      <c r="E187" s="68"/>
      <c r="F187" s="184"/>
      <c r="G187" s="72"/>
      <c r="H187" s="68"/>
      <c r="I187" s="68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2.75" customHeight="1">
      <c r="A188" s="68"/>
      <c r="B188" s="68"/>
      <c r="C188" s="68"/>
      <c r="D188" s="68"/>
      <c r="E188" s="68"/>
      <c r="F188" s="184"/>
      <c r="G188" s="72"/>
      <c r="H188" s="68"/>
      <c r="I188" s="68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2.75" customHeight="1">
      <c r="A189" s="68"/>
      <c r="B189" s="68"/>
      <c r="C189" s="68"/>
      <c r="D189" s="68"/>
      <c r="E189" s="68"/>
      <c r="F189" s="184"/>
      <c r="G189" s="72"/>
      <c r="H189" s="68"/>
      <c r="I189" s="68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2.75" customHeight="1">
      <c r="A190" s="68"/>
      <c r="B190" s="68"/>
      <c r="C190" s="68"/>
      <c r="D190" s="68"/>
      <c r="E190" s="68"/>
      <c r="F190" s="184"/>
      <c r="G190" s="72"/>
      <c r="H190" s="68"/>
      <c r="I190" s="68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2.75" customHeight="1">
      <c r="A191" s="68"/>
      <c r="B191" s="68"/>
      <c r="C191" s="68"/>
      <c r="D191" s="68"/>
      <c r="E191" s="68"/>
      <c r="F191" s="184"/>
      <c r="G191" s="72"/>
      <c r="H191" s="68"/>
      <c r="I191" s="68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2.75" customHeight="1">
      <c r="A192" s="68"/>
      <c r="B192" s="68"/>
      <c r="C192" s="68"/>
      <c r="D192" s="68"/>
      <c r="E192" s="68"/>
      <c r="F192" s="184"/>
      <c r="G192" s="72"/>
      <c r="H192" s="68"/>
      <c r="I192" s="68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2.75" customHeight="1">
      <c r="A193" s="68"/>
      <c r="B193" s="68"/>
      <c r="C193" s="68"/>
      <c r="D193" s="68"/>
      <c r="E193" s="68"/>
      <c r="F193" s="184"/>
      <c r="G193" s="72"/>
      <c r="H193" s="68"/>
      <c r="I193" s="68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2.75" customHeight="1">
      <c r="A194" s="68"/>
      <c r="B194" s="68"/>
      <c r="C194" s="68"/>
      <c r="D194" s="68"/>
      <c r="E194" s="68"/>
      <c r="F194" s="184"/>
      <c r="G194" s="72"/>
      <c r="H194" s="68"/>
      <c r="I194" s="68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2.75" customHeight="1">
      <c r="A195" s="68"/>
      <c r="B195" s="68"/>
      <c r="C195" s="68"/>
      <c r="D195" s="68"/>
      <c r="E195" s="68"/>
      <c r="F195" s="184"/>
      <c r="G195" s="72"/>
      <c r="H195" s="68"/>
      <c r="I195" s="68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2.75" customHeight="1">
      <c r="A196" s="68"/>
      <c r="B196" s="68"/>
      <c r="C196" s="68"/>
      <c r="D196" s="68"/>
      <c r="E196" s="68"/>
      <c r="F196" s="184"/>
      <c r="G196" s="72"/>
      <c r="H196" s="68"/>
      <c r="I196" s="68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2.75" customHeight="1">
      <c r="A197" s="68"/>
      <c r="B197" s="68"/>
      <c r="C197" s="68"/>
      <c r="D197" s="68"/>
      <c r="E197" s="68"/>
      <c r="F197" s="184"/>
      <c r="G197" s="72"/>
      <c r="H197" s="68"/>
      <c r="I197" s="68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2.75" customHeight="1">
      <c r="A198" s="68"/>
      <c r="B198" s="68"/>
      <c r="C198" s="68"/>
      <c r="D198" s="68"/>
      <c r="E198" s="68"/>
      <c r="F198" s="184"/>
      <c r="G198" s="72"/>
      <c r="H198" s="68"/>
      <c r="I198" s="68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2.75" customHeight="1">
      <c r="A199" s="68"/>
      <c r="B199" s="68"/>
      <c r="C199" s="68"/>
      <c r="D199" s="68"/>
      <c r="E199" s="68"/>
      <c r="F199" s="184"/>
      <c r="G199" s="72"/>
      <c r="H199" s="68"/>
      <c r="I199" s="68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2.75" customHeight="1">
      <c r="A200" s="68"/>
      <c r="B200" s="68"/>
      <c r="C200" s="68"/>
      <c r="D200" s="68"/>
      <c r="E200" s="68"/>
      <c r="F200" s="184"/>
      <c r="G200" s="72"/>
      <c r="H200" s="68"/>
      <c r="I200" s="68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2.75" customHeight="1">
      <c r="A201" s="68"/>
      <c r="B201" s="68"/>
      <c r="C201" s="68"/>
      <c r="D201" s="68"/>
      <c r="E201" s="68"/>
      <c r="F201" s="184"/>
      <c r="G201" s="72"/>
      <c r="H201" s="68"/>
      <c r="I201" s="68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2.75" customHeight="1">
      <c r="A202" s="68"/>
      <c r="B202" s="68"/>
      <c r="C202" s="68"/>
      <c r="D202" s="68"/>
      <c r="E202" s="68"/>
      <c r="F202" s="184"/>
      <c r="G202" s="72"/>
      <c r="H202" s="68"/>
      <c r="I202" s="68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2.75" customHeight="1">
      <c r="A203" s="68"/>
      <c r="B203" s="68"/>
      <c r="C203" s="68"/>
      <c r="D203" s="68"/>
      <c r="E203" s="68"/>
      <c r="F203" s="184"/>
      <c r="G203" s="72"/>
      <c r="H203" s="68"/>
      <c r="I203" s="68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2.75" customHeight="1">
      <c r="A204" s="68"/>
      <c r="B204" s="68"/>
      <c r="C204" s="68"/>
      <c r="D204" s="68"/>
      <c r="E204" s="68"/>
      <c r="F204" s="184"/>
      <c r="G204" s="72"/>
      <c r="H204" s="68"/>
      <c r="I204" s="68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2.75" customHeight="1">
      <c r="A205" s="68"/>
      <c r="B205" s="68"/>
      <c r="C205" s="68"/>
      <c r="D205" s="68"/>
      <c r="E205" s="68"/>
      <c r="F205" s="184"/>
      <c r="G205" s="72"/>
      <c r="H205" s="68"/>
      <c r="I205" s="68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2.75" customHeight="1">
      <c r="A206" s="68"/>
      <c r="B206" s="68"/>
      <c r="C206" s="68"/>
      <c r="D206" s="68"/>
      <c r="E206" s="68"/>
      <c r="F206" s="184"/>
      <c r="G206" s="72"/>
      <c r="H206" s="68"/>
      <c r="I206" s="68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2.75" customHeight="1">
      <c r="A207" s="68"/>
      <c r="B207" s="68"/>
      <c r="C207" s="68"/>
      <c r="D207" s="68"/>
      <c r="E207" s="68"/>
      <c r="F207" s="184"/>
      <c r="G207" s="72"/>
      <c r="H207" s="68"/>
      <c r="I207" s="68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2.75" customHeight="1">
      <c r="A208" s="68"/>
      <c r="B208" s="68"/>
      <c r="C208" s="68"/>
      <c r="D208" s="68"/>
      <c r="E208" s="68"/>
      <c r="F208" s="184"/>
      <c r="G208" s="72"/>
      <c r="H208" s="68"/>
      <c r="I208" s="68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2.75" customHeight="1">
      <c r="A209" s="68"/>
      <c r="B209" s="68"/>
      <c r="C209" s="68"/>
      <c r="D209" s="68"/>
      <c r="E209" s="68"/>
      <c r="F209" s="184"/>
      <c r="G209" s="72"/>
      <c r="H209" s="68"/>
      <c r="I209" s="68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2.75" customHeight="1">
      <c r="A210" s="68"/>
      <c r="B210" s="68"/>
      <c r="C210" s="68"/>
      <c r="D210" s="68"/>
      <c r="E210" s="68"/>
      <c r="F210" s="184"/>
      <c r="G210" s="72"/>
      <c r="H210" s="68"/>
      <c r="I210" s="68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2.75" customHeight="1">
      <c r="A211" s="68"/>
      <c r="B211" s="68"/>
      <c r="C211" s="68"/>
      <c r="D211" s="68"/>
      <c r="E211" s="68"/>
      <c r="F211" s="184"/>
      <c r="G211" s="72"/>
      <c r="H211" s="68"/>
      <c r="I211" s="68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2.75" customHeight="1">
      <c r="A212" s="68"/>
      <c r="B212" s="68"/>
      <c r="C212" s="68"/>
      <c r="D212" s="68"/>
      <c r="E212" s="68"/>
      <c r="F212" s="184"/>
      <c r="G212" s="72"/>
      <c r="H212" s="68"/>
      <c r="I212" s="68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2.75" customHeight="1">
      <c r="A213" s="68"/>
      <c r="B213" s="68"/>
      <c r="C213" s="68"/>
      <c r="D213" s="68"/>
      <c r="E213" s="68"/>
      <c r="F213" s="184"/>
      <c r="G213" s="72"/>
      <c r="H213" s="68"/>
      <c r="I213" s="68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2.75" customHeight="1">
      <c r="A214" s="68"/>
      <c r="B214" s="68"/>
      <c r="C214" s="68"/>
      <c r="D214" s="68"/>
      <c r="E214" s="68"/>
      <c r="F214" s="184"/>
      <c r="G214" s="72"/>
      <c r="H214" s="68"/>
      <c r="I214" s="68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2.75" customHeight="1">
      <c r="A215" s="68"/>
      <c r="B215" s="68"/>
      <c r="C215" s="68"/>
      <c r="D215" s="68"/>
      <c r="E215" s="68"/>
      <c r="F215" s="184"/>
      <c r="G215" s="72"/>
      <c r="H215" s="68"/>
      <c r="I215" s="68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2.75" customHeight="1">
      <c r="A216" s="68"/>
      <c r="B216" s="68"/>
      <c r="C216" s="68"/>
      <c r="D216" s="68"/>
      <c r="E216" s="68"/>
      <c r="F216" s="184"/>
      <c r="G216" s="72"/>
      <c r="H216" s="68"/>
      <c r="I216" s="68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2.75" customHeight="1">
      <c r="A217" s="68"/>
      <c r="B217" s="68"/>
      <c r="C217" s="68"/>
      <c r="D217" s="68"/>
      <c r="E217" s="68"/>
      <c r="F217" s="184"/>
      <c r="G217" s="72"/>
      <c r="H217" s="68"/>
      <c r="I217" s="68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2.75" customHeight="1">
      <c r="A218" s="68"/>
      <c r="B218" s="68"/>
      <c r="C218" s="68"/>
      <c r="D218" s="68"/>
      <c r="E218" s="68"/>
      <c r="F218" s="184"/>
      <c r="G218" s="72"/>
      <c r="H218" s="68"/>
      <c r="I218" s="68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2.75" customHeight="1">
      <c r="A219" s="68"/>
      <c r="B219" s="68"/>
      <c r="C219" s="68"/>
      <c r="D219" s="68"/>
      <c r="E219" s="68"/>
      <c r="F219" s="184"/>
      <c r="G219" s="72"/>
      <c r="H219" s="68"/>
      <c r="I219" s="68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2.75" customHeight="1">
      <c r="A220" s="68"/>
      <c r="B220" s="68"/>
      <c r="C220" s="68"/>
      <c r="D220" s="68"/>
      <c r="E220" s="68"/>
      <c r="F220" s="184"/>
      <c r="G220" s="72"/>
      <c r="H220" s="68"/>
      <c r="I220" s="68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2.75" customHeight="1">
      <c r="A221" s="68"/>
      <c r="B221" s="68"/>
      <c r="C221" s="68"/>
      <c r="D221" s="68"/>
      <c r="E221" s="68"/>
      <c r="F221" s="184"/>
      <c r="G221" s="72"/>
      <c r="H221" s="68"/>
      <c r="I221" s="68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2.75" customHeight="1">
      <c r="A222" s="68"/>
      <c r="B222" s="68"/>
      <c r="C222" s="68"/>
      <c r="D222" s="68"/>
      <c r="E222" s="68"/>
      <c r="F222" s="184"/>
      <c r="G222" s="72"/>
      <c r="H222" s="68"/>
      <c r="I222" s="68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2.75" customHeight="1">
      <c r="A223" s="68"/>
      <c r="B223" s="68"/>
      <c r="C223" s="68"/>
      <c r="D223" s="68"/>
      <c r="E223" s="68"/>
      <c r="F223" s="184"/>
      <c r="G223" s="72"/>
      <c r="H223" s="68"/>
      <c r="I223" s="68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2.75" customHeight="1">
      <c r="A224" s="68"/>
      <c r="B224" s="68"/>
      <c r="C224" s="68"/>
      <c r="D224" s="68"/>
      <c r="E224" s="68"/>
      <c r="F224" s="184"/>
      <c r="G224" s="72"/>
      <c r="H224" s="68"/>
      <c r="I224" s="68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2.75" customHeight="1">
      <c r="A225" s="68"/>
      <c r="B225" s="68"/>
      <c r="C225" s="68"/>
      <c r="D225" s="68"/>
      <c r="E225" s="68"/>
      <c r="F225" s="184"/>
      <c r="G225" s="72"/>
      <c r="H225" s="68"/>
      <c r="I225" s="68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2.75" customHeight="1">
      <c r="A226" s="68"/>
      <c r="B226" s="68"/>
      <c r="C226" s="68"/>
      <c r="D226" s="68"/>
      <c r="E226" s="68"/>
      <c r="F226" s="184"/>
      <c r="G226" s="72"/>
      <c r="H226" s="68"/>
      <c r="I226" s="68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2.75" customHeight="1">
      <c r="A227" s="68"/>
      <c r="B227" s="68"/>
      <c r="C227" s="68"/>
      <c r="D227" s="68"/>
      <c r="E227" s="68"/>
      <c r="F227" s="184"/>
      <c r="G227" s="72"/>
      <c r="H227" s="68"/>
      <c r="I227" s="68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2.75" customHeight="1">
      <c r="A228" s="68"/>
      <c r="B228" s="68"/>
      <c r="C228" s="68"/>
      <c r="D228" s="68"/>
      <c r="E228" s="68"/>
      <c r="F228" s="184"/>
      <c r="G228" s="72"/>
      <c r="H228" s="68"/>
      <c r="I228" s="68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2.75" customHeight="1">
      <c r="A229" s="68"/>
      <c r="B229" s="68"/>
      <c r="C229" s="68"/>
      <c r="D229" s="68"/>
      <c r="E229" s="68"/>
      <c r="F229" s="184"/>
      <c r="G229" s="72"/>
      <c r="H229" s="68"/>
      <c r="I229" s="68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2.75" customHeight="1">
      <c r="A230" s="68"/>
      <c r="B230" s="68"/>
      <c r="C230" s="68"/>
      <c r="D230" s="68"/>
      <c r="E230" s="68"/>
      <c r="F230" s="184"/>
      <c r="G230" s="72"/>
      <c r="H230" s="68"/>
      <c r="I230" s="68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2.75" customHeight="1">
      <c r="A231" s="68"/>
      <c r="B231" s="68"/>
      <c r="C231" s="68"/>
      <c r="D231" s="68"/>
      <c r="E231" s="68"/>
      <c r="F231" s="184"/>
      <c r="G231" s="72"/>
      <c r="H231" s="68"/>
      <c r="I231" s="68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2.75" customHeight="1">
      <c r="A232" s="68"/>
      <c r="B232" s="68"/>
      <c r="C232" s="68"/>
      <c r="D232" s="68"/>
      <c r="E232" s="68"/>
      <c r="F232" s="184"/>
      <c r="G232" s="72"/>
      <c r="H232" s="68"/>
      <c r="I232" s="68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2.75" customHeight="1">
      <c r="A233" s="68"/>
      <c r="B233" s="68"/>
      <c r="C233" s="68"/>
      <c r="D233" s="68"/>
      <c r="E233" s="68"/>
      <c r="F233" s="184"/>
      <c r="G233" s="72"/>
      <c r="H233" s="68"/>
      <c r="I233" s="68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2.75" customHeight="1">
      <c r="A234" s="68"/>
      <c r="B234" s="68"/>
      <c r="C234" s="68"/>
      <c r="D234" s="68"/>
      <c r="E234" s="68"/>
      <c r="F234" s="184"/>
      <c r="G234" s="72"/>
      <c r="H234" s="68"/>
      <c r="I234" s="68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2.75" customHeight="1">
      <c r="A235" s="68"/>
      <c r="B235" s="68"/>
      <c r="C235" s="68"/>
      <c r="D235" s="68"/>
      <c r="E235" s="68"/>
      <c r="F235" s="184"/>
      <c r="G235" s="72"/>
      <c r="H235" s="68"/>
      <c r="I235" s="68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2.75" customHeight="1">
      <c r="A236" s="68"/>
      <c r="B236" s="68"/>
      <c r="C236" s="68"/>
      <c r="D236" s="68"/>
      <c r="E236" s="68"/>
      <c r="F236" s="184"/>
      <c r="G236" s="72"/>
      <c r="H236" s="68"/>
      <c r="I236" s="68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2.75" customHeight="1">
      <c r="A237" s="68"/>
      <c r="B237" s="68"/>
      <c r="C237" s="68"/>
      <c r="D237" s="68"/>
      <c r="E237" s="68"/>
      <c r="F237" s="184"/>
      <c r="G237" s="72"/>
      <c r="H237" s="68"/>
      <c r="I237" s="68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2.75" customHeight="1">
      <c r="A238" s="68"/>
      <c r="B238" s="68"/>
      <c r="C238" s="68"/>
      <c r="D238" s="68"/>
      <c r="E238" s="68"/>
      <c r="F238" s="184"/>
      <c r="G238" s="72"/>
      <c r="H238" s="68"/>
      <c r="I238" s="68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2.75" customHeight="1">
      <c r="A239" s="68"/>
      <c r="B239" s="68"/>
      <c r="C239" s="68"/>
      <c r="D239" s="68"/>
      <c r="E239" s="68"/>
      <c r="F239" s="184"/>
      <c r="G239" s="72"/>
      <c r="H239" s="68"/>
      <c r="I239" s="68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2.75" customHeight="1">
      <c r="A240" s="68"/>
      <c r="B240" s="68"/>
      <c r="C240" s="68"/>
      <c r="D240" s="68"/>
      <c r="E240" s="68"/>
      <c r="F240" s="184"/>
      <c r="G240" s="72"/>
      <c r="H240" s="68"/>
      <c r="I240" s="68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2.75" customHeight="1">
      <c r="A241" s="68"/>
      <c r="B241" s="68"/>
      <c r="C241" s="68"/>
      <c r="D241" s="68"/>
      <c r="E241" s="68"/>
      <c r="F241" s="184"/>
      <c r="G241" s="72"/>
      <c r="H241" s="68"/>
      <c r="I241" s="68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2.75" customHeight="1">
      <c r="A242" s="68"/>
      <c r="B242" s="68"/>
      <c r="C242" s="68"/>
      <c r="D242" s="68"/>
      <c r="E242" s="68"/>
      <c r="F242" s="184"/>
      <c r="G242" s="72"/>
      <c r="H242" s="68"/>
      <c r="I242" s="68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2.75" customHeight="1">
      <c r="A243" s="68"/>
      <c r="B243" s="68"/>
      <c r="C243" s="68"/>
      <c r="D243" s="68"/>
      <c r="E243" s="68"/>
      <c r="F243" s="184"/>
      <c r="G243" s="72"/>
      <c r="H243" s="68"/>
      <c r="I243" s="68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2.75" customHeight="1">
      <c r="A244" s="68"/>
      <c r="B244" s="68"/>
      <c r="C244" s="68"/>
      <c r="D244" s="68"/>
      <c r="E244" s="68"/>
      <c r="F244" s="184"/>
      <c r="G244" s="72"/>
      <c r="H244" s="68"/>
      <c r="I244" s="68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2.75" customHeight="1">
      <c r="A245" s="68"/>
      <c r="B245" s="68"/>
      <c r="C245" s="68"/>
      <c r="D245" s="68"/>
      <c r="E245" s="68"/>
      <c r="F245" s="184"/>
      <c r="G245" s="72"/>
      <c r="H245" s="68"/>
      <c r="I245" s="68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2.75" customHeight="1">
      <c r="A246" s="68"/>
      <c r="B246" s="68"/>
      <c r="C246" s="68"/>
      <c r="D246" s="68"/>
      <c r="E246" s="68"/>
      <c r="F246" s="184"/>
      <c r="G246" s="72"/>
      <c r="H246" s="68"/>
      <c r="I246" s="68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2.75" customHeight="1">
      <c r="A247" s="68"/>
      <c r="B247" s="68"/>
      <c r="C247" s="68"/>
      <c r="D247" s="68"/>
      <c r="E247" s="68"/>
      <c r="F247" s="184"/>
      <c r="G247" s="72"/>
      <c r="H247" s="68"/>
      <c r="I247" s="68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2.75" customHeight="1">
      <c r="A248" s="68"/>
      <c r="B248" s="68"/>
      <c r="C248" s="68"/>
      <c r="D248" s="68"/>
      <c r="E248" s="68"/>
      <c r="F248" s="184"/>
      <c r="G248" s="72"/>
      <c r="H248" s="68"/>
      <c r="I248" s="68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2.75" customHeight="1">
      <c r="A249" s="68"/>
      <c r="B249" s="68"/>
      <c r="C249" s="68"/>
      <c r="D249" s="68"/>
      <c r="E249" s="68"/>
      <c r="F249" s="184"/>
      <c r="G249" s="72"/>
      <c r="H249" s="68"/>
      <c r="I249" s="68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2.75" customHeight="1">
      <c r="A250" s="68"/>
      <c r="B250" s="68"/>
      <c r="C250" s="68"/>
      <c r="D250" s="68"/>
      <c r="E250" s="68"/>
      <c r="F250" s="184"/>
      <c r="G250" s="72"/>
      <c r="H250" s="68"/>
      <c r="I250" s="68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2.75" customHeight="1">
      <c r="A251" s="68"/>
      <c r="B251" s="68"/>
      <c r="C251" s="68"/>
      <c r="D251" s="68"/>
      <c r="E251" s="68"/>
      <c r="F251" s="184"/>
      <c r="G251" s="72"/>
      <c r="H251" s="68"/>
      <c r="I251" s="68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2.75" customHeight="1">
      <c r="A252" s="68"/>
      <c r="B252" s="68"/>
      <c r="C252" s="68"/>
      <c r="D252" s="68"/>
      <c r="E252" s="68"/>
      <c r="F252" s="184"/>
      <c r="G252" s="72"/>
      <c r="H252" s="68"/>
      <c r="I252" s="68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2.75" customHeight="1">
      <c r="A253" s="68"/>
      <c r="B253" s="68"/>
      <c r="C253" s="68"/>
      <c r="D253" s="68"/>
      <c r="E253" s="68"/>
      <c r="F253" s="184"/>
      <c r="G253" s="72"/>
      <c r="H253" s="68"/>
      <c r="I253" s="68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2.75" customHeight="1">
      <c r="A254" s="68"/>
      <c r="B254" s="68"/>
      <c r="C254" s="68"/>
      <c r="D254" s="68"/>
      <c r="E254" s="68"/>
      <c r="F254" s="184"/>
      <c r="G254" s="72"/>
      <c r="H254" s="68"/>
      <c r="I254" s="68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2.75" customHeight="1">
      <c r="A255" s="68"/>
      <c r="B255" s="68"/>
      <c r="C255" s="68"/>
      <c r="D255" s="68"/>
      <c r="E255" s="68"/>
      <c r="F255" s="184"/>
      <c r="G255" s="72"/>
      <c r="H255" s="68"/>
      <c r="I255" s="68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2.75" customHeight="1">
      <c r="A256" s="68"/>
      <c r="B256" s="68"/>
      <c r="C256" s="68"/>
      <c r="D256" s="68"/>
      <c r="E256" s="68"/>
      <c r="F256" s="184"/>
      <c r="G256" s="72"/>
      <c r="H256" s="68"/>
      <c r="I256" s="68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2.75" customHeight="1">
      <c r="A257" s="68"/>
      <c r="B257" s="68"/>
      <c r="C257" s="68"/>
      <c r="D257" s="68"/>
      <c r="E257" s="68"/>
      <c r="F257" s="184"/>
      <c r="G257" s="72"/>
      <c r="H257" s="68"/>
      <c r="I257" s="68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2.75" customHeight="1">
      <c r="A258" s="68"/>
      <c r="B258" s="68"/>
      <c r="C258" s="68"/>
      <c r="D258" s="68"/>
      <c r="E258" s="68"/>
      <c r="F258" s="184"/>
      <c r="G258" s="72"/>
      <c r="H258" s="68"/>
      <c r="I258" s="68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2.75" customHeight="1">
      <c r="A259" s="68"/>
      <c r="B259" s="68"/>
      <c r="C259" s="68"/>
      <c r="D259" s="68"/>
      <c r="E259" s="68"/>
      <c r="F259" s="184"/>
      <c r="G259" s="72"/>
      <c r="H259" s="68"/>
      <c r="I259" s="68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2.75" customHeight="1">
      <c r="A260" s="68"/>
      <c r="B260" s="68"/>
      <c r="C260" s="68"/>
      <c r="D260" s="68"/>
      <c r="E260" s="68"/>
      <c r="F260" s="184"/>
      <c r="G260" s="72"/>
      <c r="H260" s="68"/>
      <c r="I260" s="68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2.75" customHeight="1">
      <c r="A261" s="68"/>
      <c r="B261" s="68"/>
      <c r="C261" s="68"/>
      <c r="D261" s="68"/>
      <c r="E261" s="68"/>
      <c r="F261" s="184"/>
      <c r="G261" s="72"/>
      <c r="H261" s="68"/>
      <c r="I261" s="68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2.75" customHeight="1">
      <c r="A262" s="68"/>
      <c r="B262" s="68"/>
      <c r="C262" s="68"/>
      <c r="D262" s="68"/>
      <c r="E262" s="68"/>
      <c r="F262" s="184"/>
      <c r="G262" s="72"/>
      <c r="H262" s="68"/>
      <c r="I262" s="68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2.75" customHeight="1">
      <c r="A263" s="68"/>
      <c r="B263" s="68"/>
      <c r="C263" s="68"/>
      <c r="D263" s="68"/>
      <c r="E263" s="68"/>
      <c r="F263" s="184"/>
      <c r="G263" s="72"/>
      <c r="H263" s="68"/>
      <c r="I263" s="68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2.75" customHeight="1">
      <c r="A264" s="68"/>
      <c r="B264" s="68"/>
      <c r="C264" s="68"/>
      <c r="D264" s="68"/>
      <c r="E264" s="68"/>
      <c r="F264" s="184"/>
      <c r="G264" s="72"/>
      <c r="H264" s="68"/>
      <c r="I264" s="68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2.75" customHeight="1">
      <c r="A265" s="68"/>
      <c r="B265" s="68"/>
      <c r="C265" s="68"/>
      <c r="D265" s="68"/>
      <c r="E265" s="68"/>
      <c r="F265" s="184"/>
      <c r="G265" s="72"/>
      <c r="H265" s="68"/>
      <c r="I265" s="68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2.75" customHeight="1">
      <c r="A266" s="68"/>
      <c r="B266" s="68"/>
      <c r="C266" s="68"/>
      <c r="D266" s="68"/>
      <c r="E266" s="68"/>
      <c r="F266" s="184"/>
      <c r="G266" s="72"/>
      <c r="H266" s="68"/>
      <c r="I266" s="68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2.75" customHeight="1">
      <c r="A267" s="68"/>
      <c r="B267" s="68"/>
      <c r="C267" s="68"/>
      <c r="D267" s="68"/>
      <c r="E267" s="68"/>
      <c r="F267" s="184"/>
      <c r="G267" s="72"/>
      <c r="H267" s="68"/>
      <c r="I267" s="68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2.75" customHeight="1">
      <c r="A268" s="68"/>
      <c r="B268" s="68"/>
      <c r="C268" s="68"/>
      <c r="D268" s="68"/>
      <c r="E268" s="68"/>
      <c r="F268" s="184"/>
      <c r="G268" s="72"/>
      <c r="H268" s="68"/>
      <c r="I268" s="68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2.75" customHeight="1">
      <c r="A269" s="68"/>
      <c r="B269" s="68"/>
      <c r="C269" s="68"/>
      <c r="D269" s="68"/>
      <c r="E269" s="68"/>
      <c r="F269" s="184"/>
      <c r="G269" s="72"/>
      <c r="H269" s="68"/>
      <c r="I269" s="68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2.75" customHeight="1">
      <c r="A270" s="68"/>
      <c r="B270" s="68"/>
      <c r="C270" s="68"/>
      <c r="D270" s="68"/>
      <c r="E270" s="68"/>
      <c r="F270" s="184"/>
      <c r="G270" s="72"/>
      <c r="H270" s="68"/>
      <c r="I270" s="68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2.75" customHeight="1">
      <c r="A271" s="68"/>
      <c r="B271" s="68"/>
      <c r="C271" s="68"/>
      <c r="D271" s="68"/>
      <c r="E271" s="68"/>
      <c r="F271" s="184"/>
      <c r="G271" s="72"/>
      <c r="H271" s="68"/>
      <c r="I271" s="68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2.75" customHeight="1">
      <c r="A272" s="68"/>
      <c r="B272" s="68"/>
      <c r="C272" s="68"/>
      <c r="D272" s="68"/>
      <c r="E272" s="68"/>
      <c r="F272" s="184"/>
      <c r="G272" s="72"/>
      <c r="H272" s="68"/>
      <c r="I272" s="68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2.75" customHeight="1">
      <c r="A273" s="68"/>
      <c r="B273" s="68"/>
      <c r="C273" s="68"/>
      <c r="D273" s="68"/>
      <c r="E273" s="68"/>
      <c r="F273" s="184"/>
      <c r="G273" s="72"/>
      <c r="H273" s="68"/>
      <c r="I273" s="68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2.75" customHeight="1">
      <c r="A274" s="68"/>
      <c r="B274" s="68"/>
      <c r="C274" s="68"/>
      <c r="D274" s="68"/>
      <c r="E274" s="68"/>
      <c r="F274" s="184"/>
      <c r="G274" s="72"/>
      <c r="H274" s="68"/>
      <c r="I274" s="68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2.75" customHeight="1">
      <c r="A275" s="68"/>
      <c r="B275" s="68"/>
      <c r="C275" s="68"/>
      <c r="D275" s="68"/>
      <c r="E275" s="68"/>
      <c r="F275" s="184"/>
      <c r="G275" s="72"/>
      <c r="H275" s="68"/>
      <c r="I275" s="68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2.75" customHeight="1">
      <c r="A276" s="68"/>
      <c r="B276" s="68"/>
      <c r="C276" s="68"/>
      <c r="D276" s="68"/>
      <c r="E276" s="68"/>
      <c r="F276" s="184"/>
      <c r="G276" s="72"/>
      <c r="H276" s="68"/>
      <c r="I276" s="68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2.75" customHeight="1">
      <c r="A277" s="68"/>
      <c r="B277" s="68"/>
      <c r="C277" s="68"/>
      <c r="D277" s="68"/>
      <c r="E277" s="68"/>
      <c r="F277" s="184"/>
      <c r="G277" s="72"/>
      <c r="H277" s="68"/>
      <c r="I277" s="68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2.75" customHeight="1">
      <c r="A278" s="68"/>
      <c r="B278" s="68"/>
      <c r="C278" s="68"/>
      <c r="D278" s="68"/>
      <c r="E278" s="68"/>
      <c r="F278" s="184"/>
      <c r="G278" s="72"/>
      <c r="H278" s="68"/>
      <c r="I278" s="68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2.75" customHeight="1">
      <c r="A279" s="68"/>
      <c r="B279" s="68"/>
      <c r="C279" s="68"/>
      <c r="D279" s="68"/>
      <c r="E279" s="68"/>
      <c r="F279" s="184"/>
      <c r="G279" s="72"/>
      <c r="H279" s="68"/>
      <c r="I279" s="68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2.75" customHeight="1">
      <c r="A280" s="68"/>
      <c r="B280" s="68"/>
      <c r="C280" s="68"/>
      <c r="D280" s="68"/>
      <c r="E280" s="68"/>
      <c r="F280" s="184"/>
      <c r="G280" s="72"/>
      <c r="H280" s="68"/>
      <c r="I280" s="68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2.75" customHeight="1">
      <c r="A281" s="68"/>
      <c r="B281" s="68"/>
      <c r="C281" s="68"/>
      <c r="D281" s="68"/>
      <c r="E281" s="68"/>
      <c r="F281" s="184"/>
      <c r="G281" s="72"/>
      <c r="H281" s="68"/>
      <c r="I281" s="68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2.75" customHeight="1">
      <c r="A282" s="68"/>
      <c r="B282" s="68"/>
      <c r="C282" s="68"/>
      <c r="D282" s="68"/>
      <c r="E282" s="68"/>
      <c r="F282" s="184"/>
      <c r="G282" s="72"/>
      <c r="H282" s="68"/>
      <c r="I282" s="68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2.75" customHeight="1">
      <c r="A283" s="68"/>
      <c r="B283" s="68"/>
      <c r="C283" s="68"/>
      <c r="D283" s="68"/>
      <c r="E283" s="68"/>
      <c r="F283" s="184"/>
      <c r="G283" s="72"/>
      <c r="H283" s="68"/>
      <c r="I283" s="68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2.75" customHeight="1">
      <c r="A284" s="68"/>
      <c r="B284" s="68"/>
      <c r="C284" s="68"/>
      <c r="D284" s="68"/>
      <c r="E284" s="68"/>
      <c r="F284" s="184"/>
      <c r="G284" s="72"/>
      <c r="H284" s="68"/>
      <c r="I284" s="68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2.75" customHeight="1">
      <c r="A285" s="68"/>
      <c r="B285" s="68"/>
      <c r="C285" s="68"/>
      <c r="D285" s="68"/>
      <c r="E285" s="68"/>
      <c r="F285" s="184"/>
      <c r="G285" s="72"/>
      <c r="H285" s="68"/>
      <c r="I285" s="68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2.75" customHeight="1">
      <c r="A286" s="68"/>
      <c r="B286" s="68"/>
      <c r="C286" s="68"/>
      <c r="D286" s="68"/>
      <c r="E286" s="68"/>
      <c r="F286" s="184"/>
      <c r="G286" s="72"/>
      <c r="H286" s="68"/>
      <c r="I286" s="68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2.75" customHeight="1">
      <c r="A287" s="68"/>
      <c r="B287" s="68"/>
      <c r="C287" s="68"/>
      <c r="D287" s="68"/>
      <c r="E287" s="68"/>
      <c r="F287" s="184"/>
      <c r="G287" s="72"/>
      <c r="H287" s="68"/>
      <c r="I287" s="68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2.75" customHeight="1">
      <c r="A288" s="68"/>
      <c r="B288" s="68"/>
      <c r="C288" s="68"/>
      <c r="D288" s="68"/>
      <c r="E288" s="68"/>
      <c r="F288" s="184"/>
      <c r="G288" s="72"/>
      <c r="H288" s="68"/>
      <c r="I288" s="68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2.75" customHeight="1">
      <c r="A289" s="68"/>
      <c r="B289" s="68"/>
      <c r="C289" s="68"/>
      <c r="D289" s="68"/>
      <c r="E289" s="68"/>
      <c r="F289" s="184"/>
      <c r="G289" s="72"/>
      <c r="H289" s="68"/>
      <c r="I289" s="68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2.75" customHeight="1">
      <c r="A290" s="68"/>
      <c r="B290" s="68"/>
      <c r="C290" s="68"/>
      <c r="D290" s="68"/>
      <c r="E290" s="68"/>
      <c r="F290" s="184"/>
      <c r="G290" s="72"/>
      <c r="H290" s="68"/>
      <c r="I290" s="68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2.75" customHeight="1">
      <c r="A291" s="68"/>
      <c r="B291" s="68"/>
      <c r="C291" s="68"/>
      <c r="D291" s="68"/>
      <c r="E291" s="68"/>
      <c r="F291" s="184"/>
      <c r="G291" s="72"/>
      <c r="H291" s="68"/>
      <c r="I291" s="68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2.75" customHeight="1">
      <c r="A292" s="68"/>
      <c r="B292" s="68"/>
      <c r="C292" s="68"/>
      <c r="D292" s="68"/>
      <c r="E292" s="68"/>
      <c r="F292" s="184"/>
      <c r="G292" s="72"/>
      <c r="H292" s="68"/>
      <c r="I292" s="68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2.75" customHeight="1">
      <c r="A293" s="68"/>
      <c r="B293" s="68"/>
      <c r="C293" s="68"/>
      <c r="D293" s="68"/>
      <c r="E293" s="68"/>
      <c r="F293" s="184"/>
      <c r="G293" s="72"/>
      <c r="H293" s="68"/>
      <c r="I293" s="68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2.75" customHeight="1">
      <c r="A294" s="68"/>
      <c r="B294" s="68"/>
      <c r="C294" s="68"/>
      <c r="D294" s="68"/>
      <c r="E294" s="68"/>
      <c r="F294" s="184"/>
      <c r="G294" s="72"/>
      <c r="H294" s="68"/>
      <c r="I294" s="68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2.75" customHeight="1">
      <c r="A295" s="68"/>
      <c r="B295" s="68"/>
      <c r="C295" s="68"/>
      <c r="D295" s="68"/>
      <c r="E295" s="68"/>
      <c r="F295" s="184"/>
      <c r="G295" s="72"/>
      <c r="H295" s="68"/>
      <c r="I295" s="68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2.75" customHeight="1">
      <c r="A296" s="68"/>
      <c r="B296" s="68"/>
      <c r="C296" s="68"/>
      <c r="D296" s="68"/>
      <c r="E296" s="68"/>
      <c r="F296" s="184"/>
      <c r="G296" s="72"/>
      <c r="H296" s="68"/>
      <c r="I296" s="68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2.75" customHeight="1">
      <c r="A297" s="68"/>
      <c r="B297" s="68"/>
      <c r="C297" s="68"/>
      <c r="D297" s="68"/>
      <c r="E297" s="68"/>
      <c r="F297" s="184"/>
      <c r="G297" s="72"/>
      <c r="H297" s="68"/>
      <c r="I297" s="68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2.75" customHeight="1">
      <c r="A298" s="68"/>
      <c r="B298" s="68"/>
      <c r="C298" s="68"/>
      <c r="D298" s="68"/>
      <c r="E298" s="68"/>
      <c r="F298" s="184"/>
      <c r="G298" s="72"/>
      <c r="H298" s="68"/>
      <c r="I298" s="68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2.75" customHeight="1">
      <c r="A299" s="68"/>
      <c r="B299" s="68"/>
      <c r="C299" s="68"/>
      <c r="D299" s="68"/>
      <c r="E299" s="68"/>
      <c r="F299" s="184"/>
      <c r="G299" s="72"/>
      <c r="H299" s="68"/>
      <c r="I299" s="68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2.75" customHeight="1">
      <c r="A300" s="68"/>
      <c r="B300" s="68"/>
      <c r="C300" s="68"/>
      <c r="D300" s="68"/>
      <c r="E300" s="68"/>
      <c r="F300" s="184"/>
      <c r="G300" s="72"/>
      <c r="H300" s="68"/>
      <c r="I300" s="68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2.75" customHeight="1">
      <c r="A301" s="68"/>
      <c r="B301" s="68"/>
      <c r="C301" s="68"/>
      <c r="D301" s="68"/>
      <c r="E301" s="68"/>
      <c r="F301" s="184"/>
      <c r="G301" s="72"/>
      <c r="H301" s="68"/>
      <c r="I301" s="68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2.75" customHeight="1">
      <c r="A302" s="68"/>
      <c r="B302" s="68"/>
      <c r="C302" s="68"/>
      <c r="D302" s="68"/>
      <c r="E302" s="68"/>
      <c r="F302" s="184"/>
      <c r="G302" s="72"/>
      <c r="H302" s="68"/>
      <c r="I302" s="68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2.75" customHeight="1">
      <c r="A303" s="68"/>
      <c r="B303" s="68"/>
      <c r="C303" s="68"/>
      <c r="D303" s="68"/>
      <c r="E303" s="68"/>
      <c r="F303" s="184"/>
      <c r="G303" s="72"/>
      <c r="H303" s="68"/>
      <c r="I303" s="68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2.75" customHeight="1">
      <c r="A304" s="68"/>
      <c r="B304" s="68"/>
      <c r="C304" s="68"/>
      <c r="D304" s="68"/>
      <c r="E304" s="68"/>
      <c r="F304" s="184"/>
      <c r="G304" s="72"/>
      <c r="H304" s="68"/>
      <c r="I304" s="68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2.75" customHeight="1">
      <c r="A305" s="68"/>
      <c r="B305" s="68"/>
      <c r="C305" s="68"/>
      <c r="D305" s="68"/>
      <c r="E305" s="68"/>
      <c r="F305" s="184"/>
      <c r="G305" s="72"/>
      <c r="H305" s="68"/>
      <c r="I305" s="68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2.75" customHeight="1">
      <c r="A306" s="68"/>
      <c r="B306" s="68"/>
      <c r="C306" s="68"/>
      <c r="D306" s="68"/>
      <c r="E306" s="68"/>
      <c r="F306" s="184"/>
      <c r="G306" s="72"/>
      <c r="H306" s="68"/>
      <c r="I306" s="68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2.75" customHeight="1">
      <c r="A307" s="68"/>
      <c r="B307" s="68"/>
      <c r="C307" s="68"/>
      <c r="D307" s="68"/>
      <c r="E307" s="68"/>
      <c r="F307" s="184"/>
      <c r="G307" s="72"/>
      <c r="H307" s="68"/>
      <c r="I307" s="68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2.75" customHeight="1">
      <c r="A308" s="68"/>
      <c r="B308" s="68"/>
      <c r="C308" s="68"/>
      <c r="D308" s="68"/>
      <c r="E308" s="68"/>
      <c r="F308" s="184"/>
      <c r="G308" s="72"/>
      <c r="H308" s="68"/>
      <c r="I308" s="68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2.75" customHeight="1">
      <c r="A309" s="68"/>
      <c r="B309" s="68"/>
      <c r="C309" s="68"/>
      <c r="D309" s="68"/>
      <c r="E309" s="68"/>
      <c r="F309" s="184"/>
      <c r="G309" s="72"/>
      <c r="H309" s="68"/>
      <c r="I309" s="68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2.75" customHeight="1">
      <c r="A310" s="68"/>
      <c r="B310" s="68"/>
      <c r="C310" s="68"/>
      <c r="D310" s="68"/>
      <c r="E310" s="68"/>
      <c r="F310" s="184"/>
      <c r="G310" s="72"/>
      <c r="H310" s="68"/>
      <c r="I310" s="68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2.75" customHeight="1">
      <c r="A311" s="68"/>
      <c r="B311" s="68"/>
      <c r="C311" s="68"/>
      <c r="D311" s="68"/>
      <c r="E311" s="68"/>
      <c r="F311" s="184"/>
      <c r="G311" s="72"/>
      <c r="H311" s="68"/>
      <c r="I311" s="68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2.75" customHeight="1">
      <c r="A312" s="68"/>
      <c r="B312" s="68"/>
      <c r="C312" s="68"/>
      <c r="D312" s="68"/>
      <c r="E312" s="68"/>
      <c r="F312" s="184"/>
      <c r="G312" s="72"/>
      <c r="H312" s="68"/>
      <c r="I312" s="68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2.75" customHeight="1">
      <c r="A313" s="68"/>
      <c r="B313" s="68"/>
      <c r="C313" s="68"/>
      <c r="D313" s="68"/>
      <c r="E313" s="68"/>
      <c r="F313" s="184"/>
      <c r="G313" s="72"/>
      <c r="H313" s="68"/>
      <c r="I313" s="68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2.75" customHeight="1">
      <c r="A314" s="68"/>
      <c r="B314" s="68"/>
      <c r="C314" s="68"/>
      <c r="D314" s="68"/>
      <c r="E314" s="68"/>
      <c r="F314" s="184"/>
      <c r="G314" s="72"/>
      <c r="H314" s="68"/>
      <c r="I314" s="68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2.75" customHeight="1">
      <c r="A315" s="68"/>
      <c r="B315" s="68"/>
      <c r="C315" s="68"/>
      <c r="D315" s="68"/>
      <c r="E315" s="68"/>
      <c r="F315" s="184"/>
      <c r="G315" s="72"/>
      <c r="H315" s="68"/>
      <c r="I315" s="68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2.75" customHeight="1">
      <c r="A316" s="68"/>
      <c r="B316" s="68"/>
      <c r="C316" s="68"/>
      <c r="D316" s="68"/>
      <c r="E316" s="68"/>
      <c r="F316" s="184"/>
      <c r="G316" s="72"/>
      <c r="H316" s="68"/>
      <c r="I316" s="68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2.75" customHeight="1">
      <c r="A317" s="68"/>
      <c r="B317" s="68"/>
      <c r="C317" s="68"/>
      <c r="D317" s="68"/>
      <c r="E317" s="68"/>
      <c r="F317" s="184"/>
      <c r="G317" s="72"/>
      <c r="H317" s="68"/>
      <c r="I317" s="68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2.75" customHeight="1">
      <c r="A318" s="68"/>
      <c r="B318" s="68"/>
      <c r="C318" s="68"/>
      <c r="D318" s="68"/>
      <c r="E318" s="68"/>
      <c r="F318" s="184"/>
      <c r="G318" s="72"/>
      <c r="H318" s="68"/>
      <c r="I318" s="68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2.75" customHeight="1">
      <c r="A319" s="68"/>
      <c r="B319" s="68"/>
      <c r="C319" s="68"/>
      <c r="D319" s="68"/>
      <c r="E319" s="68"/>
      <c r="F319" s="184"/>
      <c r="G319" s="72"/>
      <c r="H319" s="68"/>
      <c r="I319" s="68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2.75" customHeight="1">
      <c r="A320" s="68"/>
      <c r="B320" s="68"/>
      <c r="C320" s="68"/>
      <c r="D320" s="68"/>
      <c r="E320" s="68"/>
      <c r="F320" s="184"/>
      <c r="G320" s="72"/>
      <c r="H320" s="68"/>
      <c r="I320" s="68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2.75" customHeight="1">
      <c r="A321" s="68"/>
      <c r="B321" s="68"/>
      <c r="C321" s="68"/>
      <c r="D321" s="68"/>
      <c r="E321" s="68"/>
      <c r="F321" s="184"/>
      <c r="G321" s="72"/>
      <c r="H321" s="68"/>
      <c r="I321" s="68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2.75" customHeight="1">
      <c r="A322" s="68"/>
      <c r="B322" s="68"/>
      <c r="C322" s="68"/>
      <c r="D322" s="68"/>
      <c r="E322" s="68"/>
      <c r="F322" s="184"/>
      <c r="G322" s="72"/>
      <c r="H322" s="68"/>
      <c r="I322" s="68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2.75" customHeight="1">
      <c r="A323" s="68"/>
      <c r="B323" s="68"/>
      <c r="C323" s="68"/>
      <c r="D323" s="68"/>
      <c r="E323" s="68"/>
      <c r="F323" s="184"/>
      <c r="G323" s="72"/>
      <c r="H323" s="68"/>
      <c r="I323" s="68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2.75" customHeight="1">
      <c r="A324" s="68"/>
      <c r="B324" s="68"/>
      <c r="C324" s="68"/>
      <c r="D324" s="68"/>
      <c r="E324" s="68"/>
      <c r="F324" s="184"/>
      <c r="G324" s="72"/>
      <c r="H324" s="68"/>
      <c r="I324" s="68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2.75" customHeight="1">
      <c r="A325" s="68"/>
      <c r="B325" s="68"/>
      <c r="C325" s="68"/>
      <c r="D325" s="68"/>
      <c r="E325" s="68"/>
      <c r="F325" s="184"/>
      <c r="G325" s="72"/>
      <c r="H325" s="68"/>
      <c r="I325" s="68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2.75" customHeight="1">
      <c r="A326" s="68"/>
      <c r="B326" s="68"/>
      <c r="C326" s="68"/>
      <c r="D326" s="68"/>
      <c r="E326" s="68"/>
      <c r="F326" s="184"/>
      <c r="G326" s="72"/>
      <c r="H326" s="68"/>
      <c r="I326" s="68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2.75" customHeight="1">
      <c r="A327" s="68"/>
      <c r="B327" s="68"/>
      <c r="C327" s="68"/>
      <c r="D327" s="68"/>
      <c r="E327" s="68"/>
      <c r="F327" s="184"/>
      <c r="G327" s="72"/>
      <c r="H327" s="68"/>
      <c r="I327" s="68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2.75" customHeight="1">
      <c r="A328" s="68"/>
      <c r="B328" s="68"/>
      <c r="C328" s="68"/>
      <c r="D328" s="68"/>
      <c r="E328" s="68"/>
      <c r="F328" s="184"/>
      <c r="G328" s="72"/>
      <c r="H328" s="68"/>
      <c r="I328" s="68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2.75" customHeight="1">
      <c r="A329" s="68"/>
      <c r="B329" s="68"/>
      <c r="C329" s="68"/>
      <c r="D329" s="68"/>
      <c r="E329" s="68"/>
      <c r="F329" s="184"/>
      <c r="G329" s="72"/>
      <c r="H329" s="68"/>
      <c r="I329" s="68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2.75" customHeight="1">
      <c r="A330" s="68"/>
      <c r="B330" s="68"/>
      <c r="C330" s="68"/>
      <c r="D330" s="68"/>
      <c r="E330" s="68"/>
      <c r="F330" s="184"/>
      <c r="G330" s="72"/>
      <c r="H330" s="68"/>
      <c r="I330" s="68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2.75" customHeight="1">
      <c r="A331" s="68"/>
      <c r="B331" s="68"/>
      <c r="C331" s="68"/>
      <c r="D331" s="68"/>
      <c r="E331" s="68"/>
      <c r="F331" s="184"/>
      <c r="G331" s="72"/>
      <c r="H331" s="68"/>
      <c r="I331" s="68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2.75" customHeight="1">
      <c r="A332" s="68"/>
      <c r="B332" s="68"/>
      <c r="C332" s="68"/>
      <c r="D332" s="68"/>
      <c r="E332" s="68"/>
      <c r="F332" s="184"/>
      <c r="G332" s="72"/>
      <c r="H332" s="68"/>
      <c r="I332" s="68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2.75" customHeight="1">
      <c r="A333" s="68"/>
      <c r="B333" s="68"/>
      <c r="C333" s="68"/>
      <c r="D333" s="68"/>
      <c r="E333" s="68"/>
      <c r="F333" s="184"/>
      <c r="G333" s="72"/>
      <c r="H333" s="68"/>
      <c r="I333" s="68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2.75" customHeight="1">
      <c r="A334" s="68"/>
      <c r="B334" s="68"/>
      <c r="C334" s="68"/>
      <c r="D334" s="68"/>
      <c r="E334" s="68"/>
      <c r="F334" s="184"/>
      <c r="G334" s="72"/>
      <c r="H334" s="68"/>
      <c r="I334" s="68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2.75" customHeight="1">
      <c r="A335" s="68"/>
      <c r="B335" s="68"/>
      <c r="C335" s="68"/>
      <c r="D335" s="68"/>
      <c r="E335" s="68"/>
      <c r="F335" s="184"/>
      <c r="G335" s="72"/>
      <c r="H335" s="68"/>
      <c r="I335" s="68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2.75" customHeight="1">
      <c r="A336" s="68"/>
      <c r="B336" s="68"/>
      <c r="C336" s="68"/>
      <c r="D336" s="68"/>
      <c r="E336" s="68"/>
      <c r="F336" s="184"/>
      <c r="G336" s="72"/>
      <c r="H336" s="68"/>
      <c r="I336" s="68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2.75" customHeight="1">
      <c r="A337" s="68"/>
      <c r="B337" s="68"/>
      <c r="C337" s="68"/>
      <c r="D337" s="68"/>
      <c r="E337" s="68"/>
      <c r="F337" s="184"/>
      <c r="G337" s="72"/>
      <c r="H337" s="68"/>
      <c r="I337" s="68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2.75" customHeight="1">
      <c r="A338" s="68"/>
      <c r="B338" s="68"/>
      <c r="C338" s="68"/>
      <c r="D338" s="68"/>
      <c r="E338" s="68"/>
      <c r="F338" s="184"/>
      <c r="G338" s="72"/>
      <c r="H338" s="68"/>
      <c r="I338" s="68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2.75" customHeight="1">
      <c r="A339" s="68"/>
      <c r="B339" s="68"/>
      <c r="C339" s="68"/>
      <c r="D339" s="68"/>
      <c r="E339" s="68"/>
      <c r="F339" s="184"/>
      <c r="G339" s="72"/>
      <c r="H339" s="68"/>
      <c r="I339" s="68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2.75" customHeight="1">
      <c r="A340" s="68"/>
      <c r="B340" s="68"/>
      <c r="C340" s="68"/>
      <c r="D340" s="68"/>
      <c r="E340" s="68"/>
      <c r="F340" s="184"/>
      <c r="G340" s="72"/>
      <c r="H340" s="68"/>
      <c r="I340" s="68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2.75" customHeight="1">
      <c r="A341" s="68"/>
      <c r="B341" s="68"/>
      <c r="C341" s="68"/>
      <c r="D341" s="68"/>
      <c r="E341" s="68"/>
      <c r="F341" s="184"/>
      <c r="G341" s="72"/>
      <c r="H341" s="68"/>
      <c r="I341" s="68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2.75" customHeight="1">
      <c r="A342" s="68"/>
      <c r="B342" s="68"/>
      <c r="C342" s="68"/>
      <c r="D342" s="68"/>
      <c r="E342" s="68"/>
      <c r="F342" s="184"/>
      <c r="G342" s="72"/>
      <c r="H342" s="68"/>
      <c r="I342" s="68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2.75" customHeight="1">
      <c r="A343" s="68"/>
      <c r="B343" s="68"/>
      <c r="C343" s="68"/>
      <c r="D343" s="68"/>
      <c r="E343" s="68"/>
      <c r="F343" s="184"/>
      <c r="G343" s="72"/>
      <c r="H343" s="68"/>
      <c r="I343" s="68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2.75" customHeight="1">
      <c r="A344" s="68"/>
      <c r="B344" s="68"/>
      <c r="C344" s="68"/>
      <c r="D344" s="68"/>
      <c r="E344" s="68"/>
      <c r="F344" s="184"/>
      <c r="G344" s="72"/>
      <c r="H344" s="68"/>
      <c r="I344" s="68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2.75" customHeight="1">
      <c r="A345" s="68"/>
      <c r="B345" s="68"/>
      <c r="C345" s="68"/>
      <c r="D345" s="68"/>
      <c r="E345" s="68"/>
      <c r="F345" s="184"/>
      <c r="G345" s="72"/>
      <c r="H345" s="68"/>
      <c r="I345" s="68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2.75" customHeight="1">
      <c r="A346" s="68"/>
      <c r="B346" s="68"/>
      <c r="C346" s="68"/>
      <c r="D346" s="68"/>
      <c r="E346" s="68"/>
      <c r="F346" s="184"/>
      <c r="G346" s="72"/>
      <c r="H346" s="68"/>
      <c r="I346" s="68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2.75" customHeight="1">
      <c r="A347" s="68"/>
      <c r="B347" s="68"/>
      <c r="C347" s="68"/>
      <c r="D347" s="68"/>
      <c r="E347" s="68"/>
      <c r="F347" s="184"/>
      <c r="G347" s="72"/>
      <c r="H347" s="68"/>
      <c r="I347" s="68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2.75" customHeight="1">
      <c r="A348" s="68"/>
      <c r="B348" s="68"/>
      <c r="C348" s="68"/>
      <c r="D348" s="68"/>
      <c r="E348" s="68"/>
      <c r="F348" s="184"/>
      <c r="G348" s="72"/>
      <c r="H348" s="68"/>
      <c r="I348" s="68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2.75" customHeight="1">
      <c r="A349" s="68"/>
      <c r="B349" s="68"/>
      <c r="C349" s="68"/>
      <c r="D349" s="68"/>
      <c r="E349" s="68"/>
      <c r="F349" s="184"/>
      <c r="G349" s="72"/>
      <c r="H349" s="68"/>
      <c r="I349" s="68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2.75" customHeight="1">
      <c r="A350" s="68"/>
      <c r="B350" s="68"/>
      <c r="C350" s="68"/>
      <c r="D350" s="68"/>
      <c r="E350" s="68"/>
      <c r="F350" s="184"/>
      <c r="G350" s="72"/>
      <c r="H350" s="68"/>
      <c r="I350" s="68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2.75" customHeight="1">
      <c r="A351" s="68"/>
      <c r="B351" s="68"/>
      <c r="C351" s="68"/>
      <c r="D351" s="68"/>
      <c r="E351" s="68"/>
      <c r="F351" s="184"/>
      <c r="G351" s="72"/>
      <c r="H351" s="68"/>
      <c r="I351" s="68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2.75" customHeight="1">
      <c r="A352" s="68"/>
      <c r="B352" s="68"/>
      <c r="C352" s="68"/>
      <c r="D352" s="68"/>
      <c r="E352" s="68"/>
      <c r="F352" s="184"/>
      <c r="G352" s="72"/>
      <c r="H352" s="68"/>
      <c r="I352" s="68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2.75" customHeight="1">
      <c r="A353" s="68"/>
      <c r="B353" s="68"/>
      <c r="C353" s="68"/>
      <c r="D353" s="68"/>
      <c r="E353" s="68"/>
      <c r="F353" s="184"/>
      <c r="G353" s="72"/>
      <c r="H353" s="68"/>
      <c r="I353" s="68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2.75" customHeight="1">
      <c r="A354" s="68"/>
      <c r="B354" s="68"/>
      <c r="C354" s="68"/>
      <c r="D354" s="68"/>
      <c r="E354" s="68"/>
      <c r="F354" s="184"/>
      <c r="G354" s="72"/>
      <c r="H354" s="68"/>
      <c r="I354" s="68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2.75" customHeight="1">
      <c r="A355" s="68"/>
      <c r="B355" s="68"/>
      <c r="C355" s="68"/>
      <c r="D355" s="68"/>
      <c r="E355" s="68"/>
      <c r="F355" s="184"/>
      <c r="G355" s="72"/>
      <c r="H355" s="68"/>
      <c r="I355" s="68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2.75" customHeight="1">
      <c r="A356" s="68"/>
      <c r="B356" s="68"/>
      <c r="C356" s="68"/>
      <c r="D356" s="68"/>
      <c r="E356" s="68"/>
      <c r="F356" s="184"/>
      <c r="G356" s="72"/>
      <c r="H356" s="68"/>
      <c r="I356" s="68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2.75" customHeight="1">
      <c r="A357" s="68"/>
      <c r="B357" s="68"/>
      <c r="C357" s="68"/>
      <c r="D357" s="68"/>
      <c r="E357" s="68"/>
      <c r="F357" s="184"/>
      <c r="G357" s="72"/>
      <c r="H357" s="68"/>
      <c r="I357" s="68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2.75" customHeight="1">
      <c r="A358" s="68"/>
      <c r="B358" s="68"/>
      <c r="C358" s="68"/>
      <c r="D358" s="68"/>
      <c r="E358" s="68"/>
      <c r="F358" s="184"/>
      <c r="G358" s="72"/>
      <c r="H358" s="68"/>
      <c r="I358" s="68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2.75" customHeight="1">
      <c r="A359" s="68"/>
      <c r="B359" s="68"/>
      <c r="C359" s="68"/>
      <c r="D359" s="68"/>
      <c r="E359" s="68"/>
      <c r="F359" s="184"/>
      <c r="G359" s="72"/>
      <c r="H359" s="68"/>
      <c r="I359" s="68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2.75" customHeight="1">
      <c r="A360" s="68"/>
      <c r="B360" s="68"/>
      <c r="C360" s="68"/>
      <c r="D360" s="68"/>
      <c r="E360" s="68"/>
      <c r="F360" s="184"/>
      <c r="G360" s="72"/>
      <c r="H360" s="68"/>
      <c r="I360" s="68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2.75" customHeight="1">
      <c r="A361" s="68"/>
      <c r="B361" s="68"/>
      <c r="C361" s="68"/>
      <c r="D361" s="68"/>
      <c r="E361" s="68"/>
      <c r="F361" s="184"/>
      <c r="G361" s="72"/>
      <c r="H361" s="68"/>
      <c r="I361" s="68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2.75" customHeight="1">
      <c r="A362" s="68"/>
      <c r="B362" s="68"/>
      <c r="C362" s="68"/>
      <c r="D362" s="68"/>
      <c r="E362" s="68"/>
      <c r="F362" s="184"/>
      <c r="G362" s="72"/>
      <c r="H362" s="68"/>
      <c r="I362" s="68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2.75" customHeight="1">
      <c r="A363" s="68"/>
      <c r="B363" s="68"/>
      <c r="C363" s="68"/>
      <c r="D363" s="68"/>
      <c r="E363" s="68"/>
      <c r="F363" s="184"/>
      <c r="G363" s="72"/>
      <c r="H363" s="68"/>
      <c r="I363" s="68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2.75" customHeight="1">
      <c r="A364" s="68"/>
      <c r="B364" s="68"/>
      <c r="C364" s="68"/>
      <c r="D364" s="68"/>
      <c r="E364" s="68"/>
      <c r="F364" s="184"/>
      <c r="G364" s="72"/>
      <c r="H364" s="68"/>
      <c r="I364" s="68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2.75" customHeight="1">
      <c r="A365" s="68"/>
      <c r="B365" s="68"/>
      <c r="C365" s="68"/>
      <c r="D365" s="68"/>
      <c r="E365" s="68"/>
      <c r="F365" s="184"/>
      <c r="G365" s="72"/>
      <c r="H365" s="68"/>
      <c r="I365" s="68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2.75" customHeight="1">
      <c r="A366" s="68"/>
      <c r="B366" s="68"/>
      <c r="C366" s="68"/>
      <c r="D366" s="68"/>
      <c r="E366" s="68"/>
      <c r="F366" s="184"/>
      <c r="G366" s="72"/>
      <c r="H366" s="68"/>
      <c r="I366" s="68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2.75" customHeight="1">
      <c r="A367" s="68"/>
      <c r="B367" s="68"/>
      <c r="C367" s="68"/>
      <c r="D367" s="68"/>
      <c r="E367" s="68"/>
      <c r="F367" s="184"/>
      <c r="G367" s="72"/>
      <c r="H367" s="68"/>
      <c r="I367" s="68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2.75" customHeight="1">
      <c r="A368" s="68"/>
      <c r="B368" s="68"/>
      <c r="C368" s="68"/>
      <c r="D368" s="68"/>
      <c r="E368" s="68"/>
      <c r="F368" s="184"/>
      <c r="G368" s="72"/>
      <c r="H368" s="68"/>
      <c r="I368" s="68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2.75" customHeight="1">
      <c r="A369" s="68"/>
      <c r="B369" s="68"/>
      <c r="C369" s="68"/>
      <c r="D369" s="68"/>
      <c r="E369" s="68"/>
      <c r="F369" s="184"/>
      <c r="G369" s="72"/>
      <c r="H369" s="68"/>
      <c r="I369" s="68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2.75" customHeight="1">
      <c r="A370" s="68"/>
      <c r="B370" s="68"/>
      <c r="C370" s="68"/>
      <c r="D370" s="68"/>
      <c r="E370" s="68"/>
      <c r="F370" s="184"/>
      <c r="G370" s="72"/>
      <c r="H370" s="68"/>
      <c r="I370" s="68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2.75" customHeight="1">
      <c r="A371" s="68"/>
      <c r="B371" s="68"/>
      <c r="C371" s="68"/>
      <c r="D371" s="68"/>
      <c r="E371" s="68"/>
      <c r="F371" s="184"/>
      <c r="G371" s="72"/>
      <c r="H371" s="68"/>
      <c r="I371" s="68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2.75" customHeight="1">
      <c r="A372" s="68"/>
      <c r="B372" s="68"/>
      <c r="C372" s="68"/>
      <c r="D372" s="68"/>
      <c r="E372" s="68"/>
      <c r="F372" s="184"/>
      <c r="G372" s="72"/>
      <c r="H372" s="68"/>
      <c r="I372" s="68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2.75" customHeight="1">
      <c r="A373" s="68"/>
      <c r="B373" s="68"/>
      <c r="C373" s="68"/>
      <c r="D373" s="68"/>
      <c r="E373" s="68"/>
      <c r="F373" s="184"/>
      <c r="G373" s="72"/>
      <c r="H373" s="68"/>
      <c r="I373" s="68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2.75" customHeight="1">
      <c r="A374" s="68"/>
      <c r="B374" s="68"/>
      <c r="C374" s="68"/>
      <c r="D374" s="68"/>
      <c r="E374" s="68"/>
      <c r="F374" s="184"/>
      <c r="G374" s="72"/>
      <c r="H374" s="68"/>
      <c r="I374" s="68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2.75" customHeight="1">
      <c r="A375" s="68"/>
      <c r="B375" s="68"/>
      <c r="C375" s="68"/>
      <c r="D375" s="68"/>
      <c r="E375" s="68"/>
      <c r="F375" s="184"/>
      <c r="G375" s="72"/>
      <c r="H375" s="68"/>
      <c r="I375" s="68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2.75" customHeight="1">
      <c r="A376" s="68"/>
      <c r="B376" s="68"/>
      <c r="C376" s="68"/>
      <c r="D376" s="68"/>
      <c r="E376" s="68"/>
      <c r="F376" s="184"/>
      <c r="G376" s="72"/>
      <c r="H376" s="68"/>
      <c r="I376" s="68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2.75" customHeight="1">
      <c r="A377" s="68"/>
      <c r="B377" s="68"/>
      <c r="C377" s="68"/>
      <c r="D377" s="68"/>
      <c r="E377" s="68"/>
      <c r="F377" s="184"/>
      <c r="G377" s="72"/>
      <c r="H377" s="68"/>
      <c r="I377" s="68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2.75" customHeight="1">
      <c r="A378" s="68"/>
      <c r="B378" s="68"/>
      <c r="C378" s="68"/>
      <c r="D378" s="68"/>
      <c r="E378" s="68"/>
      <c r="F378" s="184"/>
      <c r="G378" s="72"/>
      <c r="H378" s="68"/>
      <c r="I378" s="68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2.75" customHeight="1">
      <c r="A379" s="68"/>
      <c r="B379" s="68"/>
      <c r="C379" s="68"/>
      <c r="D379" s="68"/>
      <c r="E379" s="68"/>
      <c r="F379" s="184"/>
      <c r="G379" s="72"/>
      <c r="H379" s="68"/>
      <c r="I379" s="68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2.75" customHeight="1">
      <c r="A380" s="68"/>
      <c r="B380" s="68"/>
      <c r="C380" s="68"/>
      <c r="D380" s="68"/>
      <c r="E380" s="68"/>
      <c r="F380" s="184"/>
      <c r="G380" s="72"/>
      <c r="H380" s="68"/>
      <c r="I380" s="68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2.75" customHeight="1">
      <c r="A381" s="68"/>
      <c r="B381" s="68"/>
      <c r="C381" s="68"/>
      <c r="D381" s="68"/>
      <c r="E381" s="68"/>
      <c r="F381" s="184"/>
      <c r="G381" s="72"/>
      <c r="H381" s="68"/>
      <c r="I381" s="68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2.75" customHeight="1">
      <c r="A382" s="68"/>
      <c r="B382" s="68"/>
      <c r="C382" s="68"/>
      <c r="D382" s="68"/>
      <c r="E382" s="68"/>
      <c r="F382" s="184"/>
      <c r="G382" s="72"/>
      <c r="H382" s="68"/>
      <c r="I382" s="68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2.75" customHeight="1">
      <c r="A383" s="68"/>
      <c r="B383" s="68"/>
      <c r="C383" s="68"/>
      <c r="D383" s="68"/>
      <c r="E383" s="68"/>
      <c r="F383" s="184"/>
      <c r="G383" s="72"/>
      <c r="H383" s="68"/>
      <c r="I383" s="68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2.75" customHeight="1">
      <c r="A384" s="68"/>
      <c r="B384" s="68"/>
      <c r="C384" s="68"/>
      <c r="D384" s="68"/>
      <c r="E384" s="68"/>
      <c r="F384" s="184"/>
      <c r="G384" s="72"/>
      <c r="H384" s="68"/>
      <c r="I384" s="68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2.75" customHeight="1">
      <c r="A385" s="68"/>
      <c r="B385" s="68"/>
      <c r="C385" s="68"/>
      <c r="D385" s="68"/>
      <c r="E385" s="68"/>
      <c r="F385" s="184"/>
      <c r="G385" s="72"/>
      <c r="H385" s="68"/>
      <c r="I385" s="68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2.75" customHeight="1">
      <c r="A386" s="68"/>
      <c r="B386" s="68"/>
      <c r="C386" s="68"/>
      <c r="D386" s="68"/>
      <c r="E386" s="68"/>
      <c r="F386" s="184"/>
      <c r="G386" s="72"/>
      <c r="H386" s="68"/>
      <c r="I386" s="68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2.75" customHeight="1">
      <c r="A387" s="68"/>
      <c r="B387" s="68"/>
      <c r="C387" s="68"/>
      <c r="D387" s="68"/>
      <c r="E387" s="68"/>
      <c r="F387" s="184"/>
      <c r="G387" s="72"/>
      <c r="H387" s="68"/>
      <c r="I387" s="68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2.75" customHeight="1">
      <c r="A388" s="68"/>
      <c r="B388" s="68"/>
      <c r="C388" s="68"/>
      <c r="D388" s="68"/>
      <c r="E388" s="68"/>
      <c r="F388" s="184"/>
      <c r="G388" s="72"/>
      <c r="H388" s="68"/>
      <c r="I388" s="68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2.75" customHeight="1">
      <c r="A389" s="68"/>
      <c r="B389" s="68"/>
      <c r="C389" s="68"/>
      <c r="D389" s="68"/>
      <c r="E389" s="68"/>
      <c r="F389" s="184"/>
      <c r="G389" s="72"/>
      <c r="H389" s="68"/>
      <c r="I389" s="68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2.75" customHeight="1">
      <c r="A390" s="68"/>
      <c r="B390" s="68"/>
      <c r="C390" s="68"/>
      <c r="D390" s="68"/>
      <c r="E390" s="68"/>
      <c r="F390" s="184"/>
      <c r="G390" s="72"/>
      <c r="H390" s="68"/>
      <c r="I390" s="68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2.75" customHeight="1">
      <c r="A391" s="68"/>
      <c r="B391" s="68"/>
      <c r="C391" s="68"/>
      <c r="D391" s="68"/>
      <c r="E391" s="68"/>
      <c r="F391" s="184"/>
      <c r="G391" s="72"/>
      <c r="H391" s="68"/>
      <c r="I391" s="68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2.75" customHeight="1">
      <c r="A392" s="68"/>
      <c r="B392" s="68"/>
      <c r="C392" s="68"/>
      <c r="D392" s="68"/>
      <c r="E392" s="68"/>
      <c r="F392" s="184"/>
      <c r="G392" s="72"/>
      <c r="H392" s="68"/>
      <c r="I392" s="68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2.75" customHeight="1">
      <c r="A393" s="68"/>
      <c r="B393" s="68"/>
      <c r="C393" s="68"/>
      <c r="D393" s="68"/>
      <c r="E393" s="68"/>
      <c r="F393" s="184"/>
      <c r="G393" s="72"/>
      <c r="H393" s="68"/>
      <c r="I393" s="68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2.75" customHeight="1">
      <c r="A394" s="68"/>
      <c r="B394" s="68"/>
      <c r="C394" s="68"/>
      <c r="D394" s="68"/>
      <c r="E394" s="68"/>
      <c r="F394" s="184"/>
      <c r="G394" s="72"/>
      <c r="H394" s="68"/>
      <c r="I394" s="68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2.75" customHeight="1">
      <c r="A395" s="68"/>
      <c r="B395" s="68"/>
      <c r="C395" s="68"/>
      <c r="D395" s="68"/>
      <c r="E395" s="68"/>
      <c r="F395" s="184"/>
      <c r="G395" s="72"/>
      <c r="H395" s="68"/>
      <c r="I395" s="68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2.75" customHeight="1">
      <c r="A396" s="68"/>
      <c r="B396" s="68"/>
      <c r="C396" s="68"/>
      <c r="D396" s="68"/>
      <c r="E396" s="68"/>
      <c r="F396" s="184"/>
      <c r="G396" s="72"/>
      <c r="H396" s="68"/>
      <c r="I396" s="68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2.75" customHeight="1">
      <c r="A397" s="68"/>
      <c r="B397" s="68"/>
      <c r="C397" s="68"/>
      <c r="D397" s="68"/>
      <c r="E397" s="68"/>
      <c r="F397" s="184"/>
      <c r="G397" s="72"/>
      <c r="H397" s="68"/>
      <c r="I397" s="68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2.75" customHeight="1">
      <c r="A398" s="68"/>
      <c r="B398" s="68"/>
      <c r="C398" s="68"/>
      <c r="D398" s="68"/>
      <c r="E398" s="68"/>
      <c r="F398" s="184"/>
      <c r="G398" s="72"/>
      <c r="H398" s="68"/>
      <c r="I398" s="68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2.75" customHeight="1">
      <c r="A399" s="68"/>
      <c r="B399" s="68"/>
      <c r="C399" s="68"/>
      <c r="D399" s="68"/>
      <c r="E399" s="68"/>
      <c r="F399" s="184"/>
      <c r="G399" s="72"/>
      <c r="H399" s="68"/>
      <c r="I399" s="68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2.75" customHeight="1">
      <c r="A400" s="68"/>
      <c r="B400" s="68"/>
      <c r="C400" s="68"/>
      <c r="D400" s="68"/>
      <c r="E400" s="68"/>
      <c r="F400" s="184"/>
      <c r="G400" s="72"/>
      <c r="H400" s="68"/>
      <c r="I400" s="68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2.75" customHeight="1">
      <c r="A401" s="68"/>
      <c r="B401" s="68"/>
      <c r="C401" s="68"/>
      <c r="D401" s="68"/>
      <c r="E401" s="68"/>
      <c r="F401" s="184"/>
      <c r="G401" s="72"/>
      <c r="H401" s="68"/>
      <c r="I401" s="68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2.75" customHeight="1">
      <c r="A402" s="68"/>
      <c r="B402" s="68"/>
      <c r="C402" s="68"/>
      <c r="D402" s="68"/>
      <c r="E402" s="68"/>
      <c r="F402" s="184"/>
      <c r="G402" s="72"/>
      <c r="H402" s="68"/>
      <c r="I402" s="68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2.75" customHeight="1">
      <c r="A403" s="68"/>
      <c r="B403" s="68"/>
      <c r="C403" s="68"/>
      <c r="D403" s="68"/>
      <c r="E403" s="68"/>
      <c r="F403" s="184"/>
      <c r="G403" s="72"/>
      <c r="H403" s="68"/>
      <c r="I403" s="68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2.75" customHeight="1">
      <c r="A404" s="68"/>
      <c r="B404" s="68"/>
      <c r="C404" s="68"/>
      <c r="D404" s="68"/>
      <c r="E404" s="68"/>
      <c r="F404" s="184"/>
      <c r="G404" s="72"/>
      <c r="H404" s="68"/>
      <c r="I404" s="68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2.75" customHeight="1">
      <c r="A405" s="68"/>
      <c r="B405" s="68"/>
      <c r="C405" s="68"/>
      <c r="D405" s="68"/>
      <c r="E405" s="68"/>
      <c r="F405" s="184"/>
      <c r="G405" s="72"/>
      <c r="H405" s="68"/>
      <c r="I405" s="68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2.75" customHeight="1">
      <c r="A406" s="68"/>
      <c r="B406" s="68"/>
      <c r="C406" s="68"/>
      <c r="D406" s="68"/>
      <c r="E406" s="68"/>
      <c r="F406" s="184"/>
      <c r="G406" s="72"/>
      <c r="H406" s="68"/>
      <c r="I406" s="68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2.75" customHeight="1">
      <c r="A407" s="68"/>
      <c r="B407" s="68"/>
      <c r="C407" s="68"/>
      <c r="D407" s="68"/>
      <c r="E407" s="68"/>
      <c r="F407" s="184"/>
      <c r="G407" s="72"/>
      <c r="H407" s="68"/>
      <c r="I407" s="68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2.75" customHeight="1">
      <c r="A408" s="68"/>
      <c r="B408" s="68"/>
      <c r="C408" s="68"/>
      <c r="D408" s="68"/>
      <c r="E408" s="68"/>
      <c r="F408" s="184"/>
      <c r="G408" s="72"/>
      <c r="H408" s="68"/>
      <c r="I408" s="68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2.75" customHeight="1">
      <c r="A409" s="68"/>
      <c r="B409" s="68"/>
      <c r="C409" s="68"/>
      <c r="D409" s="68"/>
      <c r="E409" s="68"/>
      <c r="F409" s="184"/>
      <c r="G409" s="72"/>
      <c r="H409" s="68"/>
      <c r="I409" s="68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2.75" customHeight="1">
      <c r="A410" s="68"/>
      <c r="B410" s="68"/>
      <c r="C410" s="68"/>
      <c r="D410" s="68"/>
      <c r="E410" s="68"/>
      <c r="F410" s="184"/>
      <c r="G410" s="72"/>
      <c r="H410" s="68"/>
      <c r="I410" s="68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2.75" customHeight="1">
      <c r="A411" s="68"/>
      <c r="B411" s="68"/>
      <c r="C411" s="68"/>
      <c r="D411" s="68"/>
      <c r="E411" s="68"/>
      <c r="F411" s="184"/>
      <c r="G411" s="72"/>
      <c r="H411" s="68"/>
      <c r="I411" s="68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2.75" customHeight="1">
      <c r="A412" s="68"/>
      <c r="B412" s="68"/>
      <c r="C412" s="68"/>
      <c r="D412" s="68"/>
      <c r="E412" s="68"/>
      <c r="F412" s="184"/>
      <c r="G412" s="72"/>
      <c r="H412" s="68"/>
      <c r="I412" s="68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2.75" customHeight="1">
      <c r="A413" s="68"/>
      <c r="B413" s="68"/>
      <c r="C413" s="68"/>
      <c r="D413" s="68"/>
      <c r="E413" s="68"/>
      <c r="F413" s="184"/>
      <c r="G413" s="72"/>
      <c r="H413" s="68"/>
      <c r="I413" s="68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2.75" customHeight="1">
      <c r="A414" s="68"/>
      <c r="B414" s="68"/>
      <c r="C414" s="68"/>
      <c r="D414" s="68"/>
      <c r="E414" s="68"/>
      <c r="F414" s="184"/>
      <c r="G414" s="72"/>
      <c r="H414" s="68"/>
      <c r="I414" s="68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2.75" customHeight="1">
      <c r="A415" s="68"/>
      <c r="B415" s="68"/>
      <c r="C415" s="68"/>
      <c r="D415" s="68"/>
      <c r="E415" s="68"/>
      <c r="F415" s="184"/>
      <c r="G415" s="72"/>
      <c r="H415" s="68"/>
      <c r="I415" s="68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2.75" customHeight="1">
      <c r="A416" s="68"/>
      <c r="B416" s="68"/>
      <c r="C416" s="68"/>
      <c r="D416" s="68"/>
      <c r="E416" s="68"/>
      <c r="F416" s="184"/>
      <c r="G416" s="72"/>
      <c r="H416" s="68"/>
      <c r="I416" s="68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2.75" customHeight="1">
      <c r="A417" s="68"/>
      <c r="B417" s="68"/>
      <c r="C417" s="68"/>
      <c r="D417" s="68"/>
      <c r="E417" s="68"/>
      <c r="F417" s="184"/>
      <c r="G417" s="72"/>
      <c r="H417" s="68"/>
      <c r="I417" s="68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2.75" customHeight="1">
      <c r="A418" s="68"/>
      <c r="B418" s="68"/>
      <c r="C418" s="68"/>
      <c r="D418" s="68"/>
      <c r="E418" s="68"/>
      <c r="F418" s="184"/>
      <c r="G418" s="72"/>
      <c r="H418" s="68"/>
      <c r="I418" s="68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2.75" customHeight="1">
      <c r="A419" s="68"/>
      <c r="B419" s="68"/>
      <c r="C419" s="68"/>
      <c r="D419" s="68"/>
      <c r="E419" s="68"/>
      <c r="F419" s="184"/>
      <c r="G419" s="72"/>
      <c r="H419" s="68"/>
      <c r="I419" s="68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2.75" customHeight="1">
      <c r="A420" s="68"/>
      <c r="B420" s="68"/>
      <c r="C420" s="68"/>
      <c r="D420" s="68"/>
      <c r="E420" s="68"/>
      <c r="F420" s="184"/>
      <c r="G420" s="72"/>
      <c r="H420" s="68"/>
      <c r="I420" s="68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2.75" customHeight="1">
      <c r="A421" s="68"/>
      <c r="B421" s="68"/>
      <c r="C421" s="68"/>
      <c r="D421" s="68"/>
      <c r="E421" s="68"/>
      <c r="F421" s="184"/>
      <c r="G421" s="72"/>
      <c r="H421" s="68"/>
      <c r="I421" s="68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2.75" customHeight="1">
      <c r="A422" s="68"/>
      <c r="B422" s="68"/>
      <c r="C422" s="68"/>
      <c r="D422" s="68"/>
      <c r="E422" s="68"/>
      <c r="F422" s="184"/>
      <c r="G422" s="72"/>
      <c r="H422" s="68"/>
      <c r="I422" s="68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2.75" customHeight="1">
      <c r="A423" s="68"/>
      <c r="B423" s="68"/>
      <c r="C423" s="68"/>
      <c r="D423" s="68"/>
      <c r="E423" s="68"/>
      <c r="F423" s="184"/>
      <c r="G423" s="72"/>
      <c r="H423" s="68"/>
      <c r="I423" s="68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2.75" customHeight="1">
      <c r="A424" s="68"/>
      <c r="B424" s="68"/>
      <c r="C424" s="68"/>
      <c r="D424" s="68"/>
      <c r="E424" s="68"/>
      <c r="F424" s="184"/>
      <c r="G424" s="72"/>
      <c r="H424" s="68"/>
      <c r="I424" s="68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2.75" customHeight="1">
      <c r="A425" s="68"/>
      <c r="B425" s="68"/>
      <c r="C425" s="68"/>
      <c r="D425" s="68"/>
      <c r="E425" s="68"/>
      <c r="F425" s="184"/>
      <c r="G425" s="72"/>
      <c r="H425" s="68"/>
      <c r="I425" s="68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2.75" customHeight="1">
      <c r="A426" s="68"/>
      <c r="B426" s="68"/>
      <c r="C426" s="68"/>
      <c r="D426" s="68"/>
      <c r="E426" s="68"/>
      <c r="F426" s="184"/>
      <c r="G426" s="72"/>
      <c r="H426" s="68"/>
      <c r="I426" s="68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2.75" customHeight="1">
      <c r="A427" s="68"/>
      <c r="B427" s="68"/>
      <c r="C427" s="68"/>
      <c r="D427" s="68"/>
      <c r="E427" s="68"/>
      <c r="F427" s="184"/>
      <c r="G427" s="72"/>
      <c r="H427" s="68"/>
      <c r="I427" s="68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2.75" customHeight="1">
      <c r="A428" s="68"/>
      <c r="B428" s="68"/>
      <c r="C428" s="68"/>
      <c r="D428" s="68"/>
      <c r="E428" s="68"/>
      <c r="F428" s="184"/>
      <c r="G428" s="72"/>
      <c r="H428" s="68"/>
      <c r="I428" s="68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2.75" customHeight="1">
      <c r="A429" s="68"/>
      <c r="B429" s="68"/>
      <c r="C429" s="68"/>
      <c r="D429" s="68"/>
      <c r="E429" s="68"/>
      <c r="F429" s="184"/>
      <c r="G429" s="72"/>
      <c r="H429" s="68"/>
      <c r="I429" s="68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2.75" customHeight="1">
      <c r="A430" s="68"/>
      <c r="B430" s="68"/>
      <c r="C430" s="68"/>
      <c r="D430" s="68"/>
      <c r="E430" s="68"/>
      <c r="F430" s="184"/>
      <c r="G430" s="72"/>
      <c r="H430" s="68"/>
      <c r="I430" s="68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2.75" customHeight="1">
      <c r="A431" s="68"/>
      <c r="B431" s="68"/>
      <c r="C431" s="68"/>
      <c r="D431" s="68"/>
      <c r="E431" s="68"/>
      <c r="F431" s="184"/>
      <c r="G431" s="72"/>
      <c r="H431" s="68"/>
      <c r="I431" s="68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2.75" customHeight="1">
      <c r="A432" s="68"/>
      <c r="B432" s="68"/>
      <c r="C432" s="68"/>
      <c r="D432" s="68"/>
      <c r="E432" s="68"/>
      <c r="F432" s="184"/>
      <c r="G432" s="72"/>
      <c r="H432" s="68"/>
      <c r="I432" s="68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2.75" customHeight="1">
      <c r="A433" s="68"/>
      <c r="B433" s="68"/>
      <c r="C433" s="68"/>
      <c r="D433" s="68"/>
      <c r="E433" s="68"/>
      <c r="F433" s="184"/>
      <c r="G433" s="72"/>
      <c r="H433" s="68"/>
      <c r="I433" s="68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2.75" customHeight="1">
      <c r="A434" s="68"/>
      <c r="B434" s="68"/>
      <c r="C434" s="68"/>
      <c r="D434" s="68"/>
      <c r="E434" s="68"/>
      <c r="F434" s="184"/>
      <c r="G434" s="72"/>
      <c r="H434" s="68"/>
      <c r="I434" s="68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2.75" customHeight="1">
      <c r="A435" s="68"/>
      <c r="B435" s="68"/>
      <c r="C435" s="68"/>
      <c r="D435" s="68"/>
      <c r="E435" s="68"/>
      <c r="F435" s="184"/>
      <c r="G435" s="72"/>
      <c r="H435" s="68"/>
      <c r="I435" s="68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2.75" customHeight="1">
      <c r="A436" s="68"/>
      <c r="B436" s="68"/>
      <c r="C436" s="68"/>
      <c r="D436" s="68"/>
      <c r="E436" s="68"/>
      <c r="F436" s="184"/>
      <c r="G436" s="72"/>
      <c r="H436" s="68"/>
      <c r="I436" s="68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2.75" customHeight="1">
      <c r="A437" s="68"/>
      <c r="B437" s="68"/>
      <c r="C437" s="68"/>
      <c r="D437" s="68"/>
      <c r="E437" s="68"/>
      <c r="F437" s="184"/>
      <c r="G437" s="72"/>
      <c r="H437" s="68"/>
      <c r="I437" s="68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2.75" customHeight="1">
      <c r="A438" s="68"/>
      <c r="B438" s="68"/>
      <c r="C438" s="68"/>
      <c r="D438" s="68"/>
      <c r="E438" s="68"/>
      <c r="F438" s="184"/>
      <c r="G438" s="72"/>
      <c r="H438" s="68"/>
      <c r="I438" s="68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2.75" customHeight="1">
      <c r="A439" s="68"/>
      <c r="B439" s="68"/>
      <c r="C439" s="68"/>
      <c r="D439" s="68"/>
      <c r="E439" s="68"/>
      <c r="F439" s="184"/>
      <c r="G439" s="72"/>
      <c r="H439" s="68"/>
      <c r="I439" s="68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2.75" customHeight="1">
      <c r="A440" s="68"/>
      <c r="B440" s="68"/>
      <c r="C440" s="68"/>
      <c r="D440" s="68"/>
      <c r="E440" s="68"/>
      <c r="F440" s="184"/>
      <c r="G440" s="72"/>
      <c r="H440" s="68"/>
      <c r="I440" s="68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2.75" customHeight="1">
      <c r="A441" s="68"/>
      <c r="B441" s="68"/>
      <c r="C441" s="68"/>
      <c r="D441" s="68"/>
      <c r="E441" s="68"/>
      <c r="F441" s="184"/>
      <c r="G441" s="72"/>
      <c r="H441" s="68"/>
      <c r="I441" s="68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2.75" customHeight="1">
      <c r="A442" s="68"/>
      <c r="B442" s="68"/>
      <c r="C442" s="68"/>
      <c r="D442" s="68"/>
      <c r="E442" s="68"/>
      <c r="F442" s="184"/>
      <c r="G442" s="72"/>
      <c r="H442" s="68"/>
      <c r="I442" s="68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2.75" customHeight="1">
      <c r="A443" s="68"/>
      <c r="B443" s="68"/>
      <c r="C443" s="68"/>
      <c r="D443" s="68"/>
      <c r="E443" s="68"/>
      <c r="F443" s="184"/>
      <c r="G443" s="72"/>
      <c r="H443" s="68"/>
      <c r="I443" s="68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2.75" customHeight="1">
      <c r="A444" s="68"/>
      <c r="B444" s="68"/>
      <c r="C444" s="68"/>
      <c r="D444" s="68"/>
      <c r="E444" s="68"/>
      <c r="F444" s="184"/>
      <c r="G444" s="72"/>
      <c r="H444" s="68"/>
      <c r="I444" s="68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2.75" customHeight="1">
      <c r="A445" s="68"/>
      <c r="B445" s="68"/>
      <c r="C445" s="68"/>
      <c r="D445" s="68"/>
      <c r="E445" s="68"/>
      <c r="F445" s="184"/>
      <c r="G445" s="72"/>
      <c r="H445" s="68"/>
      <c r="I445" s="68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2.75" customHeight="1">
      <c r="A446" s="68"/>
      <c r="B446" s="68"/>
      <c r="C446" s="68"/>
      <c r="D446" s="68"/>
      <c r="E446" s="68"/>
      <c r="F446" s="184"/>
      <c r="G446" s="72"/>
      <c r="H446" s="68"/>
      <c r="I446" s="68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2.75" customHeight="1">
      <c r="A447" s="68"/>
      <c r="B447" s="68"/>
      <c r="C447" s="68"/>
      <c r="D447" s="68"/>
      <c r="E447" s="68"/>
      <c r="F447" s="184"/>
      <c r="G447" s="72"/>
      <c r="H447" s="68"/>
      <c r="I447" s="68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2.75" customHeight="1">
      <c r="A448" s="68"/>
      <c r="B448" s="68"/>
      <c r="C448" s="68"/>
      <c r="D448" s="68"/>
      <c r="E448" s="68"/>
      <c r="F448" s="184"/>
      <c r="G448" s="72"/>
      <c r="H448" s="68"/>
      <c r="I448" s="68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2.75" customHeight="1">
      <c r="A449" s="68"/>
      <c r="B449" s="68"/>
      <c r="C449" s="68"/>
      <c r="D449" s="68"/>
      <c r="E449" s="68"/>
      <c r="F449" s="184"/>
      <c r="G449" s="72"/>
      <c r="H449" s="68"/>
      <c r="I449" s="68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2.75" customHeight="1">
      <c r="A450" s="68"/>
      <c r="B450" s="68"/>
      <c r="C450" s="68"/>
      <c r="D450" s="68"/>
      <c r="E450" s="68"/>
      <c r="F450" s="184"/>
      <c r="G450" s="72"/>
      <c r="H450" s="68"/>
      <c r="I450" s="68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2.75" customHeight="1">
      <c r="A451" s="68"/>
      <c r="B451" s="68"/>
      <c r="C451" s="68"/>
      <c r="D451" s="68"/>
      <c r="E451" s="68"/>
      <c r="F451" s="184"/>
      <c r="G451" s="72"/>
      <c r="H451" s="68"/>
      <c r="I451" s="68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2.75" customHeight="1">
      <c r="A452" s="68"/>
      <c r="B452" s="68"/>
      <c r="C452" s="68"/>
      <c r="D452" s="68"/>
      <c r="E452" s="68"/>
      <c r="F452" s="184"/>
      <c r="G452" s="72"/>
      <c r="H452" s="68"/>
      <c r="I452" s="68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2.75" customHeight="1">
      <c r="A453" s="68"/>
      <c r="B453" s="68"/>
      <c r="C453" s="68"/>
      <c r="D453" s="68"/>
      <c r="E453" s="68"/>
      <c r="F453" s="184"/>
      <c r="G453" s="72"/>
      <c r="H453" s="68"/>
      <c r="I453" s="68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2.75" customHeight="1">
      <c r="A454" s="68"/>
      <c r="B454" s="68"/>
      <c r="C454" s="68"/>
      <c r="D454" s="68"/>
      <c r="E454" s="68"/>
      <c r="F454" s="184"/>
      <c r="G454" s="72"/>
      <c r="H454" s="68"/>
      <c r="I454" s="68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2.75" customHeight="1">
      <c r="A455" s="68"/>
      <c r="B455" s="68"/>
      <c r="C455" s="68"/>
      <c r="D455" s="68"/>
      <c r="E455" s="68"/>
      <c r="F455" s="184"/>
      <c r="G455" s="72"/>
      <c r="H455" s="68"/>
      <c r="I455" s="68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2.75" customHeight="1">
      <c r="A456" s="68"/>
      <c r="B456" s="68"/>
      <c r="C456" s="68"/>
      <c r="D456" s="68"/>
      <c r="E456" s="68"/>
      <c r="F456" s="184"/>
      <c r="G456" s="72"/>
      <c r="H456" s="68"/>
      <c r="I456" s="68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2.75" customHeight="1">
      <c r="A457" s="68"/>
      <c r="B457" s="68"/>
      <c r="C457" s="68"/>
      <c r="D457" s="68"/>
      <c r="E457" s="68"/>
      <c r="F457" s="184"/>
      <c r="G457" s="72"/>
      <c r="H457" s="68"/>
      <c r="I457" s="68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2.75" customHeight="1">
      <c r="A458" s="68"/>
      <c r="B458" s="68"/>
      <c r="C458" s="68"/>
      <c r="D458" s="68"/>
      <c r="E458" s="68"/>
      <c r="F458" s="184"/>
      <c r="G458" s="72"/>
      <c r="H458" s="68"/>
      <c r="I458" s="68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2.75" customHeight="1">
      <c r="A459" s="68"/>
      <c r="B459" s="68"/>
      <c r="C459" s="68"/>
      <c r="D459" s="68"/>
      <c r="E459" s="68"/>
      <c r="F459" s="184"/>
      <c r="G459" s="72"/>
      <c r="H459" s="68"/>
      <c r="I459" s="68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2.75" customHeight="1">
      <c r="A460" s="68"/>
      <c r="B460" s="68"/>
      <c r="C460" s="68"/>
      <c r="D460" s="68"/>
      <c r="E460" s="68"/>
      <c r="F460" s="184"/>
      <c r="G460" s="72"/>
      <c r="H460" s="68"/>
      <c r="I460" s="68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2.75" customHeight="1">
      <c r="A461" s="68"/>
      <c r="B461" s="68"/>
      <c r="C461" s="68"/>
      <c r="D461" s="68"/>
      <c r="E461" s="68"/>
      <c r="F461" s="184"/>
      <c r="G461" s="72"/>
      <c r="H461" s="68"/>
      <c r="I461" s="68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2.75" customHeight="1">
      <c r="A462" s="68"/>
      <c r="B462" s="68"/>
      <c r="C462" s="68"/>
      <c r="D462" s="68"/>
      <c r="E462" s="68"/>
      <c r="F462" s="184"/>
      <c r="G462" s="72"/>
      <c r="H462" s="68"/>
      <c r="I462" s="68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2.75" customHeight="1">
      <c r="A463" s="68"/>
      <c r="B463" s="68"/>
      <c r="C463" s="68"/>
      <c r="D463" s="68"/>
      <c r="E463" s="68"/>
      <c r="F463" s="184"/>
      <c r="G463" s="72"/>
      <c r="H463" s="68"/>
      <c r="I463" s="68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2.75" customHeight="1">
      <c r="A464" s="68"/>
      <c r="B464" s="68"/>
      <c r="C464" s="68"/>
      <c r="D464" s="68"/>
      <c r="E464" s="68"/>
      <c r="F464" s="184"/>
      <c r="G464" s="72"/>
      <c r="H464" s="68"/>
      <c r="I464" s="68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2.75" customHeight="1">
      <c r="A465" s="68"/>
      <c r="B465" s="68"/>
      <c r="C465" s="68"/>
      <c r="D465" s="68"/>
      <c r="E465" s="68"/>
      <c r="F465" s="184"/>
      <c r="G465" s="72"/>
      <c r="H465" s="68"/>
      <c r="I465" s="68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2.75" customHeight="1">
      <c r="A466" s="68"/>
      <c r="B466" s="68"/>
      <c r="C466" s="68"/>
      <c r="D466" s="68"/>
      <c r="E466" s="68"/>
      <c r="F466" s="184"/>
      <c r="G466" s="72"/>
      <c r="H466" s="68"/>
      <c r="I466" s="68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2.75" customHeight="1">
      <c r="A467" s="68"/>
      <c r="B467" s="68"/>
      <c r="C467" s="68"/>
      <c r="D467" s="68"/>
      <c r="E467" s="68"/>
      <c r="F467" s="184"/>
      <c r="G467" s="72"/>
      <c r="H467" s="68"/>
      <c r="I467" s="68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2.75" customHeight="1">
      <c r="A468" s="68"/>
      <c r="B468" s="68"/>
      <c r="C468" s="68"/>
      <c r="D468" s="68"/>
      <c r="E468" s="68"/>
      <c r="F468" s="184"/>
      <c r="G468" s="72"/>
      <c r="H468" s="68"/>
      <c r="I468" s="68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2.75" customHeight="1">
      <c r="A469" s="68"/>
      <c r="B469" s="68"/>
      <c r="C469" s="68"/>
      <c r="D469" s="68"/>
      <c r="E469" s="68"/>
      <c r="F469" s="184"/>
      <c r="G469" s="72"/>
      <c r="H469" s="68"/>
      <c r="I469" s="68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2.75" customHeight="1">
      <c r="A470" s="68"/>
      <c r="B470" s="68"/>
      <c r="C470" s="68"/>
      <c r="D470" s="68"/>
      <c r="E470" s="68"/>
      <c r="F470" s="184"/>
      <c r="G470" s="72"/>
      <c r="H470" s="68"/>
      <c r="I470" s="68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2.75" customHeight="1">
      <c r="A471" s="68"/>
      <c r="B471" s="68"/>
      <c r="C471" s="68"/>
      <c r="D471" s="68"/>
      <c r="E471" s="68"/>
      <c r="F471" s="184"/>
      <c r="G471" s="72"/>
      <c r="H471" s="68"/>
      <c r="I471" s="68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2.75" customHeight="1">
      <c r="A472" s="68"/>
      <c r="B472" s="68"/>
      <c r="C472" s="68"/>
      <c r="D472" s="68"/>
      <c r="E472" s="68"/>
      <c r="F472" s="184"/>
      <c r="G472" s="72"/>
      <c r="H472" s="68"/>
      <c r="I472" s="68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2.75" customHeight="1">
      <c r="A473" s="68"/>
      <c r="B473" s="68"/>
      <c r="C473" s="68"/>
      <c r="D473" s="68"/>
      <c r="E473" s="68"/>
      <c r="F473" s="184"/>
      <c r="G473" s="72"/>
      <c r="H473" s="68"/>
      <c r="I473" s="68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2.75" customHeight="1">
      <c r="A474" s="68"/>
      <c r="B474" s="68"/>
      <c r="C474" s="68"/>
      <c r="D474" s="68"/>
      <c r="E474" s="68"/>
      <c r="F474" s="184"/>
      <c r="G474" s="72"/>
      <c r="H474" s="68"/>
      <c r="I474" s="68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2.75" customHeight="1">
      <c r="A475" s="68"/>
      <c r="B475" s="68"/>
      <c r="C475" s="68"/>
      <c r="D475" s="68"/>
      <c r="E475" s="68"/>
      <c r="F475" s="184"/>
      <c r="G475" s="72"/>
      <c r="H475" s="68"/>
      <c r="I475" s="68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2.75" customHeight="1">
      <c r="A476" s="68"/>
      <c r="B476" s="68"/>
      <c r="C476" s="68"/>
      <c r="D476" s="68"/>
      <c r="E476" s="68"/>
      <c r="F476" s="184"/>
      <c r="G476" s="72"/>
      <c r="H476" s="68"/>
      <c r="I476" s="68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2.75" customHeight="1">
      <c r="A477" s="68"/>
      <c r="B477" s="68"/>
      <c r="C477" s="68"/>
      <c r="D477" s="68"/>
      <c r="E477" s="68"/>
      <c r="F477" s="184"/>
      <c r="G477" s="72"/>
      <c r="H477" s="68"/>
      <c r="I477" s="68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2.75" customHeight="1">
      <c r="A478" s="68"/>
      <c r="B478" s="68"/>
      <c r="C478" s="68"/>
      <c r="D478" s="68"/>
      <c r="E478" s="68"/>
      <c r="F478" s="184"/>
      <c r="G478" s="72"/>
      <c r="H478" s="68"/>
      <c r="I478" s="68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2.75" customHeight="1">
      <c r="A479" s="68"/>
      <c r="B479" s="68"/>
      <c r="C479" s="68"/>
      <c r="D479" s="68"/>
      <c r="E479" s="68"/>
      <c r="F479" s="184"/>
      <c r="G479" s="72"/>
      <c r="H479" s="68"/>
      <c r="I479" s="68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2.75" customHeight="1">
      <c r="A480" s="68"/>
      <c r="B480" s="68"/>
      <c r="C480" s="68"/>
      <c r="D480" s="68"/>
      <c r="E480" s="68"/>
      <c r="F480" s="184"/>
      <c r="G480" s="72"/>
      <c r="H480" s="68"/>
      <c r="I480" s="68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2.75" customHeight="1">
      <c r="A481" s="68"/>
      <c r="B481" s="68"/>
      <c r="C481" s="68"/>
      <c r="D481" s="68"/>
      <c r="E481" s="68"/>
      <c r="F481" s="184"/>
      <c r="G481" s="72"/>
      <c r="H481" s="68"/>
      <c r="I481" s="68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2.75" customHeight="1">
      <c r="A482" s="68"/>
      <c r="B482" s="68"/>
      <c r="C482" s="68"/>
      <c r="D482" s="68"/>
      <c r="E482" s="68"/>
      <c r="F482" s="184"/>
      <c r="G482" s="72"/>
      <c r="H482" s="68"/>
      <c r="I482" s="68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2.75" customHeight="1">
      <c r="A483" s="68"/>
      <c r="B483" s="68"/>
      <c r="C483" s="68"/>
      <c r="D483" s="68"/>
      <c r="E483" s="68"/>
      <c r="F483" s="184"/>
      <c r="G483" s="72"/>
      <c r="H483" s="68"/>
      <c r="I483" s="68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2.75" customHeight="1">
      <c r="A484" s="68"/>
      <c r="B484" s="68"/>
      <c r="C484" s="68"/>
      <c r="D484" s="68"/>
      <c r="E484" s="68"/>
      <c r="F484" s="184"/>
      <c r="G484" s="72"/>
      <c r="H484" s="68"/>
      <c r="I484" s="68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2.75" customHeight="1">
      <c r="A485" s="68"/>
      <c r="B485" s="68"/>
      <c r="C485" s="68"/>
      <c r="D485" s="68"/>
      <c r="E485" s="68"/>
      <c r="F485" s="184"/>
      <c r="G485" s="72"/>
      <c r="H485" s="68"/>
      <c r="I485" s="68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2.75" customHeight="1">
      <c r="A486" s="68"/>
      <c r="B486" s="68"/>
      <c r="C486" s="68"/>
      <c r="D486" s="68"/>
      <c r="E486" s="68"/>
      <c r="F486" s="184"/>
      <c r="G486" s="72"/>
      <c r="H486" s="68"/>
      <c r="I486" s="68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2.75" customHeight="1">
      <c r="A487" s="68"/>
      <c r="B487" s="68"/>
      <c r="C487" s="68"/>
      <c r="D487" s="68"/>
      <c r="E487" s="68"/>
      <c r="F487" s="184"/>
      <c r="G487" s="72"/>
      <c r="H487" s="68"/>
      <c r="I487" s="68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2.75" customHeight="1">
      <c r="A488" s="68"/>
      <c r="B488" s="68"/>
      <c r="C488" s="68"/>
      <c r="D488" s="68"/>
      <c r="E488" s="68"/>
      <c r="F488" s="184"/>
      <c r="G488" s="72"/>
      <c r="H488" s="68"/>
      <c r="I488" s="68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2.75" customHeight="1">
      <c r="A489" s="68"/>
      <c r="B489" s="68"/>
      <c r="C489" s="68"/>
      <c r="D489" s="68"/>
      <c r="E489" s="68"/>
      <c r="F489" s="184"/>
      <c r="G489" s="72"/>
      <c r="H489" s="68"/>
      <c r="I489" s="68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2.75" customHeight="1">
      <c r="A490" s="68"/>
      <c r="B490" s="68"/>
      <c r="C490" s="68"/>
      <c r="D490" s="68"/>
      <c r="E490" s="68"/>
      <c r="F490" s="184"/>
      <c r="G490" s="72"/>
      <c r="H490" s="68"/>
      <c r="I490" s="68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2.75" customHeight="1">
      <c r="A491" s="68"/>
      <c r="B491" s="68"/>
      <c r="C491" s="68"/>
      <c r="D491" s="68"/>
      <c r="E491" s="68"/>
      <c r="F491" s="184"/>
      <c r="G491" s="72"/>
      <c r="H491" s="68"/>
      <c r="I491" s="68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2.75" customHeight="1">
      <c r="A492" s="68"/>
      <c r="B492" s="68"/>
      <c r="C492" s="68"/>
      <c r="D492" s="68"/>
      <c r="E492" s="68"/>
      <c r="F492" s="184"/>
      <c r="G492" s="72"/>
      <c r="H492" s="68"/>
      <c r="I492" s="68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2.75" customHeight="1">
      <c r="A493" s="68"/>
      <c r="B493" s="68"/>
      <c r="C493" s="68"/>
      <c r="D493" s="68"/>
      <c r="E493" s="68"/>
      <c r="F493" s="184"/>
      <c r="G493" s="72"/>
      <c r="H493" s="68"/>
      <c r="I493" s="68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2.75" customHeight="1">
      <c r="A494" s="68"/>
      <c r="B494" s="68"/>
      <c r="C494" s="68"/>
      <c r="D494" s="68"/>
      <c r="E494" s="68"/>
      <c r="F494" s="184"/>
      <c r="G494" s="72"/>
      <c r="H494" s="68"/>
      <c r="I494" s="68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2.75" customHeight="1">
      <c r="A495" s="68"/>
      <c r="B495" s="68"/>
      <c r="C495" s="68"/>
      <c r="D495" s="68"/>
      <c r="E495" s="68"/>
      <c r="F495" s="184"/>
      <c r="G495" s="72"/>
      <c r="H495" s="68"/>
      <c r="I495" s="68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2.75" customHeight="1">
      <c r="A496" s="68"/>
      <c r="B496" s="68"/>
      <c r="C496" s="68"/>
      <c r="D496" s="68"/>
      <c r="E496" s="68"/>
      <c r="F496" s="184"/>
      <c r="G496" s="72"/>
      <c r="H496" s="68"/>
      <c r="I496" s="68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2.75" customHeight="1">
      <c r="A497" s="68"/>
      <c r="B497" s="68"/>
      <c r="C497" s="68"/>
      <c r="D497" s="68"/>
      <c r="E497" s="68"/>
      <c r="F497" s="184"/>
      <c r="G497" s="72"/>
      <c r="H497" s="68"/>
      <c r="I497" s="68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2.75" customHeight="1">
      <c r="A498" s="68"/>
      <c r="B498" s="68"/>
      <c r="C498" s="68"/>
      <c r="D498" s="68"/>
      <c r="E498" s="68"/>
      <c r="F498" s="184"/>
      <c r="G498" s="72"/>
      <c r="H498" s="68"/>
      <c r="I498" s="68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2.75" customHeight="1">
      <c r="A499" s="68"/>
      <c r="B499" s="68"/>
      <c r="C499" s="68"/>
      <c r="D499" s="68"/>
      <c r="E499" s="68"/>
      <c r="F499" s="184"/>
      <c r="G499" s="72"/>
      <c r="H499" s="68"/>
      <c r="I499" s="68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2.75" customHeight="1">
      <c r="A500" s="68"/>
      <c r="B500" s="68"/>
      <c r="C500" s="68"/>
      <c r="D500" s="68"/>
      <c r="E500" s="68"/>
      <c r="F500" s="184"/>
      <c r="G500" s="72"/>
      <c r="H500" s="68"/>
      <c r="I500" s="68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2.75" customHeight="1">
      <c r="A501" s="68"/>
      <c r="B501" s="68"/>
      <c r="C501" s="68"/>
      <c r="D501" s="68"/>
      <c r="E501" s="68"/>
      <c r="F501" s="184"/>
      <c r="G501" s="72"/>
      <c r="H501" s="68"/>
      <c r="I501" s="68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2.75" customHeight="1">
      <c r="A502" s="68"/>
      <c r="B502" s="68"/>
      <c r="C502" s="68"/>
      <c r="D502" s="68"/>
      <c r="E502" s="68"/>
      <c r="F502" s="184"/>
      <c r="G502" s="72"/>
      <c r="H502" s="68"/>
      <c r="I502" s="68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2.75" customHeight="1">
      <c r="A503" s="68"/>
      <c r="B503" s="68"/>
      <c r="C503" s="68"/>
      <c r="D503" s="68"/>
      <c r="E503" s="68"/>
      <c r="F503" s="184"/>
      <c r="G503" s="72"/>
      <c r="H503" s="68"/>
      <c r="I503" s="68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2.75" customHeight="1">
      <c r="A504" s="68"/>
      <c r="B504" s="68"/>
      <c r="C504" s="68"/>
      <c r="D504" s="68"/>
      <c r="E504" s="68"/>
      <c r="F504" s="184"/>
      <c r="G504" s="72"/>
      <c r="H504" s="68"/>
      <c r="I504" s="68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2.75" customHeight="1">
      <c r="A505" s="68"/>
      <c r="B505" s="68"/>
      <c r="C505" s="68"/>
      <c r="D505" s="68"/>
      <c r="E505" s="68"/>
      <c r="F505" s="184"/>
      <c r="G505" s="72"/>
      <c r="H505" s="68"/>
      <c r="I505" s="68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2.75" customHeight="1">
      <c r="A506" s="68"/>
      <c r="B506" s="68"/>
      <c r="C506" s="68"/>
      <c r="D506" s="68"/>
      <c r="E506" s="68"/>
      <c r="F506" s="184"/>
      <c r="G506" s="72"/>
      <c r="H506" s="68"/>
      <c r="I506" s="68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2.75" customHeight="1">
      <c r="A507" s="68"/>
      <c r="B507" s="68"/>
      <c r="C507" s="68"/>
      <c r="D507" s="68"/>
      <c r="E507" s="68"/>
      <c r="F507" s="184"/>
      <c r="G507" s="72"/>
      <c r="H507" s="68"/>
      <c r="I507" s="68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2.75" customHeight="1">
      <c r="A508" s="68"/>
      <c r="B508" s="68"/>
      <c r="C508" s="68"/>
      <c r="D508" s="68"/>
      <c r="E508" s="68"/>
      <c r="F508" s="184"/>
      <c r="G508" s="72"/>
      <c r="H508" s="68"/>
      <c r="I508" s="68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2.75" customHeight="1">
      <c r="A509" s="68"/>
      <c r="B509" s="68"/>
      <c r="C509" s="68"/>
      <c r="D509" s="68"/>
      <c r="E509" s="68"/>
      <c r="F509" s="184"/>
      <c r="G509" s="72"/>
      <c r="H509" s="68"/>
      <c r="I509" s="68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2.75" customHeight="1">
      <c r="A510" s="68"/>
      <c r="B510" s="68"/>
      <c r="C510" s="68"/>
      <c r="D510" s="68"/>
      <c r="E510" s="68"/>
      <c r="F510" s="184"/>
      <c r="G510" s="72"/>
      <c r="H510" s="68"/>
      <c r="I510" s="68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2.75" customHeight="1">
      <c r="A511" s="68"/>
      <c r="B511" s="68"/>
      <c r="C511" s="68"/>
      <c r="D511" s="68"/>
      <c r="E511" s="68"/>
      <c r="F511" s="184"/>
      <c r="G511" s="72"/>
      <c r="H511" s="68"/>
      <c r="I511" s="68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2.75" customHeight="1">
      <c r="A512" s="68"/>
      <c r="B512" s="68"/>
      <c r="C512" s="68"/>
      <c r="D512" s="68"/>
      <c r="E512" s="68"/>
      <c r="F512" s="184"/>
      <c r="G512" s="72"/>
      <c r="H512" s="68"/>
      <c r="I512" s="68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2.75" customHeight="1">
      <c r="A513" s="68"/>
      <c r="B513" s="68"/>
      <c r="C513" s="68"/>
      <c r="D513" s="68"/>
      <c r="E513" s="68"/>
      <c r="F513" s="184"/>
      <c r="G513" s="72"/>
      <c r="H513" s="68"/>
      <c r="I513" s="68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2.75" customHeight="1">
      <c r="A514" s="68"/>
      <c r="B514" s="68"/>
      <c r="C514" s="68"/>
      <c r="D514" s="68"/>
      <c r="E514" s="68"/>
      <c r="F514" s="184"/>
      <c r="G514" s="72"/>
      <c r="H514" s="68"/>
      <c r="I514" s="68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2.75" customHeight="1">
      <c r="A515" s="68"/>
      <c r="B515" s="68"/>
      <c r="C515" s="68"/>
      <c r="D515" s="68"/>
      <c r="E515" s="68"/>
      <c r="F515" s="184"/>
      <c r="G515" s="72"/>
      <c r="H515" s="68"/>
      <c r="I515" s="68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2.75" customHeight="1">
      <c r="A516" s="68"/>
      <c r="B516" s="68"/>
      <c r="C516" s="68"/>
      <c r="D516" s="68"/>
      <c r="E516" s="68"/>
      <c r="F516" s="184"/>
      <c r="G516" s="72"/>
      <c r="H516" s="68"/>
      <c r="I516" s="68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2.75" customHeight="1">
      <c r="A517" s="68"/>
      <c r="B517" s="68"/>
      <c r="C517" s="68"/>
      <c r="D517" s="68"/>
      <c r="E517" s="68"/>
      <c r="F517" s="184"/>
      <c r="G517" s="72"/>
      <c r="H517" s="68"/>
      <c r="I517" s="68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2.75" customHeight="1">
      <c r="A518" s="68"/>
      <c r="B518" s="68"/>
      <c r="C518" s="68"/>
      <c r="D518" s="68"/>
      <c r="E518" s="68"/>
      <c r="F518" s="184"/>
      <c r="G518" s="72"/>
      <c r="H518" s="68"/>
      <c r="I518" s="68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2.75" customHeight="1">
      <c r="A519" s="68"/>
      <c r="B519" s="68"/>
      <c r="C519" s="68"/>
      <c r="D519" s="68"/>
      <c r="E519" s="68"/>
      <c r="F519" s="184"/>
      <c r="G519" s="72"/>
      <c r="H519" s="68"/>
      <c r="I519" s="68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2.75" customHeight="1">
      <c r="A520" s="68"/>
      <c r="B520" s="68"/>
      <c r="C520" s="68"/>
      <c r="D520" s="68"/>
      <c r="E520" s="68"/>
      <c r="F520" s="184"/>
      <c r="G520" s="72"/>
      <c r="H520" s="68"/>
      <c r="I520" s="68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2.75" customHeight="1">
      <c r="A521" s="68"/>
      <c r="B521" s="68"/>
      <c r="C521" s="68"/>
      <c r="D521" s="68"/>
      <c r="E521" s="68"/>
      <c r="F521" s="184"/>
      <c r="G521" s="72"/>
      <c r="H521" s="68"/>
      <c r="I521" s="68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2.75" customHeight="1">
      <c r="A522" s="68"/>
      <c r="B522" s="68"/>
      <c r="C522" s="68"/>
      <c r="D522" s="68"/>
      <c r="E522" s="68"/>
      <c r="F522" s="184"/>
      <c r="G522" s="72"/>
      <c r="H522" s="68"/>
      <c r="I522" s="68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2.75" customHeight="1">
      <c r="A523" s="68"/>
      <c r="B523" s="68"/>
      <c r="C523" s="68"/>
      <c r="D523" s="68"/>
      <c r="E523" s="68"/>
      <c r="F523" s="184"/>
      <c r="G523" s="72"/>
      <c r="H523" s="68"/>
      <c r="I523" s="68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2.75" customHeight="1">
      <c r="A524" s="68"/>
      <c r="B524" s="68"/>
      <c r="C524" s="68"/>
      <c r="D524" s="68"/>
      <c r="E524" s="68"/>
      <c r="F524" s="184"/>
      <c r="G524" s="72"/>
      <c r="H524" s="68"/>
      <c r="I524" s="68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2.75" customHeight="1">
      <c r="A525" s="68"/>
      <c r="B525" s="68"/>
      <c r="C525" s="68"/>
      <c r="D525" s="68"/>
      <c r="E525" s="68"/>
      <c r="F525" s="184"/>
      <c r="G525" s="72"/>
      <c r="H525" s="68"/>
      <c r="I525" s="68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2.75" customHeight="1">
      <c r="A526" s="68"/>
      <c r="B526" s="68"/>
      <c r="C526" s="68"/>
      <c r="D526" s="68"/>
      <c r="E526" s="68"/>
      <c r="F526" s="184"/>
      <c r="G526" s="72"/>
      <c r="H526" s="68"/>
      <c r="I526" s="68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2.75" customHeight="1">
      <c r="A527" s="68"/>
      <c r="B527" s="68"/>
      <c r="C527" s="68"/>
      <c r="D527" s="68"/>
      <c r="E527" s="68"/>
      <c r="F527" s="184"/>
      <c r="G527" s="72"/>
      <c r="H527" s="68"/>
      <c r="I527" s="68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2.75" customHeight="1">
      <c r="A528" s="68"/>
      <c r="B528" s="68"/>
      <c r="C528" s="68"/>
      <c r="D528" s="68"/>
      <c r="E528" s="68"/>
      <c r="F528" s="184"/>
      <c r="G528" s="72"/>
      <c r="H528" s="68"/>
      <c r="I528" s="68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2.75" customHeight="1">
      <c r="A529" s="68"/>
      <c r="B529" s="68"/>
      <c r="C529" s="68"/>
      <c r="D529" s="68"/>
      <c r="E529" s="68"/>
      <c r="F529" s="184"/>
      <c r="G529" s="72"/>
      <c r="H529" s="68"/>
      <c r="I529" s="68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2.75" customHeight="1">
      <c r="A530" s="68"/>
      <c r="B530" s="68"/>
      <c r="C530" s="68"/>
      <c r="D530" s="68"/>
      <c r="E530" s="68"/>
      <c r="F530" s="184"/>
      <c r="G530" s="72"/>
      <c r="H530" s="68"/>
      <c r="I530" s="68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2.75" customHeight="1">
      <c r="A531" s="68"/>
      <c r="B531" s="68"/>
      <c r="C531" s="68"/>
      <c r="D531" s="68"/>
      <c r="E531" s="68"/>
      <c r="F531" s="184"/>
      <c r="G531" s="72"/>
      <c r="H531" s="68"/>
      <c r="I531" s="68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2.75" customHeight="1">
      <c r="A532" s="68"/>
      <c r="B532" s="68"/>
      <c r="C532" s="68"/>
      <c r="D532" s="68"/>
      <c r="E532" s="68"/>
      <c r="F532" s="184"/>
      <c r="G532" s="72"/>
      <c r="H532" s="68"/>
      <c r="I532" s="68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2.75" customHeight="1">
      <c r="A533" s="68"/>
      <c r="B533" s="68"/>
      <c r="C533" s="68"/>
      <c r="D533" s="68"/>
      <c r="E533" s="68"/>
      <c r="F533" s="184"/>
      <c r="G533" s="72"/>
      <c r="H533" s="68"/>
      <c r="I533" s="68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2.75" customHeight="1">
      <c r="A534" s="68"/>
      <c r="B534" s="68"/>
      <c r="C534" s="68"/>
      <c r="D534" s="68"/>
      <c r="E534" s="68"/>
      <c r="F534" s="184"/>
      <c r="G534" s="72"/>
      <c r="H534" s="68"/>
      <c r="I534" s="68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2.75" customHeight="1">
      <c r="A535" s="68"/>
      <c r="B535" s="68"/>
      <c r="C535" s="68"/>
      <c r="D535" s="68"/>
      <c r="E535" s="68"/>
      <c r="F535" s="184"/>
      <c r="G535" s="72"/>
      <c r="H535" s="68"/>
      <c r="I535" s="68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2.75" customHeight="1">
      <c r="A536" s="68"/>
      <c r="B536" s="68"/>
      <c r="C536" s="68"/>
      <c r="D536" s="68"/>
      <c r="E536" s="68"/>
      <c r="F536" s="184"/>
      <c r="G536" s="72"/>
      <c r="H536" s="68"/>
      <c r="I536" s="68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2.75" customHeight="1">
      <c r="A537" s="68"/>
      <c r="B537" s="68"/>
      <c r="C537" s="68"/>
      <c r="D537" s="68"/>
      <c r="E537" s="68"/>
      <c r="F537" s="184"/>
      <c r="G537" s="72"/>
      <c r="H537" s="68"/>
      <c r="I537" s="68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2.75" customHeight="1">
      <c r="A538" s="68"/>
      <c r="B538" s="68"/>
      <c r="C538" s="68"/>
      <c r="D538" s="68"/>
      <c r="E538" s="68"/>
      <c r="F538" s="184"/>
      <c r="G538" s="72"/>
      <c r="H538" s="68"/>
      <c r="I538" s="68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2.75" customHeight="1">
      <c r="A539" s="68"/>
      <c r="B539" s="68"/>
      <c r="C539" s="68"/>
      <c r="D539" s="68"/>
      <c r="E539" s="68"/>
      <c r="F539" s="184"/>
      <c r="G539" s="72"/>
      <c r="H539" s="68"/>
      <c r="I539" s="68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2.75" customHeight="1">
      <c r="A540" s="68"/>
      <c r="B540" s="68"/>
      <c r="C540" s="68"/>
      <c r="D540" s="68"/>
      <c r="E540" s="68"/>
      <c r="F540" s="184"/>
      <c r="G540" s="72"/>
      <c r="H540" s="68"/>
      <c r="I540" s="68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2.75" customHeight="1">
      <c r="A541" s="68"/>
      <c r="B541" s="68"/>
      <c r="C541" s="68"/>
      <c r="D541" s="68"/>
      <c r="E541" s="68"/>
      <c r="F541" s="184"/>
      <c r="G541" s="72"/>
      <c r="H541" s="68"/>
      <c r="I541" s="68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2.75" customHeight="1">
      <c r="A542" s="68"/>
      <c r="B542" s="68"/>
      <c r="C542" s="68"/>
      <c r="D542" s="68"/>
      <c r="E542" s="68"/>
      <c r="F542" s="184"/>
      <c r="G542" s="72"/>
      <c r="H542" s="68"/>
      <c r="I542" s="68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2.75" customHeight="1">
      <c r="A543" s="68"/>
      <c r="B543" s="68"/>
      <c r="C543" s="68"/>
      <c r="D543" s="68"/>
      <c r="E543" s="68"/>
      <c r="F543" s="184"/>
      <c r="G543" s="72"/>
      <c r="H543" s="68"/>
      <c r="I543" s="68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2.75" customHeight="1">
      <c r="A544" s="68"/>
      <c r="B544" s="68"/>
      <c r="C544" s="68"/>
      <c r="D544" s="68"/>
      <c r="E544" s="68"/>
      <c r="F544" s="184"/>
      <c r="G544" s="72"/>
      <c r="H544" s="68"/>
      <c r="I544" s="68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2.75" customHeight="1">
      <c r="A545" s="68"/>
      <c r="B545" s="68"/>
      <c r="C545" s="68"/>
      <c r="D545" s="68"/>
      <c r="E545" s="68"/>
      <c r="F545" s="184"/>
      <c r="G545" s="72"/>
      <c r="H545" s="68"/>
      <c r="I545" s="68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2.75" customHeight="1">
      <c r="A546" s="68"/>
      <c r="B546" s="68"/>
      <c r="C546" s="68"/>
      <c r="D546" s="68"/>
      <c r="E546" s="68"/>
      <c r="F546" s="184"/>
      <c r="G546" s="72"/>
      <c r="H546" s="68"/>
      <c r="I546" s="68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2.75" customHeight="1">
      <c r="A547" s="68"/>
      <c r="B547" s="68"/>
      <c r="C547" s="68"/>
      <c r="D547" s="68"/>
      <c r="E547" s="68"/>
      <c r="F547" s="184"/>
      <c r="G547" s="72"/>
      <c r="H547" s="68"/>
      <c r="I547" s="68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2.75" customHeight="1">
      <c r="A548" s="68"/>
      <c r="B548" s="68"/>
      <c r="C548" s="68"/>
      <c r="D548" s="68"/>
      <c r="E548" s="68"/>
      <c r="F548" s="184"/>
      <c r="G548" s="72"/>
      <c r="H548" s="68"/>
      <c r="I548" s="68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2.75" customHeight="1">
      <c r="A549" s="68"/>
      <c r="B549" s="68"/>
      <c r="C549" s="68"/>
      <c r="D549" s="68"/>
      <c r="E549" s="68"/>
      <c r="F549" s="184"/>
      <c r="G549" s="72"/>
      <c r="H549" s="68"/>
      <c r="I549" s="68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2.75" customHeight="1">
      <c r="A550" s="68"/>
      <c r="B550" s="68"/>
      <c r="C550" s="68"/>
      <c r="D550" s="68"/>
      <c r="E550" s="68"/>
      <c r="F550" s="184"/>
      <c r="G550" s="72"/>
      <c r="H550" s="68"/>
      <c r="I550" s="68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2.75" customHeight="1">
      <c r="A551" s="68"/>
      <c r="B551" s="68"/>
      <c r="C551" s="68"/>
      <c r="D551" s="68"/>
      <c r="E551" s="68"/>
      <c r="F551" s="184"/>
      <c r="G551" s="72"/>
      <c r="H551" s="68"/>
      <c r="I551" s="68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2.75" customHeight="1">
      <c r="A552" s="68"/>
      <c r="B552" s="68"/>
      <c r="C552" s="68"/>
      <c r="D552" s="68"/>
      <c r="E552" s="68"/>
      <c r="F552" s="184"/>
      <c r="G552" s="72"/>
      <c r="H552" s="68"/>
      <c r="I552" s="68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2.75" customHeight="1">
      <c r="A553" s="68"/>
      <c r="B553" s="68"/>
      <c r="C553" s="68"/>
      <c r="D553" s="68"/>
      <c r="E553" s="68"/>
      <c r="F553" s="184"/>
      <c r="G553" s="72"/>
      <c r="H553" s="68"/>
      <c r="I553" s="68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2.75" customHeight="1">
      <c r="A554" s="68"/>
      <c r="B554" s="68"/>
      <c r="C554" s="68"/>
      <c r="D554" s="68"/>
      <c r="E554" s="68"/>
      <c r="F554" s="184"/>
      <c r="G554" s="72"/>
      <c r="H554" s="68"/>
      <c r="I554" s="68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2.75" customHeight="1">
      <c r="A555" s="68"/>
      <c r="B555" s="68"/>
      <c r="C555" s="68"/>
      <c r="D555" s="68"/>
      <c r="E555" s="68"/>
      <c r="F555" s="184"/>
      <c r="G555" s="72"/>
      <c r="H555" s="68"/>
      <c r="I555" s="68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2.75" customHeight="1">
      <c r="A556" s="68"/>
      <c r="B556" s="68"/>
      <c r="C556" s="68"/>
      <c r="D556" s="68"/>
      <c r="E556" s="68"/>
      <c r="F556" s="184"/>
      <c r="G556" s="72"/>
      <c r="H556" s="68"/>
      <c r="I556" s="68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2.75" customHeight="1">
      <c r="A557" s="68"/>
      <c r="B557" s="68"/>
      <c r="C557" s="68"/>
      <c r="D557" s="68"/>
      <c r="E557" s="68"/>
      <c r="F557" s="184"/>
      <c r="G557" s="72"/>
      <c r="H557" s="68"/>
      <c r="I557" s="68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2.75" customHeight="1">
      <c r="A558" s="68"/>
      <c r="B558" s="68"/>
      <c r="C558" s="68"/>
      <c r="D558" s="68"/>
      <c r="E558" s="68"/>
      <c r="F558" s="184"/>
      <c r="G558" s="72"/>
      <c r="H558" s="68"/>
      <c r="I558" s="68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2.75" customHeight="1">
      <c r="A559" s="68"/>
      <c r="B559" s="68"/>
      <c r="C559" s="68"/>
      <c r="D559" s="68"/>
      <c r="E559" s="68"/>
      <c r="F559" s="184"/>
      <c r="G559" s="72"/>
      <c r="H559" s="68"/>
      <c r="I559" s="68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2.75" customHeight="1">
      <c r="A560" s="68"/>
      <c r="B560" s="68"/>
      <c r="C560" s="68"/>
      <c r="D560" s="68"/>
      <c r="E560" s="68"/>
      <c r="F560" s="184"/>
      <c r="G560" s="72"/>
      <c r="H560" s="68"/>
      <c r="I560" s="68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2.75" customHeight="1">
      <c r="A561" s="68"/>
      <c r="B561" s="68"/>
      <c r="C561" s="68"/>
      <c r="D561" s="68"/>
      <c r="E561" s="68"/>
      <c r="F561" s="184"/>
      <c r="G561" s="72"/>
      <c r="H561" s="68"/>
      <c r="I561" s="68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2.75" customHeight="1">
      <c r="A562" s="68"/>
      <c r="B562" s="68"/>
      <c r="C562" s="68"/>
      <c r="D562" s="68"/>
      <c r="E562" s="68"/>
      <c r="F562" s="184"/>
      <c r="G562" s="72"/>
      <c r="H562" s="68"/>
      <c r="I562" s="68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2.75" customHeight="1">
      <c r="A563" s="68"/>
      <c r="B563" s="68"/>
      <c r="C563" s="68"/>
      <c r="D563" s="68"/>
      <c r="E563" s="68"/>
      <c r="F563" s="184"/>
      <c r="G563" s="72"/>
      <c r="H563" s="68"/>
      <c r="I563" s="68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2.75" customHeight="1">
      <c r="A564" s="68"/>
      <c r="B564" s="68"/>
      <c r="C564" s="68"/>
      <c r="D564" s="68"/>
      <c r="E564" s="68"/>
      <c r="F564" s="184"/>
      <c r="G564" s="72"/>
      <c r="H564" s="68"/>
      <c r="I564" s="68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2.75" customHeight="1">
      <c r="A565" s="68"/>
      <c r="B565" s="68"/>
      <c r="C565" s="68"/>
      <c r="D565" s="68"/>
      <c r="E565" s="68"/>
      <c r="F565" s="184"/>
      <c r="G565" s="72"/>
      <c r="H565" s="68"/>
      <c r="I565" s="68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2.75" customHeight="1">
      <c r="A566" s="68"/>
      <c r="B566" s="68"/>
      <c r="C566" s="68"/>
      <c r="D566" s="68"/>
      <c r="E566" s="68"/>
      <c r="F566" s="184"/>
      <c r="G566" s="72"/>
      <c r="H566" s="68"/>
      <c r="I566" s="68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2.75" customHeight="1">
      <c r="A567" s="68"/>
      <c r="B567" s="68"/>
      <c r="C567" s="68"/>
      <c r="D567" s="68"/>
      <c r="E567" s="68"/>
      <c r="F567" s="184"/>
      <c r="G567" s="72"/>
      <c r="H567" s="68"/>
      <c r="I567" s="68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2.75" customHeight="1">
      <c r="A568" s="68"/>
      <c r="B568" s="68"/>
      <c r="C568" s="68"/>
      <c r="D568" s="68"/>
      <c r="E568" s="68"/>
      <c r="F568" s="184"/>
      <c r="G568" s="72"/>
      <c r="H568" s="68"/>
      <c r="I568" s="68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2.75" customHeight="1">
      <c r="A569" s="68"/>
      <c r="B569" s="68"/>
      <c r="C569" s="68"/>
      <c r="D569" s="68"/>
      <c r="E569" s="68"/>
      <c r="F569" s="184"/>
      <c r="G569" s="72"/>
      <c r="H569" s="68"/>
      <c r="I569" s="68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2.75" customHeight="1">
      <c r="A570" s="68"/>
      <c r="B570" s="68"/>
      <c r="C570" s="68"/>
      <c r="D570" s="68"/>
      <c r="E570" s="68"/>
      <c r="F570" s="184"/>
      <c r="G570" s="72"/>
      <c r="H570" s="68"/>
      <c r="I570" s="68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2.75" customHeight="1">
      <c r="A571" s="68"/>
      <c r="B571" s="68"/>
      <c r="C571" s="68"/>
      <c r="D571" s="68"/>
      <c r="E571" s="68"/>
      <c r="F571" s="184"/>
      <c r="G571" s="72"/>
      <c r="H571" s="68"/>
      <c r="I571" s="68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2.75" customHeight="1">
      <c r="A572" s="68"/>
      <c r="B572" s="68"/>
      <c r="C572" s="68"/>
      <c r="D572" s="68"/>
      <c r="E572" s="68"/>
      <c r="F572" s="184"/>
      <c r="G572" s="72"/>
      <c r="H572" s="68"/>
      <c r="I572" s="68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2.75" customHeight="1">
      <c r="A573" s="68"/>
      <c r="B573" s="68"/>
      <c r="C573" s="68"/>
      <c r="D573" s="68"/>
      <c r="E573" s="68"/>
      <c r="F573" s="184"/>
      <c r="G573" s="72"/>
      <c r="H573" s="68"/>
      <c r="I573" s="68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2.75" customHeight="1">
      <c r="A574" s="68"/>
      <c r="B574" s="68"/>
      <c r="C574" s="68"/>
      <c r="D574" s="68"/>
      <c r="E574" s="68"/>
      <c r="F574" s="184"/>
      <c r="G574" s="72"/>
      <c r="H574" s="68"/>
      <c r="I574" s="68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2.75" customHeight="1">
      <c r="A575" s="68"/>
      <c r="B575" s="68"/>
      <c r="C575" s="68"/>
      <c r="D575" s="68"/>
      <c r="E575" s="68"/>
      <c r="F575" s="184"/>
      <c r="G575" s="72"/>
      <c r="H575" s="68"/>
      <c r="I575" s="68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2.75" customHeight="1">
      <c r="A576" s="68"/>
      <c r="B576" s="68"/>
      <c r="C576" s="68"/>
      <c r="D576" s="68"/>
      <c r="E576" s="68"/>
      <c r="F576" s="184"/>
      <c r="G576" s="72"/>
      <c r="H576" s="68"/>
      <c r="I576" s="68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2.75" customHeight="1">
      <c r="A577" s="68"/>
      <c r="B577" s="68"/>
      <c r="C577" s="68"/>
      <c r="D577" s="68"/>
      <c r="E577" s="68"/>
      <c r="F577" s="184"/>
      <c r="G577" s="72"/>
      <c r="H577" s="68"/>
      <c r="I577" s="68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2.75" customHeight="1">
      <c r="A578" s="68"/>
      <c r="B578" s="68"/>
      <c r="C578" s="68"/>
      <c r="D578" s="68"/>
      <c r="E578" s="68"/>
      <c r="F578" s="184"/>
      <c r="G578" s="72"/>
      <c r="H578" s="68"/>
      <c r="I578" s="68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2.75" customHeight="1">
      <c r="A579" s="68"/>
      <c r="B579" s="68"/>
      <c r="C579" s="68"/>
      <c r="D579" s="68"/>
      <c r="E579" s="68"/>
      <c r="F579" s="184"/>
      <c r="G579" s="72"/>
      <c r="H579" s="68"/>
      <c r="I579" s="68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2.75" customHeight="1">
      <c r="A580" s="68"/>
      <c r="B580" s="68"/>
      <c r="C580" s="68"/>
      <c r="D580" s="68"/>
      <c r="E580" s="68"/>
      <c r="F580" s="184"/>
      <c r="G580" s="72"/>
      <c r="H580" s="68"/>
      <c r="I580" s="68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2.75" customHeight="1">
      <c r="A581" s="68"/>
      <c r="B581" s="68"/>
      <c r="C581" s="68"/>
      <c r="D581" s="68"/>
      <c r="E581" s="68"/>
      <c r="F581" s="184"/>
      <c r="G581" s="72"/>
      <c r="H581" s="68"/>
      <c r="I581" s="68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2.75" customHeight="1">
      <c r="A582" s="68"/>
      <c r="B582" s="68"/>
      <c r="C582" s="68"/>
      <c r="D582" s="68"/>
      <c r="E582" s="68"/>
      <c r="F582" s="184"/>
      <c r="G582" s="72"/>
      <c r="H582" s="68"/>
      <c r="I582" s="68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2.75" customHeight="1">
      <c r="A583" s="68"/>
      <c r="B583" s="68"/>
      <c r="C583" s="68"/>
      <c r="D583" s="68"/>
      <c r="E583" s="68"/>
      <c r="F583" s="184"/>
      <c r="G583" s="72"/>
      <c r="H583" s="68"/>
      <c r="I583" s="68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2.75" customHeight="1">
      <c r="A584" s="68"/>
      <c r="B584" s="68"/>
      <c r="C584" s="68"/>
      <c r="D584" s="68"/>
      <c r="E584" s="68"/>
      <c r="F584" s="184"/>
      <c r="G584" s="72"/>
      <c r="H584" s="68"/>
      <c r="I584" s="68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2.75" customHeight="1">
      <c r="A585" s="68"/>
      <c r="B585" s="68"/>
      <c r="C585" s="68"/>
      <c r="D585" s="68"/>
      <c r="E585" s="68"/>
      <c r="F585" s="184"/>
      <c r="G585" s="72"/>
      <c r="H585" s="68"/>
      <c r="I585" s="68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2.75" customHeight="1">
      <c r="A586" s="68"/>
      <c r="B586" s="68"/>
      <c r="C586" s="68"/>
      <c r="D586" s="68"/>
      <c r="E586" s="68"/>
      <c r="F586" s="184"/>
      <c r="G586" s="72"/>
      <c r="H586" s="68"/>
      <c r="I586" s="68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2.75" customHeight="1">
      <c r="A587" s="68"/>
      <c r="B587" s="68"/>
      <c r="C587" s="68"/>
      <c r="D587" s="68"/>
      <c r="E587" s="68"/>
      <c r="F587" s="184"/>
      <c r="G587" s="72"/>
      <c r="H587" s="68"/>
      <c r="I587" s="68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2.75" customHeight="1">
      <c r="A588" s="68"/>
      <c r="B588" s="68"/>
      <c r="C588" s="68"/>
      <c r="D588" s="68"/>
      <c r="E588" s="68"/>
      <c r="F588" s="184"/>
      <c r="G588" s="72"/>
      <c r="H588" s="68"/>
      <c r="I588" s="68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2.75" customHeight="1">
      <c r="A589" s="68"/>
      <c r="B589" s="68"/>
      <c r="C589" s="68"/>
      <c r="D589" s="68"/>
      <c r="E589" s="68"/>
      <c r="F589" s="184"/>
      <c r="G589" s="72"/>
      <c r="H589" s="68"/>
      <c r="I589" s="68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2.75" customHeight="1">
      <c r="A590" s="68"/>
      <c r="B590" s="68"/>
      <c r="C590" s="68"/>
      <c r="D590" s="68"/>
      <c r="E590" s="68"/>
      <c r="F590" s="184"/>
      <c r="G590" s="72"/>
      <c r="H590" s="68"/>
      <c r="I590" s="68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2.75" customHeight="1">
      <c r="A591" s="68"/>
      <c r="B591" s="68"/>
      <c r="C591" s="68"/>
      <c r="D591" s="68"/>
      <c r="E591" s="68"/>
      <c r="F591" s="184"/>
      <c r="G591" s="72"/>
      <c r="H591" s="68"/>
      <c r="I591" s="68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2.75" customHeight="1">
      <c r="A592" s="68"/>
      <c r="B592" s="68"/>
      <c r="C592" s="68"/>
      <c r="D592" s="68"/>
      <c r="E592" s="68"/>
      <c r="F592" s="184"/>
      <c r="G592" s="72"/>
      <c r="H592" s="68"/>
      <c r="I592" s="68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2.75" customHeight="1">
      <c r="A593" s="68"/>
      <c r="B593" s="68"/>
      <c r="C593" s="68"/>
      <c r="D593" s="68"/>
      <c r="E593" s="68"/>
      <c r="F593" s="184"/>
      <c r="G593" s="72"/>
      <c r="H593" s="68"/>
      <c r="I593" s="68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2.75" customHeight="1">
      <c r="A594" s="68"/>
      <c r="B594" s="68"/>
      <c r="C594" s="68"/>
      <c r="D594" s="68"/>
      <c r="E594" s="68"/>
      <c r="F594" s="184"/>
      <c r="G594" s="72"/>
      <c r="H594" s="68"/>
      <c r="I594" s="68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2.75" customHeight="1">
      <c r="A595" s="68"/>
      <c r="B595" s="68"/>
      <c r="C595" s="68"/>
      <c r="D595" s="68"/>
      <c r="E595" s="68"/>
      <c r="F595" s="184"/>
      <c r="G595" s="72"/>
      <c r="H595" s="68"/>
      <c r="I595" s="68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2.75" customHeight="1">
      <c r="A596" s="68"/>
      <c r="B596" s="68"/>
      <c r="C596" s="68"/>
      <c r="D596" s="68"/>
      <c r="E596" s="68"/>
      <c r="F596" s="184"/>
      <c r="G596" s="72"/>
      <c r="H596" s="68"/>
      <c r="I596" s="68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2.75" customHeight="1">
      <c r="A597" s="68"/>
      <c r="B597" s="68"/>
      <c r="C597" s="68"/>
      <c r="D597" s="68"/>
      <c r="E597" s="68"/>
      <c r="F597" s="184"/>
      <c r="G597" s="72"/>
      <c r="H597" s="68"/>
      <c r="I597" s="68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2.75" customHeight="1">
      <c r="A598" s="68"/>
      <c r="B598" s="68"/>
      <c r="C598" s="68"/>
      <c r="D598" s="68"/>
      <c r="E598" s="68"/>
      <c r="F598" s="184"/>
      <c r="G598" s="72"/>
      <c r="H598" s="68"/>
      <c r="I598" s="68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2.75" customHeight="1">
      <c r="A599" s="68"/>
      <c r="B599" s="68"/>
      <c r="C599" s="68"/>
      <c r="D599" s="68"/>
      <c r="E599" s="68"/>
      <c r="F599" s="184"/>
      <c r="G599" s="72"/>
      <c r="H599" s="68"/>
      <c r="I599" s="68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2.75" customHeight="1">
      <c r="A600" s="68"/>
      <c r="B600" s="68"/>
      <c r="C600" s="68"/>
      <c r="D600" s="68"/>
      <c r="E600" s="68"/>
      <c r="F600" s="184"/>
      <c r="G600" s="72"/>
      <c r="H600" s="68"/>
      <c r="I600" s="68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2.75" customHeight="1">
      <c r="A601" s="68"/>
      <c r="B601" s="68"/>
      <c r="C601" s="68"/>
      <c r="D601" s="68"/>
      <c r="E601" s="68"/>
      <c r="F601" s="184"/>
      <c r="G601" s="72"/>
      <c r="H601" s="68"/>
      <c r="I601" s="68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2.75" customHeight="1">
      <c r="A602" s="68"/>
      <c r="B602" s="68"/>
      <c r="C602" s="68"/>
      <c r="D602" s="68"/>
      <c r="E602" s="68"/>
      <c r="F602" s="184"/>
      <c r="G602" s="72"/>
      <c r="H602" s="68"/>
      <c r="I602" s="68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2.75" customHeight="1">
      <c r="A603" s="68"/>
      <c r="B603" s="68"/>
      <c r="C603" s="68"/>
      <c r="D603" s="68"/>
      <c r="E603" s="68"/>
      <c r="F603" s="184"/>
      <c r="G603" s="72"/>
      <c r="H603" s="68"/>
      <c r="I603" s="68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2.75" customHeight="1">
      <c r="A604" s="68"/>
      <c r="B604" s="68"/>
      <c r="C604" s="68"/>
      <c r="D604" s="68"/>
      <c r="E604" s="68"/>
      <c r="F604" s="184"/>
      <c r="G604" s="72"/>
      <c r="H604" s="68"/>
      <c r="I604" s="68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2.75" customHeight="1">
      <c r="A605" s="68"/>
      <c r="B605" s="68"/>
      <c r="C605" s="68"/>
      <c r="D605" s="68"/>
      <c r="E605" s="68"/>
      <c r="F605" s="184"/>
      <c r="G605" s="72"/>
      <c r="H605" s="68"/>
      <c r="I605" s="68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2.75" customHeight="1">
      <c r="A606" s="68"/>
      <c r="B606" s="68"/>
      <c r="C606" s="68"/>
      <c r="D606" s="68"/>
      <c r="E606" s="68"/>
      <c r="F606" s="184"/>
      <c r="G606" s="72"/>
      <c r="H606" s="68"/>
      <c r="I606" s="68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2.75" customHeight="1">
      <c r="A607" s="68"/>
      <c r="B607" s="68"/>
      <c r="C607" s="68"/>
      <c r="D607" s="68"/>
      <c r="E607" s="68"/>
      <c r="F607" s="184"/>
      <c r="G607" s="72"/>
      <c r="H607" s="68"/>
      <c r="I607" s="68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2.75" customHeight="1">
      <c r="A608" s="68"/>
      <c r="B608" s="68"/>
      <c r="C608" s="68"/>
      <c r="D608" s="68"/>
      <c r="E608" s="68"/>
      <c r="F608" s="184"/>
      <c r="G608" s="72"/>
      <c r="H608" s="68"/>
      <c r="I608" s="68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2.75" customHeight="1">
      <c r="A609" s="68"/>
      <c r="B609" s="68"/>
      <c r="C609" s="68"/>
      <c r="D609" s="68"/>
      <c r="E609" s="68"/>
      <c r="F609" s="184"/>
      <c r="G609" s="72"/>
      <c r="H609" s="68"/>
      <c r="I609" s="68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2.75" customHeight="1">
      <c r="A610" s="68"/>
      <c r="B610" s="68"/>
      <c r="C610" s="68"/>
      <c r="D610" s="68"/>
      <c r="E610" s="68"/>
      <c r="F610" s="184"/>
      <c r="G610" s="72"/>
      <c r="H610" s="68"/>
      <c r="I610" s="68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2.75" customHeight="1">
      <c r="A611" s="68"/>
      <c r="B611" s="68"/>
      <c r="C611" s="68"/>
      <c r="D611" s="68"/>
      <c r="E611" s="68"/>
      <c r="F611" s="184"/>
      <c r="G611" s="72"/>
      <c r="H611" s="68"/>
      <c r="I611" s="68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2.75" customHeight="1">
      <c r="A612" s="68"/>
      <c r="B612" s="68"/>
      <c r="C612" s="68"/>
      <c r="D612" s="68"/>
      <c r="E612" s="68"/>
      <c r="F612" s="184"/>
      <c r="G612" s="72"/>
      <c r="H612" s="68"/>
      <c r="I612" s="68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2.75" customHeight="1">
      <c r="A613" s="68"/>
      <c r="B613" s="68"/>
      <c r="C613" s="68"/>
      <c r="D613" s="68"/>
      <c r="E613" s="68"/>
      <c r="F613" s="184"/>
      <c r="G613" s="72"/>
      <c r="H613" s="68"/>
      <c r="I613" s="68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2.75" customHeight="1">
      <c r="A614" s="68"/>
      <c r="B614" s="68"/>
      <c r="C614" s="68"/>
      <c r="D614" s="68"/>
      <c r="E614" s="68"/>
      <c r="F614" s="184"/>
      <c r="G614" s="72"/>
      <c r="H614" s="68"/>
      <c r="I614" s="68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2.75" customHeight="1">
      <c r="A615" s="68"/>
      <c r="B615" s="68"/>
      <c r="C615" s="68"/>
      <c r="D615" s="68"/>
      <c r="E615" s="68"/>
      <c r="F615" s="184"/>
      <c r="G615" s="72"/>
      <c r="H615" s="68"/>
      <c r="I615" s="68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2.75" customHeight="1">
      <c r="A616" s="68"/>
      <c r="B616" s="68"/>
      <c r="C616" s="68"/>
      <c r="D616" s="68"/>
      <c r="E616" s="68"/>
      <c r="F616" s="184"/>
      <c r="G616" s="72"/>
      <c r="H616" s="68"/>
      <c r="I616" s="68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2.75" customHeight="1">
      <c r="A617" s="68"/>
      <c r="B617" s="68"/>
      <c r="C617" s="68"/>
      <c r="D617" s="68"/>
      <c r="E617" s="68"/>
      <c r="F617" s="184"/>
      <c r="G617" s="72"/>
      <c r="H617" s="68"/>
      <c r="I617" s="68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2.75" customHeight="1">
      <c r="A618" s="68"/>
      <c r="B618" s="68"/>
      <c r="C618" s="68"/>
      <c r="D618" s="68"/>
      <c r="E618" s="68"/>
      <c r="F618" s="184"/>
      <c r="G618" s="72"/>
      <c r="H618" s="68"/>
      <c r="I618" s="68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2.75" customHeight="1">
      <c r="A619" s="68"/>
      <c r="B619" s="68"/>
      <c r="C619" s="68"/>
      <c r="D619" s="68"/>
      <c r="E619" s="68"/>
      <c r="F619" s="184"/>
      <c r="G619" s="72"/>
      <c r="H619" s="68"/>
      <c r="I619" s="68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2.75" customHeight="1">
      <c r="A620" s="68"/>
      <c r="B620" s="68"/>
      <c r="C620" s="68"/>
      <c r="D620" s="68"/>
      <c r="E620" s="68"/>
      <c r="F620" s="184"/>
      <c r="G620" s="72"/>
      <c r="H620" s="68"/>
      <c r="I620" s="68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2.75" customHeight="1">
      <c r="A621" s="68"/>
      <c r="B621" s="68"/>
      <c r="C621" s="68"/>
      <c r="D621" s="68"/>
      <c r="E621" s="68"/>
      <c r="F621" s="184"/>
      <c r="G621" s="72"/>
      <c r="H621" s="68"/>
      <c r="I621" s="68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2.75" customHeight="1">
      <c r="A622" s="68"/>
      <c r="B622" s="68"/>
      <c r="C622" s="68"/>
      <c r="D622" s="68"/>
      <c r="E622" s="68"/>
      <c r="F622" s="184"/>
      <c r="G622" s="72"/>
      <c r="H622" s="68"/>
      <c r="I622" s="68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2.75" customHeight="1">
      <c r="A623" s="68"/>
      <c r="B623" s="68"/>
      <c r="C623" s="68"/>
      <c r="D623" s="68"/>
      <c r="E623" s="68"/>
      <c r="F623" s="184"/>
      <c r="G623" s="72"/>
      <c r="H623" s="68"/>
      <c r="I623" s="68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2.75" customHeight="1">
      <c r="A624" s="68"/>
      <c r="B624" s="68"/>
      <c r="C624" s="68"/>
      <c r="D624" s="68"/>
      <c r="E624" s="68"/>
      <c r="F624" s="184"/>
      <c r="G624" s="72"/>
      <c r="H624" s="68"/>
      <c r="I624" s="68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2.75" customHeight="1">
      <c r="A625" s="68"/>
      <c r="B625" s="68"/>
      <c r="C625" s="68"/>
      <c r="D625" s="68"/>
      <c r="E625" s="68"/>
      <c r="F625" s="184"/>
      <c r="G625" s="72"/>
      <c r="H625" s="68"/>
      <c r="I625" s="68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2.75" customHeight="1">
      <c r="A626" s="68"/>
      <c r="B626" s="68"/>
      <c r="C626" s="68"/>
      <c r="D626" s="68"/>
      <c r="E626" s="68"/>
      <c r="F626" s="184"/>
      <c r="G626" s="72"/>
      <c r="H626" s="68"/>
      <c r="I626" s="68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2.75" customHeight="1">
      <c r="A627" s="68"/>
      <c r="B627" s="68"/>
      <c r="C627" s="68"/>
      <c r="D627" s="68"/>
      <c r="E627" s="68"/>
      <c r="F627" s="184"/>
      <c r="G627" s="72"/>
      <c r="H627" s="68"/>
      <c r="I627" s="68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2.75" customHeight="1">
      <c r="A628" s="68"/>
      <c r="B628" s="68"/>
      <c r="C628" s="68"/>
      <c r="D628" s="68"/>
      <c r="E628" s="68"/>
      <c r="F628" s="184"/>
      <c r="G628" s="72"/>
      <c r="H628" s="68"/>
      <c r="I628" s="68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2.75" customHeight="1">
      <c r="A629" s="68"/>
      <c r="B629" s="68"/>
      <c r="C629" s="68"/>
      <c r="D629" s="68"/>
      <c r="E629" s="68"/>
      <c r="F629" s="184"/>
      <c r="G629" s="72"/>
      <c r="H629" s="68"/>
      <c r="I629" s="68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2.75" customHeight="1">
      <c r="A630" s="68"/>
      <c r="B630" s="68"/>
      <c r="C630" s="68"/>
      <c r="D630" s="68"/>
      <c r="E630" s="68"/>
      <c r="F630" s="184"/>
      <c r="G630" s="72"/>
      <c r="H630" s="68"/>
      <c r="I630" s="68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2.75" customHeight="1">
      <c r="A631" s="68"/>
      <c r="B631" s="68"/>
      <c r="C631" s="68"/>
      <c r="D631" s="68"/>
      <c r="E631" s="68"/>
      <c r="F631" s="184"/>
      <c r="G631" s="72"/>
      <c r="H631" s="68"/>
      <c r="I631" s="68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2.75" customHeight="1">
      <c r="A632" s="68"/>
      <c r="B632" s="68"/>
      <c r="C632" s="68"/>
      <c r="D632" s="68"/>
      <c r="E632" s="68"/>
      <c r="F632" s="184"/>
      <c r="G632" s="72"/>
      <c r="H632" s="68"/>
      <c r="I632" s="68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2.75" customHeight="1">
      <c r="A633" s="68"/>
      <c r="B633" s="68"/>
      <c r="C633" s="68"/>
      <c r="D633" s="68"/>
      <c r="E633" s="68"/>
      <c r="F633" s="184"/>
      <c r="G633" s="72"/>
      <c r="H633" s="68"/>
      <c r="I633" s="68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2.75" customHeight="1">
      <c r="A634" s="68"/>
      <c r="B634" s="68"/>
      <c r="C634" s="68"/>
      <c r="D634" s="68"/>
      <c r="E634" s="68"/>
      <c r="F634" s="184"/>
      <c r="G634" s="72"/>
      <c r="H634" s="68"/>
      <c r="I634" s="68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2.75" customHeight="1">
      <c r="A635" s="68"/>
      <c r="B635" s="68"/>
      <c r="C635" s="68"/>
      <c r="D635" s="68"/>
      <c r="E635" s="68"/>
      <c r="F635" s="184"/>
      <c r="G635" s="72"/>
      <c r="H635" s="68"/>
      <c r="I635" s="68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2.75" customHeight="1">
      <c r="A636" s="68"/>
      <c r="B636" s="68"/>
      <c r="C636" s="68"/>
      <c r="D636" s="68"/>
      <c r="E636" s="68"/>
      <c r="F636" s="184"/>
      <c r="G636" s="72"/>
      <c r="H636" s="68"/>
      <c r="I636" s="68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2.75" customHeight="1">
      <c r="A637" s="68"/>
      <c r="B637" s="68"/>
      <c r="C637" s="68"/>
      <c r="D637" s="68"/>
      <c r="E637" s="68"/>
      <c r="F637" s="184"/>
      <c r="G637" s="72"/>
      <c r="H637" s="68"/>
      <c r="I637" s="68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2.75" customHeight="1">
      <c r="A638" s="68"/>
      <c r="B638" s="68"/>
      <c r="C638" s="68"/>
      <c r="D638" s="68"/>
      <c r="E638" s="68"/>
      <c r="F638" s="184"/>
      <c r="G638" s="72"/>
      <c r="H638" s="68"/>
      <c r="I638" s="68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2.75" customHeight="1">
      <c r="A639" s="68"/>
      <c r="B639" s="68"/>
      <c r="C639" s="68"/>
      <c r="D639" s="68"/>
      <c r="E639" s="68"/>
      <c r="F639" s="184"/>
      <c r="G639" s="72"/>
      <c r="H639" s="68"/>
      <c r="I639" s="68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2.75" customHeight="1">
      <c r="A640" s="68"/>
      <c r="B640" s="68"/>
      <c r="C640" s="68"/>
      <c r="D640" s="68"/>
      <c r="E640" s="68"/>
      <c r="F640" s="184"/>
      <c r="G640" s="72"/>
      <c r="H640" s="68"/>
      <c r="I640" s="68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2.75" customHeight="1">
      <c r="A641" s="68"/>
      <c r="B641" s="68"/>
      <c r="C641" s="68"/>
      <c r="D641" s="68"/>
      <c r="E641" s="68"/>
      <c r="F641" s="184"/>
      <c r="G641" s="72"/>
      <c r="H641" s="68"/>
      <c r="I641" s="68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2.75" customHeight="1">
      <c r="A642" s="68"/>
      <c r="B642" s="68"/>
      <c r="C642" s="68"/>
      <c r="D642" s="68"/>
      <c r="E642" s="68"/>
      <c r="F642" s="184"/>
      <c r="G642" s="72"/>
      <c r="H642" s="68"/>
      <c r="I642" s="68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2.75" customHeight="1">
      <c r="A643" s="68"/>
      <c r="B643" s="68"/>
      <c r="C643" s="68"/>
      <c r="D643" s="68"/>
      <c r="E643" s="68"/>
      <c r="F643" s="184"/>
      <c r="G643" s="72"/>
      <c r="H643" s="68"/>
      <c r="I643" s="68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2.75" customHeight="1">
      <c r="A644" s="68"/>
      <c r="B644" s="68"/>
      <c r="C644" s="68"/>
      <c r="D644" s="68"/>
      <c r="E644" s="68"/>
      <c r="F644" s="184"/>
      <c r="G644" s="72"/>
      <c r="H644" s="68"/>
      <c r="I644" s="68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2.75" customHeight="1">
      <c r="A645" s="68"/>
      <c r="B645" s="68"/>
      <c r="C645" s="68"/>
      <c r="D645" s="68"/>
      <c r="E645" s="68"/>
      <c r="F645" s="184"/>
      <c r="G645" s="72"/>
      <c r="H645" s="68"/>
      <c r="I645" s="68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2.75" customHeight="1">
      <c r="A646" s="68"/>
      <c r="B646" s="68"/>
      <c r="C646" s="68"/>
      <c r="D646" s="68"/>
      <c r="E646" s="68"/>
      <c r="F646" s="184"/>
      <c r="G646" s="72"/>
      <c r="H646" s="68"/>
      <c r="I646" s="68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2.75" customHeight="1">
      <c r="A647" s="68"/>
      <c r="B647" s="68"/>
      <c r="C647" s="68"/>
      <c r="D647" s="68"/>
      <c r="E647" s="68"/>
      <c r="F647" s="184"/>
      <c r="G647" s="72"/>
      <c r="H647" s="68"/>
      <c r="I647" s="68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2.75" customHeight="1">
      <c r="A648" s="68"/>
      <c r="B648" s="68"/>
      <c r="C648" s="68"/>
      <c r="D648" s="68"/>
      <c r="E648" s="68"/>
      <c r="F648" s="184"/>
      <c r="G648" s="72"/>
      <c r="H648" s="68"/>
      <c r="I648" s="68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2.75" customHeight="1">
      <c r="A649" s="68"/>
      <c r="B649" s="68"/>
      <c r="C649" s="68"/>
      <c r="D649" s="68"/>
      <c r="E649" s="68"/>
      <c r="F649" s="184"/>
      <c r="G649" s="72"/>
      <c r="H649" s="68"/>
      <c r="I649" s="68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2.75" customHeight="1">
      <c r="A650" s="68"/>
      <c r="B650" s="68"/>
      <c r="C650" s="68"/>
      <c r="D650" s="68"/>
      <c r="E650" s="68"/>
      <c r="F650" s="184"/>
      <c r="G650" s="72"/>
      <c r="H650" s="68"/>
      <c r="I650" s="68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2.75" customHeight="1">
      <c r="A651" s="68"/>
      <c r="B651" s="68"/>
      <c r="C651" s="68"/>
      <c r="D651" s="68"/>
      <c r="E651" s="68"/>
      <c r="F651" s="184"/>
      <c r="G651" s="72"/>
      <c r="H651" s="68"/>
      <c r="I651" s="68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2.75" customHeight="1">
      <c r="A652" s="68"/>
      <c r="B652" s="68"/>
      <c r="C652" s="68"/>
      <c r="D652" s="68"/>
      <c r="E652" s="68"/>
      <c r="F652" s="184"/>
      <c r="G652" s="72"/>
      <c r="H652" s="68"/>
      <c r="I652" s="68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2.75" customHeight="1">
      <c r="A653" s="68"/>
      <c r="B653" s="68"/>
      <c r="C653" s="68"/>
      <c r="D653" s="68"/>
      <c r="E653" s="68"/>
      <c r="F653" s="184"/>
      <c r="G653" s="72"/>
      <c r="H653" s="68"/>
      <c r="I653" s="68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2.75" customHeight="1">
      <c r="A654" s="68"/>
      <c r="B654" s="68"/>
      <c r="C654" s="68"/>
      <c r="D654" s="68"/>
      <c r="E654" s="68"/>
      <c r="F654" s="184"/>
      <c r="G654" s="72"/>
      <c r="H654" s="68"/>
      <c r="I654" s="68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2.75" customHeight="1">
      <c r="A655" s="68"/>
      <c r="B655" s="68"/>
      <c r="C655" s="68"/>
      <c r="D655" s="68"/>
      <c r="E655" s="68"/>
      <c r="F655" s="184"/>
      <c r="G655" s="72"/>
      <c r="H655" s="68"/>
      <c r="I655" s="68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2.75" customHeight="1">
      <c r="A656" s="68"/>
      <c r="B656" s="68"/>
      <c r="C656" s="68"/>
      <c r="D656" s="68"/>
      <c r="E656" s="68"/>
      <c r="F656" s="184"/>
      <c r="G656" s="72"/>
      <c r="H656" s="68"/>
      <c r="I656" s="68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2.75" customHeight="1">
      <c r="A657" s="68"/>
      <c r="B657" s="68"/>
      <c r="C657" s="68"/>
      <c r="D657" s="68"/>
      <c r="E657" s="68"/>
      <c r="F657" s="184"/>
      <c r="G657" s="72"/>
      <c r="H657" s="68"/>
      <c r="I657" s="68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2.75" customHeight="1">
      <c r="A658" s="68"/>
      <c r="B658" s="68"/>
      <c r="C658" s="68"/>
      <c r="D658" s="68"/>
      <c r="E658" s="68"/>
      <c r="F658" s="184"/>
      <c r="G658" s="72"/>
      <c r="H658" s="68"/>
      <c r="I658" s="68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2.75" customHeight="1">
      <c r="A659" s="68"/>
      <c r="B659" s="68"/>
      <c r="C659" s="68"/>
      <c r="D659" s="68"/>
      <c r="E659" s="68"/>
      <c r="F659" s="184"/>
      <c r="G659" s="72"/>
      <c r="H659" s="68"/>
      <c r="I659" s="68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2.75" customHeight="1">
      <c r="A660" s="68"/>
      <c r="B660" s="68"/>
      <c r="C660" s="68"/>
      <c r="D660" s="68"/>
      <c r="E660" s="68"/>
      <c r="F660" s="184"/>
      <c r="G660" s="72"/>
      <c r="H660" s="68"/>
      <c r="I660" s="68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2.75" customHeight="1">
      <c r="A661" s="68"/>
      <c r="B661" s="68"/>
      <c r="C661" s="68"/>
      <c r="D661" s="68"/>
      <c r="E661" s="68"/>
      <c r="F661" s="184"/>
      <c r="G661" s="72"/>
      <c r="H661" s="68"/>
      <c r="I661" s="68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2.75" customHeight="1">
      <c r="A662" s="68"/>
      <c r="B662" s="68"/>
      <c r="C662" s="68"/>
      <c r="D662" s="68"/>
      <c r="E662" s="68"/>
      <c r="F662" s="184"/>
      <c r="G662" s="72"/>
      <c r="H662" s="68"/>
      <c r="I662" s="68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2.75" customHeight="1">
      <c r="A663" s="68"/>
      <c r="B663" s="68"/>
      <c r="C663" s="68"/>
      <c r="D663" s="68"/>
      <c r="E663" s="68"/>
      <c r="F663" s="184"/>
      <c r="G663" s="72"/>
      <c r="H663" s="68"/>
      <c r="I663" s="68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2.75" customHeight="1">
      <c r="A664" s="68"/>
      <c r="B664" s="68"/>
      <c r="C664" s="68"/>
      <c r="D664" s="68"/>
      <c r="E664" s="68"/>
      <c r="F664" s="184"/>
      <c r="G664" s="72"/>
      <c r="H664" s="68"/>
      <c r="I664" s="68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2.75" customHeight="1">
      <c r="A665" s="68"/>
      <c r="B665" s="68"/>
      <c r="C665" s="68"/>
      <c r="D665" s="68"/>
      <c r="E665" s="68"/>
      <c r="F665" s="184"/>
      <c r="G665" s="72"/>
      <c r="H665" s="68"/>
      <c r="I665" s="68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2.75" customHeight="1">
      <c r="A666" s="68"/>
      <c r="B666" s="68"/>
      <c r="C666" s="68"/>
      <c r="D666" s="68"/>
      <c r="E666" s="68"/>
      <c r="F666" s="184"/>
      <c r="G666" s="72"/>
      <c r="H666" s="68"/>
      <c r="I666" s="68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2.75" customHeight="1">
      <c r="A667" s="68"/>
      <c r="B667" s="68"/>
      <c r="C667" s="68"/>
      <c r="D667" s="68"/>
      <c r="E667" s="68"/>
      <c r="F667" s="184"/>
      <c r="G667" s="72"/>
      <c r="H667" s="68"/>
      <c r="I667" s="68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2.75" customHeight="1">
      <c r="A668" s="68"/>
      <c r="B668" s="68"/>
      <c r="C668" s="68"/>
      <c r="D668" s="68"/>
      <c r="E668" s="68"/>
      <c r="F668" s="184"/>
      <c r="G668" s="72"/>
      <c r="H668" s="68"/>
      <c r="I668" s="68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2.75" customHeight="1">
      <c r="A669" s="68"/>
      <c r="B669" s="68"/>
      <c r="C669" s="68"/>
      <c r="D669" s="68"/>
      <c r="E669" s="68"/>
      <c r="F669" s="184"/>
      <c r="G669" s="72"/>
      <c r="H669" s="68"/>
      <c r="I669" s="68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2.75" customHeight="1">
      <c r="A670" s="68"/>
      <c r="B670" s="68"/>
      <c r="C670" s="68"/>
      <c r="D670" s="68"/>
      <c r="E670" s="68"/>
      <c r="F670" s="184"/>
      <c r="G670" s="72"/>
      <c r="H670" s="68"/>
      <c r="I670" s="68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2.75" customHeight="1">
      <c r="A671" s="68"/>
      <c r="B671" s="68"/>
      <c r="C671" s="68"/>
      <c r="D671" s="68"/>
      <c r="E671" s="68"/>
      <c r="F671" s="184"/>
      <c r="G671" s="72"/>
      <c r="H671" s="68"/>
      <c r="I671" s="68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2.75" customHeight="1">
      <c r="A672" s="68"/>
      <c r="B672" s="68"/>
      <c r="C672" s="68"/>
      <c r="D672" s="68"/>
      <c r="E672" s="68"/>
      <c r="F672" s="184"/>
      <c r="G672" s="72"/>
      <c r="H672" s="68"/>
      <c r="I672" s="68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2.75" customHeight="1">
      <c r="A673" s="68"/>
      <c r="B673" s="68"/>
      <c r="C673" s="68"/>
      <c r="D673" s="68"/>
      <c r="E673" s="68"/>
      <c r="F673" s="184"/>
      <c r="G673" s="72"/>
      <c r="H673" s="68"/>
      <c r="I673" s="68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2.75" customHeight="1">
      <c r="A674" s="68"/>
      <c r="B674" s="68"/>
      <c r="C674" s="68"/>
      <c r="D674" s="68"/>
      <c r="E674" s="68"/>
      <c r="F674" s="184"/>
      <c r="G674" s="72"/>
      <c r="H674" s="68"/>
      <c r="I674" s="68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2.75" customHeight="1">
      <c r="A675" s="68"/>
      <c r="B675" s="68"/>
      <c r="C675" s="68"/>
      <c r="D675" s="68"/>
      <c r="E675" s="68"/>
      <c r="F675" s="184"/>
      <c r="G675" s="72"/>
      <c r="H675" s="68"/>
      <c r="I675" s="68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2.75" customHeight="1">
      <c r="A676" s="68"/>
      <c r="B676" s="68"/>
      <c r="C676" s="68"/>
      <c r="D676" s="68"/>
      <c r="E676" s="68"/>
      <c r="F676" s="184"/>
      <c r="G676" s="72"/>
      <c r="H676" s="68"/>
      <c r="I676" s="68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2.75" customHeight="1">
      <c r="A677" s="68"/>
      <c r="B677" s="68"/>
      <c r="C677" s="68"/>
      <c r="D677" s="68"/>
      <c r="E677" s="68"/>
      <c r="F677" s="184"/>
      <c r="G677" s="72"/>
      <c r="H677" s="68"/>
      <c r="I677" s="68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2.75" customHeight="1">
      <c r="A678" s="68"/>
      <c r="B678" s="68"/>
      <c r="C678" s="68"/>
      <c r="D678" s="68"/>
      <c r="E678" s="68"/>
      <c r="F678" s="184"/>
      <c r="G678" s="72"/>
      <c r="H678" s="68"/>
      <c r="I678" s="68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2.75" customHeight="1">
      <c r="A679" s="68"/>
      <c r="B679" s="68"/>
      <c r="C679" s="68"/>
      <c r="D679" s="68"/>
      <c r="E679" s="68"/>
      <c r="F679" s="184"/>
      <c r="G679" s="72"/>
      <c r="H679" s="68"/>
      <c r="I679" s="68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2.75" customHeight="1">
      <c r="A680" s="68"/>
      <c r="B680" s="68"/>
      <c r="C680" s="68"/>
      <c r="D680" s="68"/>
      <c r="E680" s="68"/>
      <c r="F680" s="184"/>
      <c r="G680" s="72"/>
      <c r="H680" s="68"/>
      <c r="I680" s="68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2.75" customHeight="1">
      <c r="A681" s="68"/>
      <c r="B681" s="68"/>
      <c r="C681" s="68"/>
      <c r="D681" s="68"/>
      <c r="E681" s="68"/>
      <c r="F681" s="184"/>
      <c r="G681" s="72"/>
      <c r="H681" s="68"/>
      <c r="I681" s="68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2.75" customHeight="1">
      <c r="A682" s="68"/>
      <c r="B682" s="68"/>
      <c r="C682" s="68"/>
      <c r="D682" s="68"/>
      <c r="E682" s="68"/>
      <c r="F682" s="184"/>
      <c r="G682" s="72"/>
      <c r="H682" s="68"/>
      <c r="I682" s="68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2.75" customHeight="1">
      <c r="A683" s="68"/>
      <c r="B683" s="68"/>
      <c r="C683" s="68"/>
      <c r="D683" s="68"/>
      <c r="E683" s="68"/>
      <c r="F683" s="184"/>
      <c r="G683" s="72"/>
      <c r="H683" s="68"/>
      <c r="I683" s="68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2.75" customHeight="1">
      <c r="A684" s="68"/>
      <c r="B684" s="68"/>
      <c r="C684" s="68"/>
      <c r="D684" s="68"/>
      <c r="E684" s="68"/>
      <c r="F684" s="184"/>
      <c r="G684" s="72"/>
      <c r="H684" s="68"/>
      <c r="I684" s="68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2.75" customHeight="1">
      <c r="A685" s="68"/>
      <c r="B685" s="68"/>
      <c r="C685" s="68"/>
      <c r="D685" s="68"/>
      <c r="E685" s="68"/>
      <c r="F685" s="184"/>
      <c r="G685" s="72"/>
      <c r="H685" s="68"/>
      <c r="I685" s="68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2.75" customHeight="1">
      <c r="A686" s="68"/>
      <c r="B686" s="68"/>
      <c r="C686" s="68"/>
      <c r="D686" s="68"/>
      <c r="E686" s="68"/>
      <c r="F686" s="184"/>
      <c r="G686" s="72"/>
      <c r="H686" s="68"/>
      <c r="I686" s="68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2.75" customHeight="1">
      <c r="A687" s="68"/>
      <c r="B687" s="68"/>
      <c r="C687" s="68"/>
      <c r="D687" s="68"/>
      <c r="E687" s="68"/>
      <c r="F687" s="184"/>
      <c r="G687" s="72"/>
      <c r="H687" s="68"/>
      <c r="I687" s="68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2.75" customHeight="1">
      <c r="A688" s="68"/>
      <c r="B688" s="68"/>
      <c r="C688" s="68"/>
      <c r="D688" s="68"/>
      <c r="E688" s="68"/>
      <c r="F688" s="184"/>
      <c r="G688" s="72"/>
      <c r="H688" s="68"/>
      <c r="I688" s="68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2.75" customHeight="1">
      <c r="A689" s="68"/>
      <c r="B689" s="68"/>
      <c r="C689" s="68"/>
      <c r="D689" s="68"/>
      <c r="E689" s="68"/>
      <c r="F689" s="184"/>
      <c r="G689" s="72"/>
      <c r="H689" s="68"/>
      <c r="I689" s="68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2.75" customHeight="1">
      <c r="A690" s="68"/>
      <c r="B690" s="68"/>
      <c r="C690" s="68"/>
      <c r="D690" s="68"/>
      <c r="E690" s="68"/>
      <c r="F690" s="184"/>
      <c r="G690" s="72"/>
      <c r="H690" s="68"/>
      <c r="I690" s="68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2.75" customHeight="1">
      <c r="A691" s="68"/>
      <c r="B691" s="68"/>
      <c r="C691" s="68"/>
      <c r="D691" s="68"/>
      <c r="E691" s="68"/>
      <c r="F691" s="184"/>
      <c r="G691" s="72"/>
      <c r="H691" s="68"/>
      <c r="I691" s="68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2.75" customHeight="1">
      <c r="A692" s="68"/>
      <c r="B692" s="68"/>
      <c r="C692" s="68"/>
      <c r="D692" s="68"/>
      <c r="E692" s="68"/>
      <c r="F692" s="184"/>
      <c r="G692" s="72"/>
      <c r="H692" s="68"/>
      <c r="I692" s="68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2.75" customHeight="1">
      <c r="A693" s="68"/>
      <c r="B693" s="68"/>
      <c r="C693" s="68"/>
      <c r="D693" s="68"/>
      <c r="E693" s="68"/>
      <c r="F693" s="184"/>
      <c r="G693" s="72"/>
      <c r="H693" s="68"/>
      <c r="I693" s="68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2.75" customHeight="1">
      <c r="A694" s="68"/>
      <c r="B694" s="68"/>
      <c r="C694" s="68"/>
      <c r="D694" s="68"/>
      <c r="E694" s="68"/>
      <c r="F694" s="184"/>
      <c r="G694" s="72"/>
      <c r="H694" s="68"/>
      <c r="I694" s="68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2.75" customHeight="1">
      <c r="A695" s="68"/>
      <c r="B695" s="68"/>
      <c r="C695" s="68"/>
      <c r="D695" s="68"/>
      <c r="E695" s="68"/>
      <c r="F695" s="184"/>
      <c r="G695" s="72"/>
      <c r="H695" s="68"/>
      <c r="I695" s="68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2.75" customHeight="1">
      <c r="A696" s="68"/>
      <c r="B696" s="68"/>
      <c r="C696" s="68"/>
      <c r="D696" s="68"/>
      <c r="E696" s="68"/>
      <c r="F696" s="184"/>
      <c r="G696" s="72"/>
      <c r="H696" s="68"/>
      <c r="I696" s="68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2.75" customHeight="1">
      <c r="A697" s="68"/>
      <c r="B697" s="68"/>
      <c r="C697" s="68"/>
      <c r="D697" s="68"/>
      <c r="E697" s="68"/>
      <c r="F697" s="184"/>
      <c r="G697" s="72"/>
      <c r="H697" s="68"/>
      <c r="I697" s="68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2.75" customHeight="1">
      <c r="A698" s="68"/>
      <c r="B698" s="68"/>
      <c r="C698" s="68"/>
      <c r="D698" s="68"/>
      <c r="E698" s="68"/>
      <c r="F698" s="184"/>
      <c r="G698" s="72"/>
      <c r="H698" s="68"/>
      <c r="I698" s="68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2.75" customHeight="1">
      <c r="A699" s="68"/>
      <c r="B699" s="68"/>
      <c r="C699" s="68"/>
      <c r="D699" s="68"/>
      <c r="E699" s="68"/>
      <c r="F699" s="184"/>
      <c r="G699" s="72"/>
      <c r="H699" s="68"/>
      <c r="I699" s="68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2.75" customHeight="1">
      <c r="A700" s="68"/>
      <c r="B700" s="68"/>
      <c r="C700" s="68"/>
      <c r="D700" s="68"/>
      <c r="E700" s="68"/>
      <c r="F700" s="184"/>
      <c r="G700" s="72"/>
      <c r="H700" s="68"/>
      <c r="I700" s="68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2.75" customHeight="1">
      <c r="A701" s="68"/>
      <c r="B701" s="68"/>
      <c r="C701" s="68"/>
      <c r="D701" s="68"/>
      <c r="E701" s="68"/>
      <c r="F701" s="184"/>
      <c r="G701" s="72"/>
      <c r="H701" s="68"/>
      <c r="I701" s="68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2.75" customHeight="1">
      <c r="A702" s="68"/>
      <c r="B702" s="68"/>
      <c r="C702" s="68"/>
      <c r="D702" s="68"/>
      <c r="E702" s="68"/>
      <c r="F702" s="184"/>
      <c r="G702" s="72"/>
      <c r="H702" s="68"/>
      <c r="I702" s="68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2.75" customHeight="1">
      <c r="A703" s="68"/>
      <c r="B703" s="68"/>
      <c r="C703" s="68"/>
      <c r="D703" s="68"/>
      <c r="E703" s="68"/>
      <c r="F703" s="184"/>
      <c r="G703" s="72"/>
      <c r="H703" s="68"/>
      <c r="I703" s="68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2.75" customHeight="1">
      <c r="A704" s="68"/>
      <c r="B704" s="68"/>
      <c r="C704" s="68"/>
      <c r="D704" s="68"/>
      <c r="E704" s="68"/>
      <c r="F704" s="184"/>
      <c r="G704" s="72"/>
      <c r="H704" s="68"/>
      <c r="I704" s="68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2.75" customHeight="1">
      <c r="A705" s="68"/>
      <c r="B705" s="68"/>
      <c r="C705" s="68"/>
      <c r="D705" s="68"/>
      <c r="E705" s="68"/>
      <c r="F705" s="184"/>
      <c r="G705" s="72"/>
      <c r="H705" s="68"/>
      <c r="I705" s="68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2.75" customHeight="1">
      <c r="A706" s="68"/>
      <c r="B706" s="68"/>
      <c r="C706" s="68"/>
      <c r="D706" s="68"/>
      <c r="E706" s="68"/>
      <c r="F706" s="184"/>
      <c r="G706" s="72"/>
      <c r="H706" s="68"/>
      <c r="I706" s="68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2.75" customHeight="1">
      <c r="A707" s="68"/>
      <c r="B707" s="68"/>
      <c r="C707" s="68"/>
      <c r="D707" s="68"/>
      <c r="E707" s="68"/>
      <c r="F707" s="184"/>
      <c r="G707" s="72"/>
      <c r="H707" s="68"/>
      <c r="I707" s="68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2.75" customHeight="1">
      <c r="A708" s="68"/>
      <c r="B708" s="68"/>
      <c r="C708" s="68"/>
      <c r="D708" s="68"/>
      <c r="E708" s="68"/>
      <c r="F708" s="184"/>
      <c r="G708" s="72"/>
      <c r="H708" s="68"/>
      <c r="I708" s="68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2.75" customHeight="1">
      <c r="A709" s="68"/>
      <c r="B709" s="68"/>
      <c r="C709" s="68"/>
      <c r="D709" s="68"/>
      <c r="E709" s="68"/>
      <c r="F709" s="184"/>
      <c r="G709" s="72"/>
      <c r="H709" s="68"/>
      <c r="I709" s="68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2.75" customHeight="1">
      <c r="A710" s="68"/>
      <c r="B710" s="68"/>
      <c r="C710" s="68"/>
      <c r="D710" s="68"/>
      <c r="E710" s="68"/>
      <c r="F710" s="184"/>
      <c r="G710" s="72"/>
      <c r="H710" s="68"/>
      <c r="I710" s="68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2.75" customHeight="1">
      <c r="A711" s="68"/>
      <c r="B711" s="68"/>
      <c r="C711" s="68"/>
      <c r="D711" s="68"/>
      <c r="E711" s="68"/>
      <c r="F711" s="184"/>
      <c r="G711" s="72"/>
      <c r="H711" s="68"/>
      <c r="I711" s="68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2.75" customHeight="1">
      <c r="A712" s="68"/>
      <c r="B712" s="68"/>
      <c r="C712" s="68"/>
      <c r="D712" s="68"/>
      <c r="E712" s="68"/>
      <c r="F712" s="184"/>
      <c r="G712" s="72"/>
      <c r="H712" s="68"/>
      <c r="I712" s="68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2.75" customHeight="1">
      <c r="A713" s="68"/>
      <c r="B713" s="68"/>
      <c r="C713" s="68"/>
      <c r="D713" s="68"/>
      <c r="E713" s="68"/>
      <c r="F713" s="184"/>
      <c r="G713" s="72"/>
      <c r="H713" s="68"/>
      <c r="I713" s="68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2.75" customHeight="1">
      <c r="A714" s="68"/>
      <c r="B714" s="68"/>
      <c r="C714" s="68"/>
      <c r="D714" s="68"/>
      <c r="E714" s="68"/>
      <c r="F714" s="184"/>
      <c r="G714" s="72"/>
      <c r="H714" s="68"/>
      <c r="I714" s="68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2.75" customHeight="1">
      <c r="A715" s="68"/>
      <c r="B715" s="68"/>
      <c r="C715" s="68"/>
      <c r="D715" s="68"/>
      <c r="E715" s="68"/>
      <c r="F715" s="184"/>
      <c r="G715" s="72"/>
      <c r="H715" s="68"/>
      <c r="I715" s="68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2.75" customHeight="1">
      <c r="A716" s="68"/>
      <c r="B716" s="68"/>
      <c r="C716" s="68"/>
      <c r="D716" s="68"/>
      <c r="E716" s="68"/>
      <c r="F716" s="184"/>
      <c r="G716" s="72"/>
      <c r="H716" s="68"/>
      <c r="I716" s="68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2.75" customHeight="1">
      <c r="A717" s="68"/>
      <c r="B717" s="68"/>
      <c r="C717" s="68"/>
      <c r="D717" s="68"/>
      <c r="E717" s="68"/>
      <c r="F717" s="184"/>
      <c r="G717" s="72"/>
      <c r="H717" s="68"/>
      <c r="I717" s="68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2.75" customHeight="1">
      <c r="A718" s="68"/>
      <c r="B718" s="68"/>
      <c r="C718" s="68"/>
      <c r="D718" s="68"/>
      <c r="E718" s="68"/>
      <c r="F718" s="184"/>
      <c r="G718" s="72"/>
      <c r="H718" s="68"/>
      <c r="I718" s="68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2.75" customHeight="1">
      <c r="A719" s="68"/>
      <c r="B719" s="68"/>
      <c r="C719" s="68"/>
      <c r="D719" s="68"/>
      <c r="E719" s="68"/>
      <c r="F719" s="184"/>
      <c r="G719" s="72"/>
      <c r="H719" s="68"/>
      <c r="I719" s="68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2.75" customHeight="1">
      <c r="A720" s="68"/>
      <c r="B720" s="68"/>
      <c r="C720" s="68"/>
      <c r="D720" s="68"/>
      <c r="E720" s="68"/>
      <c r="F720" s="184"/>
      <c r="G720" s="72"/>
      <c r="H720" s="68"/>
      <c r="I720" s="68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2.75" customHeight="1">
      <c r="A721" s="68"/>
      <c r="B721" s="68"/>
      <c r="C721" s="68"/>
      <c r="D721" s="68"/>
      <c r="E721" s="68"/>
      <c r="F721" s="184"/>
      <c r="G721" s="72"/>
      <c r="H721" s="68"/>
      <c r="I721" s="68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2.75" customHeight="1">
      <c r="A722" s="68"/>
      <c r="B722" s="68"/>
      <c r="C722" s="68"/>
      <c r="D722" s="68"/>
      <c r="E722" s="68"/>
      <c r="F722" s="184"/>
      <c r="G722" s="72"/>
      <c r="H722" s="68"/>
      <c r="I722" s="68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2.75" customHeight="1">
      <c r="A723" s="68"/>
      <c r="B723" s="68"/>
      <c r="C723" s="68"/>
      <c r="D723" s="68"/>
      <c r="E723" s="68"/>
      <c r="F723" s="184"/>
      <c r="G723" s="72"/>
      <c r="H723" s="68"/>
      <c r="I723" s="68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2.75" customHeight="1">
      <c r="A724" s="68"/>
      <c r="B724" s="68"/>
      <c r="C724" s="68"/>
      <c r="D724" s="68"/>
      <c r="E724" s="68"/>
      <c r="F724" s="184"/>
      <c r="G724" s="72"/>
      <c r="H724" s="68"/>
      <c r="I724" s="68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2.75" customHeight="1">
      <c r="A725" s="68"/>
      <c r="B725" s="68"/>
      <c r="C725" s="68"/>
      <c r="D725" s="68"/>
      <c r="E725" s="68"/>
      <c r="F725" s="184"/>
      <c r="G725" s="72"/>
      <c r="H725" s="68"/>
      <c r="I725" s="68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2.75" customHeight="1">
      <c r="A726" s="68"/>
      <c r="B726" s="68"/>
      <c r="C726" s="68"/>
      <c r="D726" s="68"/>
      <c r="E726" s="68"/>
      <c r="F726" s="184"/>
      <c r="G726" s="72"/>
      <c r="H726" s="68"/>
      <c r="I726" s="68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2.75" customHeight="1">
      <c r="A727" s="68"/>
      <c r="B727" s="68"/>
      <c r="C727" s="68"/>
      <c r="D727" s="68"/>
      <c r="E727" s="68"/>
      <c r="F727" s="184"/>
      <c r="G727" s="72"/>
      <c r="H727" s="68"/>
      <c r="I727" s="68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2.75" customHeight="1">
      <c r="A728" s="68"/>
      <c r="B728" s="68"/>
      <c r="C728" s="68"/>
      <c r="D728" s="68"/>
      <c r="E728" s="68"/>
      <c r="F728" s="184"/>
      <c r="G728" s="72"/>
      <c r="H728" s="68"/>
      <c r="I728" s="68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2.75" customHeight="1">
      <c r="A729" s="68"/>
      <c r="B729" s="68"/>
      <c r="C729" s="68"/>
      <c r="D729" s="68"/>
      <c r="E729" s="68"/>
      <c r="F729" s="184"/>
      <c r="G729" s="72"/>
      <c r="H729" s="68"/>
      <c r="I729" s="68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2.75" customHeight="1">
      <c r="A730" s="68"/>
      <c r="B730" s="68"/>
      <c r="C730" s="68"/>
      <c r="D730" s="68"/>
      <c r="E730" s="68"/>
      <c r="F730" s="184"/>
      <c r="G730" s="72"/>
      <c r="H730" s="68"/>
      <c r="I730" s="68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2.75" customHeight="1">
      <c r="A731" s="68"/>
      <c r="B731" s="68"/>
      <c r="C731" s="68"/>
      <c r="D731" s="68"/>
      <c r="E731" s="68"/>
      <c r="F731" s="184"/>
      <c r="G731" s="72"/>
      <c r="H731" s="68"/>
      <c r="I731" s="68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2.75" customHeight="1">
      <c r="A732" s="68"/>
      <c r="B732" s="68"/>
      <c r="C732" s="68"/>
      <c r="D732" s="68"/>
      <c r="E732" s="68"/>
      <c r="F732" s="184"/>
      <c r="G732" s="72"/>
      <c r="H732" s="68"/>
      <c r="I732" s="68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2.75" customHeight="1">
      <c r="A733" s="68"/>
      <c r="B733" s="68"/>
      <c r="C733" s="68"/>
      <c r="D733" s="68"/>
      <c r="E733" s="68"/>
      <c r="F733" s="184"/>
      <c r="G733" s="72"/>
      <c r="H733" s="68"/>
      <c r="I733" s="68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2.75" customHeight="1">
      <c r="A734" s="68"/>
      <c r="B734" s="68"/>
      <c r="C734" s="68"/>
      <c r="D734" s="68"/>
      <c r="E734" s="68"/>
      <c r="F734" s="184"/>
      <c r="G734" s="72"/>
      <c r="H734" s="68"/>
      <c r="I734" s="68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2.75" customHeight="1">
      <c r="A735" s="68"/>
      <c r="B735" s="68"/>
      <c r="C735" s="68"/>
      <c r="D735" s="68"/>
      <c r="E735" s="68"/>
      <c r="F735" s="184"/>
      <c r="G735" s="72"/>
      <c r="H735" s="68"/>
      <c r="I735" s="68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2.75" customHeight="1">
      <c r="A736" s="68"/>
      <c r="B736" s="68"/>
      <c r="C736" s="68"/>
      <c r="D736" s="68"/>
      <c r="E736" s="68"/>
      <c r="F736" s="184"/>
      <c r="G736" s="72"/>
      <c r="H736" s="68"/>
      <c r="I736" s="68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2.75" customHeight="1">
      <c r="A737" s="68"/>
      <c r="B737" s="68"/>
      <c r="C737" s="68"/>
      <c r="D737" s="68"/>
      <c r="E737" s="68"/>
      <c r="F737" s="184"/>
      <c r="G737" s="72"/>
      <c r="H737" s="68"/>
      <c r="I737" s="68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2.75" customHeight="1">
      <c r="A738" s="68"/>
      <c r="B738" s="68"/>
      <c r="C738" s="68"/>
      <c r="D738" s="68"/>
      <c r="E738" s="68"/>
      <c r="F738" s="184"/>
      <c r="G738" s="72"/>
      <c r="H738" s="68"/>
      <c r="I738" s="68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2.75" customHeight="1">
      <c r="A739" s="68"/>
      <c r="B739" s="68"/>
      <c r="C739" s="68"/>
      <c r="D739" s="68"/>
      <c r="E739" s="68"/>
      <c r="F739" s="184"/>
      <c r="G739" s="72"/>
      <c r="H739" s="68"/>
      <c r="I739" s="68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2.75" customHeight="1">
      <c r="A740" s="68"/>
      <c r="B740" s="68"/>
      <c r="C740" s="68"/>
      <c r="D740" s="68"/>
      <c r="E740" s="68"/>
      <c r="F740" s="184"/>
      <c r="G740" s="72"/>
      <c r="H740" s="68"/>
      <c r="I740" s="68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2.75" customHeight="1">
      <c r="A741" s="68"/>
      <c r="B741" s="68"/>
      <c r="C741" s="68"/>
      <c r="D741" s="68"/>
      <c r="E741" s="68"/>
      <c r="F741" s="184"/>
      <c r="G741" s="72"/>
      <c r="H741" s="68"/>
      <c r="I741" s="68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2.75" customHeight="1">
      <c r="A742" s="68"/>
      <c r="B742" s="68"/>
      <c r="C742" s="68"/>
      <c r="D742" s="68"/>
      <c r="E742" s="68"/>
      <c r="F742" s="184"/>
      <c r="G742" s="72"/>
      <c r="H742" s="68"/>
      <c r="I742" s="68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2.75" customHeight="1">
      <c r="A743" s="68"/>
      <c r="B743" s="68"/>
      <c r="C743" s="68"/>
      <c r="D743" s="68"/>
      <c r="E743" s="68"/>
      <c r="F743" s="184"/>
      <c r="G743" s="72"/>
      <c r="H743" s="68"/>
      <c r="I743" s="68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2.75" customHeight="1">
      <c r="A744" s="68"/>
      <c r="B744" s="68"/>
      <c r="C744" s="68"/>
      <c r="D744" s="68"/>
      <c r="E744" s="68"/>
      <c r="F744" s="184"/>
      <c r="G744" s="72"/>
      <c r="H744" s="68"/>
      <c r="I744" s="68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2.75" customHeight="1">
      <c r="A745" s="68"/>
      <c r="B745" s="68"/>
      <c r="C745" s="68"/>
      <c r="D745" s="68"/>
      <c r="E745" s="68"/>
      <c r="F745" s="184"/>
      <c r="G745" s="72"/>
      <c r="H745" s="68"/>
      <c r="I745" s="68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2.75" customHeight="1">
      <c r="A746" s="68"/>
      <c r="B746" s="68"/>
      <c r="C746" s="68"/>
      <c r="D746" s="68"/>
      <c r="E746" s="68"/>
      <c r="F746" s="184"/>
      <c r="G746" s="72"/>
      <c r="H746" s="68"/>
      <c r="I746" s="68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2.75" customHeight="1">
      <c r="A747" s="68"/>
      <c r="B747" s="68"/>
      <c r="C747" s="68"/>
      <c r="D747" s="68"/>
      <c r="E747" s="68"/>
      <c r="F747" s="184"/>
      <c r="G747" s="72"/>
      <c r="H747" s="68"/>
      <c r="I747" s="68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2.75" customHeight="1">
      <c r="A748" s="68"/>
      <c r="B748" s="68"/>
      <c r="C748" s="68"/>
      <c r="D748" s="68"/>
      <c r="E748" s="68"/>
      <c r="F748" s="184"/>
      <c r="G748" s="72"/>
      <c r="H748" s="68"/>
      <c r="I748" s="68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2.75" customHeight="1">
      <c r="A749" s="68"/>
      <c r="B749" s="68"/>
      <c r="C749" s="68"/>
      <c r="D749" s="68"/>
      <c r="E749" s="68"/>
      <c r="F749" s="184"/>
      <c r="G749" s="72"/>
      <c r="H749" s="68"/>
      <c r="I749" s="68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2.75" customHeight="1">
      <c r="A750" s="68"/>
      <c r="B750" s="68"/>
      <c r="C750" s="68"/>
      <c r="D750" s="68"/>
      <c r="E750" s="68"/>
      <c r="F750" s="184"/>
      <c r="G750" s="72"/>
      <c r="H750" s="68"/>
      <c r="I750" s="68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2.75" customHeight="1">
      <c r="A751" s="68"/>
      <c r="B751" s="68"/>
      <c r="C751" s="68"/>
      <c r="D751" s="68"/>
      <c r="E751" s="68"/>
      <c r="F751" s="184"/>
      <c r="G751" s="72"/>
      <c r="H751" s="68"/>
      <c r="I751" s="68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2.75" customHeight="1">
      <c r="A752" s="68"/>
      <c r="B752" s="68"/>
      <c r="C752" s="68"/>
      <c r="D752" s="68"/>
      <c r="E752" s="68"/>
      <c r="F752" s="184"/>
      <c r="G752" s="72"/>
      <c r="H752" s="68"/>
      <c r="I752" s="68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2.75" customHeight="1">
      <c r="A753" s="68"/>
      <c r="B753" s="68"/>
      <c r="C753" s="68"/>
      <c r="D753" s="68"/>
      <c r="E753" s="68"/>
      <c r="F753" s="184"/>
      <c r="G753" s="72"/>
      <c r="H753" s="68"/>
      <c r="I753" s="68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2.75" customHeight="1">
      <c r="A754" s="68"/>
      <c r="B754" s="68"/>
      <c r="C754" s="68"/>
      <c r="D754" s="68"/>
      <c r="E754" s="68"/>
      <c r="F754" s="184"/>
      <c r="G754" s="72"/>
      <c r="H754" s="68"/>
      <c r="I754" s="68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2.75" customHeight="1">
      <c r="A755" s="68"/>
      <c r="B755" s="68"/>
      <c r="C755" s="68"/>
      <c r="D755" s="68"/>
      <c r="E755" s="68"/>
      <c r="F755" s="184"/>
      <c r="G755" s="72"/>
      <c r="H755" s="68"/>
      <c r="I755" s="68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2.75" customHeight="1">
      <c r="A756" s="68"/>
      <c r="B756" s="68"/>
      <c r="C756" s="68"/>
      <c r="D756" s="68"/>
      <c r="E756" s="68"/>
      <c r="F756" s="184"/>
      <c r="G756" s="72"/>
      <c r="H756" s="68"/>
      <c r="I756" s="68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2.75" customHeight="1">
      <c r="A757" s="68"/>
      <c r="B757" s="68"/>
      <c r="C757" s="68"/>
      <c r="D757" s="68"/>
      <c r="E757" s="68"/>
      <c r="F757" s="184"/>
      <c r="G757" s="72"/>
      <c r="H757" s="68"/>
      <c r="I757" s="68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2.75" customHeight="1">
      <c r="A758" s="68"/>
      <c r="B758" s="68"/>
      <c r="C758" s="68"/>
      <c r="D758" s="68"/>
      <c r="E758" s="68"/>
      <c r="F758" s="184"/>
      <c r="G758" s="72"/>
      <c r="H758" s="68"/>
      <c r="I758" s="68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2.75" customHeight="1">
      <c r="A759" s="68"/>
      <c r="B759" s="68"/>
      <c r="C759" s="68"/>
      <c r="D759" s="68"/>
      <c r="E759" s="68"/>
      <c r="F759" s="184"/>
      <c r="G759" s="72"/>
      <c r="H759" s="68"/>
      <c r="I759" s="68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2.75" customHeight="1">
      <c r="A760" s="68"/>
      <c r="B760" s="68"/>
      <c r="C760" s="68"/>
      <c r="D760" s="68"/>
      <c r="E760" s="68"/>
      <c r="F760" s="184"/>
      <c r="G760" s="72"/>
      <c r="H760" s="68"/>
      <c r="I760" s="68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2.75" customHeight="1">
      <c r="A761" s="68"/>
      <c r="B761" s="68"/>
      <c r="C761" s="68"/>
      <c r="D761" s="68"/>
      <c r="E761" s="68"/>
      <c r="F761" s="184"/>
      <c r="G761" s="72"/>
      <c r="H761" s="68"/>
      <c r="I761" s="68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2.75" customHeight="1">
      <c r="A762" s="68"/>
      <c r="B762" s="68"/>
      <c r="C762" s="68"/>
      <c r="D762" s="68"/>
      <c r="E762" s="68"/>
      <c r="F762" s="184"/>
      <c r="G762" s="72"/>
      <c r="H762" s="68"/>
      <c r="I762" s="68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2.75" customHeight="1">
      <c r="A763" s="68"/>
      <c r="B763" s="68"/>
      <c r="C763" s="68"/>
      <c r="D763" s="68"/>
      <c r="E763" s="68"/>
      <c r="F763" s="184"/>
      <c r="G763" s="72"/>
      <c r="H763" s="68"/>
      <c r="I763" s="68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2.75" customHeight="1">
      <c r="A764" s="68"/>
      <c r="B764" s="68"/>
      <c r="C764" s="68"/>
      <c r="D764" s="68"/>
      <c r="E764" s="68"/>
      <c r="F764" s="184"/>
      <c r="G764" s="72"/>
      <c r="H764" s="68"/>
      <c r="I764" s="68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2.75" customHeight="1">
      <c r="A765" s="68"/>
      <c r="B765" s="68"/>
      <c r="C765" s="68"/>
      <c r="D765" s="68"/>
      <c r="E765" s="68"/>
      <c r="F765" s="184"/>
      <c r="G765" s="72"/>
      <c r="H765" s="68"/>
      <c r="I765" s="68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2.75" customHeight="1">
      <c r="A766" s="68"/>
      <c r="B766" s="68"/>
      <c r="C766" s="68"/>
      <c r="D766" s="68"/>
      <c r="E766" s="68"/>
      <c r="F766" s="184"/>
      <c r="G766" s="72"/>
      <c r="H766" s="68"/>
      <c r="I766" s="68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2.75" customHeight="1">
      <c r="A767" s="68"/>
      <c r="B767" s="68"/>
      <c r="C767" s="68"/>
      <c r="D767" s="68"/>
      <c r="E767" s="68"/>
      <c r="F767" s="184"/>
      <c r="G767" s="72"/>
      <c r="H767" s="68"/>
      <c r="I767" s="68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2.75" customHeight="1">
      <c r="A768" s="68"/>
      <c r="B768" s="68"/>
      <c r="C768" s="68"/>
      <c r="D768" s="68"/>
      <c r="E768" s="68"/>
      <c r="F768" s="184"/>
      <c r="G768" s="72"/>
      <c r="H768" s="68"/>
      <c r="I768" s="68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2.75" customHeight="1">
      <c r="A769" s="68"/>
      <c r="B769" s="68"/>
      <c r="C769" s="68"/>
      <c r="D769" s="68"/>
      <c r="E769" s="68"/>
      <c r="F769" s="184"/>
      <c r="G769" s="72"/>
      <c r="H769" s="68"/>
      <c r="I769" s="68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2.75" customHeight="1">
      <c r="A770" s="68"/>
      <c r="B770" s="68"/>
      <c r="C770" s="68"/>
      <c r="D770" s="68"/>
      <c r="E770" s="68"/>
      <c r="F770" s="184"/>
      <c r="G770" s="72"/>
      <c r="H770" s="68"/>
      <c r="I770" s="68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2.75" customHeight="1">
      <c r="A771" s="68"/>
      <c r="B771" s="68"/>
      <c r="C771" s="68"/>
      <c r="D771" s="68"/>
      <c r="E771" s="68"/>
      <c r="F771" s="184"/>
      <c r="G771" s="72"/>
      <c r="H771" s="68"/>
      <c r="I771" s="68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2.75" customHeight="1">
      <c r="A772" s="68"/>
      <c r="B772" s="68"/>
      <c r="C772" s="68"/>
      <c r="D772" s="68"/>
      <c r="E772" s="68"/>
      <c r="F772" s="184"/>
      <c r="G772" s="72"/>
      <c r="H772" s="68"/>
      <c r="I772" s="68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2.75" customHeight="1">
      <c r="A773" s="68"/>
      <c r="B773" s="68"/>
      <c r="C773" s="68"/>
      <c r="D773" s="68"/>
      <c r="E773" s="68"/>
      <c r="F773" s="184"/>
      <c r="G773" s="72"/>
      <c r="H773" s="68"/>
      <c r="I773" s="68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2.75" customHeight="1">
      <c r="A774" s="68"/>
      <c r="B774" s="68"/>
      <c r="C774" s="68"/>
      <c r="D774" s="68"/>
      <c r="E774" s="68"/>
      <c r="F774" s="184"/>
      <c r="G774" s="72"/>
      <c r="H774" s="68"/>
      <c r="I774" s="68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2.75" customHeight="1">
      <c r="A775" s="68"/>
      <c r="B775" s="68"/>
      <c r="C775" s="68"/>
      <c r="D775" s="68"/>
      <c r="E775" s="68"/>
      <c r="F775" s="184"/>
      <c r="G775" s="72"/>
      <c r="H775" s="68"/>
      <c r="I775" s="68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2.75" customHeight="1">
      <c r="A776" s="68"/>
      <c r="B776" s="68"/>
      <c r="C776" s="68"/>
      <c r="D776" s="68"/>
      <c r="E776" s="68"/>
      <c r="F776" s="184"/>
      <c r="G776" s="72"/>
      <c r="H776" s="68"/>
      <c r="I776" s="68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2.75" customHeight="1">
      <c r="A777" s="68"/>
      <c r="B777" s="68"/>
      <c r="C777" s="68"/>
      <c r="D777" s="68"/>
      <c r="E777" s="68"/>
      <c r="F777" s="184"/>
      <c r="G777" s="72"/>
      <c r="H777" s="68"/>
      <c r="I777" s="68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2.75" customHeight="1">
      <c r="A778" s="68"/>
      <c r="B778" s="68"/>
      <c r="C778" s="68"/>
      <c r="D778" s="68"/>
      <c r="E778" s="68"/>
      <c r="F778" s="184"/>
      <c r="G778" s="72"/>
      <c r="H778" s="68"/>
      <c r="I778" s="68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2.75" customHeight="1">
      <c r="A779" s="68"/>
      <c r="B779" s="68"/>
      <c r="C779" s="68"/>
      <c r="D779" s="68"/>
      <c r="E779" s="68"/>
      <c r="F779" s="184"/>
      <c r="G779" s="72"/>
      <c r="H779" s="68"/>
      <c r="I779" s="68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2.75" customHeight="1">
      <c r="A780" s="68"/>
      <c r="B780" s="68"/>
      <c r="C780" s="68"/>
      <c r="D780" s="68"/>
      <c r="E780" s="68"/>
      <c r="F780" s="184"/>
      <c r="G780" s="72"/>
      <c r="H780" s="68"/>
      <c r="I780" s="68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2.75" customHeight="1">
      <c r="A781" s="68"/>
      <c r="B781" s="68"/>
      <c r="C781" s="68"/>
      <c r="D781" s="68"/>
      <c r="E781" s="68"/>
      <c r="F781" s="184"/>
      <c r="G781" s="72"/>
      <c r="H781" s="68"/>
      <c r="I781" s="68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2.75" customHeight="1">
      <c r="A782" s="68"/>
      <c r="B782" s="68"/>
      <c r="C782" s="68"/>
      <c r="D782" s="68"/>
      <c r="E782" s="68"/>
      <c r="F782" s="184"/>
      <c r="G782" s="72"/>
      <c r="H782" s="68"/>
      <c r="I782" s="68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2.75" customHeight="1">
      <c r="A783" s="68"/>
      <c r="B783" s="68"/>
      <c r="C783" s="68"/>
      <c r="D783" s="68"/>
      <c r="E783" s="68"/>
      <c r="F783" s="184"/>
      <c r="G783" s="72"/>
      <c r="H783" s="68"/>
      <c r="I783" s="68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2.75" customHeight="1">
      <c r="A784" s="68"/>
      <c r="B784" s="68"/>
      <c r="C784" s="68"/>
      <c r="D784" s="68"/>
      <c r="E784" s="68"/>
      <c r="F784" s="184"/>
      <c r="G784" s="72"/>
      <c r="H784" s="68"/>
      <c r="I784" s="68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2.75" customHeight="1">
      <c r="A785" s="68"/>
      <c r="B785" s="68"/>
      <c r="C785" s="68"/>
      <c r="D785" s="68"/>
      <c r="E785" s="68"/>
      <c r="F785" s="184"/>
      <c r="G785" s="72"/>
      <c r="H785" s="68"/>
      <c r="I785" s="68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2.75" customHeight="1">
      <c r="A786" s="68"/>
      <c r="B786" s="68"/>
      <c r="C786" s="68"/>
      <c r="D786" s="68"/>
      <c r="E786" s="68"/>
      <c r="F786" s="184"/>
      <c r="G786" s="72"/>
      <c r="H786" s="68"/>
      <c r="I786" s="68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2.75" customHeight="1">
      <c r="A787" s="68"/>
      <c r="B787" s="68"/>
      <c r="C787" s="68"/>
      <c r="D787" s="68"/>
      <c r="E787" s="68"/>
      <c r="F787" s="184"/>
      <c r="G787" s="72"/>
      <c r="H787" s="68"/>
      <c r="I787" s="68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2.75" customHeight="1">
      <c r="A788" s="68"/>
      <c r="B788" s="68"/>
      <c r="C788" s="68"/>
      <c r="D788" s="68"/>
      <c r="E788" s="68"/>
      <c r="F788" s="184"/>
      <c r="G788" s="72"/>
      <c r="H788" s="68"/>
      <c r="I788" s="68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2.75" customHeight="1">
      <c r="A789" s="68"/>
      <c r="B789" s="68"/>
      <c r="C789" s="68"/>
      <c r="D789" s="68"/>
      <c r="E789" s="68"/>
      <c r="F789" s="184"/>
      <c r="G789" s="72"/>
      <c r="H789" s="68"/>
      <c r="I789" s="68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2.75" customHeight="1">
      <c r="A790" s="68"/>
      <c r="B790" s="68"/>
      <c r="C790" s="68"/>
      <c r="D790" s="68"/>
      <c r="E790" s="68"/>
      <c r="F790" s="184"/>
      <c r="G790" s="72"/>
      <c r="H790" s="68"/>
      <c r="I790" s="68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2.75" customHeight="1">
      <c r="A791" s="68"/>
      <c r="B791" s="68"/>
      <c r="C791" s="68"/>
      <c r="D791" s="68"/>
      <c r="E791" s="68"/>
      <c r="F791" s="184"/>
      <c r="G791" s="72"/>
      <c r="H791" s="68"/>
      <c r="I791" s="68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2.75" customHeight="1">
      <c r="A792" s="68"/>
      <c r="B792" s="68"/>
      <c r="C792" s="68"/>
      <c r="D792" s="68"/>
      <c r="E792" s="68"/>
      <c r="F792" s="184"/>
      <c r="G792" s="72"/>
      <c r="H792" s="68"/>
      <c r="I792" s="68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2.75" customHeight="1">
      <c r="A793" s="68"/>
      <c r="B793" s="68"/>
      <c r="C793" s="68"/>
      <c r="D793" s="68"/>
      <c r="E793" s="68"/>
      <c r="F793" s="184"/>
      <c r="G793" s="72"/>
      <c r="H793" s="68"/>
      <c r="I793" s="68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2.75" customHeight="1">
      <c r="A794" s="68"/>
      <c r="B794" s="68"/>
      <c r="C794" s="68"/>
      <c r="D794" s="68"/>
      <c r="E794" s="68"/>
      <c r="F794" s="184"/>
      <c r="G794" s="72"/>
      <c r="H794" s="68"/>
      <c r="I794" s="68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2.75" customHeight="1">
      <c r="A795" s="68"/>
      <c r="B795" s="68"/>
      <c r="C795" s="68"/>
      <c r="D795" s="68"/>
      <c r="E795" s="68"/>
      <c r="F795" s="184"/>
      <c r="G795" s="72"/>
      <c r="H795" s="68"/>
      <c r="I795" s="68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2.75" customHeight="1">
      <c r="A796" s="68"/>
      <c r="B796" s="68"/>
      <c r="C796" s="68"/>
      <c r="D796" s="68"/>
      <c r="E796" s="68"/>
      <c r="F796" s="184"/>
      <c r="G796" s="72"/>
      <c r="H796" s="68"/>
      <c r="I796" s="68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2.75" customHeight="1">
      <c r="A797" s="68"/>
      <c r="B797" s="68"/>
      <c r="C797" s="68"/>
      <c r="D797" s="68"/>
      <c r="E797" s="68"/>
      <c r="F797" s="184"/>
      <c r="G797" s="72"/>
      <c r="H797" s="68"/>
      <c r="I797" s="68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2.75" customHeight="1">
      <c r="A798" s="68"/>
      <c r="B798" s="68"/>
      <c r="C798" s="68"/>
      <c r="D798" s="68"/>
      <c r="E798" s="68"/>
      <c r="F798" s="184"/>
      <c r="G798" s="72"/>
      <c r="H798" s="68"/>
      <c r="I798" s="68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2.75" customHeight="1">
      <c r="A799" s="68"/>
      <c r="B799" s="68"/>
      <c r="C799" s="68"/>
      <c r="D799" s="68"/>
      <c r="E799" s="68"/>
      <c r="F799" s="184"/>
      <c r="G799" s="72"/>
      <c r="H799" s="68"/>
      <c r="I799" s="68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2.75" customHeight="1">
      <c r="A800" s="68"/>
      <c r="B800" s="68"/>
      <c r="C800" s="68"/>
      <c r="D800" s="68"/>
      <c r="E800" s="68"/>
      <c r="F800" s="184"/>
      <c r="G800" s="72"/>
      <c r="H800" s="68"/>
      <c r="I800" s="68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2.75" customHeight="1">
      <c r="A801" s="68"/>
      <c r="B801" s="68"/>
      <c r="C801" s="68"/>
      <c r="D801" s="68"/>
      <c r="E801" s="68"/>
      <c r="F801" s="184"/>
      <c r="G801" s="72"/>
      <c r="H801" s="68"/>
      <c r="I801" s="68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2.75" customHeight="1">
      <c r="A802" s="68"/>
      <c r="B802" s="68"/>
      <c r="C802" s="68"/>
      <c r="D802" s="68"/>
      <c r="E802" s="68"/>
      <c r="F802" s="184"/>
      <c r="G802" s="72"/>
      <c r="H802" s="68"/>
      <c r="I802" s="68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2.75" customHeight="1">
      <c r="A803" s="68"/>
      <c r="B803" s="68"/>
      <c r="C803" s="68"/>
      <c r="D803" s="68"/>
      <c r="E803" s="68"/>
      <c r="F803" s="184"/>
      <c r="G803" s="72"/>
      <c r="H803" s="68"/>
      <c r="I803" s="68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2.75" customHeight="1">
      <c r="A804" s="68"/>
      <c r="B804" s="68"/>
      <c r="C804" s="68"/>
      <c r="D804" s="68"/>
      <c r="E804" s="68"/>
      <c r="F804" s="184"/>
      <c r="G804" s="72"/>
      <c r="H804" s="68"/>
      <c r="I804" s="68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2.75" customHeight="1">
      <c r="A805" s="68"/>
      <c r="B805" s="68"/>
      <c r="C805" s="68"/>
      <c r="D805" s="68"/>
      <c r="E805" s="68"/>
      <c r="F805" s="184"/>
      <c r="G805" s="72"/>
      <c r="H805" s="68"/>
      <c r="I805" s="68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2.75" customHeight="1">
      <c r="A806" s="68"/>
      <c r="B806" s="68"/>
      <c r="C806" s="68"/>
      <c r="D806" s="68"/>
      <c r="E806" s="68"/>
      <c r="F806" s="184"/>
      <c r="G806" s="72"/>
      <c r="H806" s="68"/>
      <c r="I806" s="68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2.75" customHeight="1">
      <c r="A807" s="68"/>
      <c r="B807" s="68"/>
      <c r="C807" s="68"/>
      <c r="D807" s="68"/>
      <c r="E807" s="68"/>
      <c r="F807" s="184"/>
      <c r="G807" s="72"/>
      <c r="H807" s="68"/>
      <c r="I807" s="68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2.75" customHeight="1">
      <c r="A808" s="68"/>
      <c r="B808" s="68"/>
      <c r="C808" s="68"/>
      <c r="D808" s="68"/>
      <c r="E808" s="68"/>
      <c r="F808" s="184"/>
      <c r="G808" s="72"/>
      <c r="H808" s="68"/>
      <c r="I808" s="68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2.75" customHeight="1">
      <c r="A809" s="68"/>
      <c r="B809" s="68"/>
      <c r="C809" s="68"/>
      <c r="D809" s="68"/>
      <c r="E809" s="68"/>
      <c r="F809" s="184"/>
      <c r="G809" s="72"/>
      <c r="H809" s="68"/>
      <c r="I809" s="68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2.75" customHeight="1">
      <c r="A810" s="68"/>
      <c r="B810" s="68"/>
      <c r="C810" s="68"/>
      <c r="D810" s="68"/>
      <c r="E810" s="68"/>
      <c r="F810" s="184"/>
      <c r="G810" s="72"/>
      <c r="H810" s="68"/>
      <c r="I810" s="68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2.75" customHeight="1">
      <c r="A811" s="68"/>
      <c r="B811" s="68"/>
      <c r="C811" s="68"/>
      <c r="D811" s="68"/>
      <c r="E811" s="68"/>
      <c r="F811" s="184"/>
      <c r="G811" s="72"/>
      <c r="H811" s="68"/>
      <c r="I811" s="68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2.75" customHeight="1">
      <c r="A812" s="68"/>
      <c r="B812" s="68"/>
      <c r="C812" s="68"/>
      <c r="D812" s="68"/>
      <c r="E812" s="68"/>
      <c r="F812" s="184"/>
      <c r="G812" s="72"/>
      <c r="H812" s="68"/>
      <c r="I812" s="68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2.75" customHeight="1">
      <c r="A813" s="68"/>
      <c r="B813" s="68"/>
      <c r="C813" s="68"/>
      <c r="D813" s="68"/>
      <c r="E813" s="68"/>
      <c r="F813" s="184"/>
      <c r="G813" s="72"/>
      <c r="H813" s="68"/>
      <c r="I813" s="68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2.75" customHeight="1">
      <c r="A814" s="68"/>
      <c r="B814" s="68"/>
      <c r="C814" s="68"/>
      <c r="D814" s="68"/>
      <c r="E814" s="68"/>
      <c r="F814" s="184"/>
      <c r="G814" s="72"/>
      <c r="H814" s="68"/>
      <c r="I814" s="68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2.75" customHeight="1">
      <c r="A815" s="68"/>
      <c r="B815" s="68"/>
      <c r="C815" s="68"/>
      <c r="D815" s="68"/>
      <c r="E815" s="68"/>
      <c r="F815" s="184"/>
      <c r="G815" s="72"/>
      <c r="H815" s="68"/>
      <c r="I815" s="68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2.75" customHeight="1">
      <c r="A816" s="68"/>
      <c r="B816" s="68"/>
      <c r="C816" s="68"/>
      <c r="D816" s="68"/>
      <c r="E816" s="68"/>
      <c r="F816" s="184"/>
      <c r="G816" s="72"/>
      <c r="H816" s="68"/>
      <c r="I816" s="68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2.75" customHeight="1">
      <c r="A817" s="68"/>
      <c r="B817" s="68"/>
      <c r="C817" s="68"/>
      <c r="D817" s="68"/>
      <c r="E817" s="68"/>
      <c r="F817" s="184"/>
      <c r="G817" s="72"/>
      <c r="H817" s="68"/>
      <c r="I817" s="68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2.75" customHeight="1">
      <c r="A818" s="68"/>
      <c r="B818" s="68"/>
      <c r="C818" s="68"/>
      <c r="D818" s="68"/>
      <c r="E818" s="68"/>
      <c r="F818" s="184"/>
      <c r="G818" s="72"/>
      <c r="H818" s="68"/>
      <c r="I818" s="68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2.75" customHeight="1">
      <c r="A819" s="68"/>
      <c r="B819" s="68"/>
      <c r="C819" s="68"/>
      <c r="D819" s="68"/>
      <c r="E819" s="68"/>
      <c r="F819" s="184"/>
      <c r="G819" s="72"/>
      <c r="H819" s="68"/>
      <c r="I819" s="68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2.75" customHeight="1">
      <c r="A820" s="68"/>
      <c r="B820" s="68"/>
      <c r="C820" s="68"/>
      <c r="D820" s="68"/>
      <c r="E820" s="68"/>
      <c r="F820" s="184"/>
      <c r="G820" s="72"/>
      <c r="H820" s="68"/>
      <c r="I820" s="68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2.75" customHeight="1">
      <c r="A821" s="68"/>
      <c r="B821" s="68"/>
      <c r="C821" s="68"/>
      <c r="D821" s="68"/>
      <c r="E821" s="68"/>
      <c r="F821" s="184"/>
      <c r="G821" s="72"/>
      <c r="H821" s="68"/>
      <c r="I821" s="68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2.75" customHeight="1">
      <c r="A822" s="68"/>
      <c r="B822" s="68"/>
      <c r="C822" s="68"/>
      <c r="D822" s="68"/>
      <c r="E822" s="68"/>
      <c r="F822" s="184"/>
      <c r="G822" s="72"/>
      <c r="H822" s="68"/>
      <c r="I822" s="68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2.75" customHeight="1">
      <c r="A823" s="68"/>
      <c r="B823" s="68"/>
      <c r="C823" s="68"/>
      <c r="D823" s="68"/>
      <c r="E823" s="68"/>
      <c r="F823" s="184"/>
      <c r="G823" s="72"/>
      <c r="H823" s="68"/>
      <c r="I823" s="68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2.75" customHeight="1">
      <c r="A824" s="68"/>
      <c r="B824" s="68"/>
      <c r="C824" s="68"/>
      <c r="D824" s="68"/>
      <c r="E824" s="68"/>
      <c r="F824" s="184"/>
      <c r="G824" s="72"/>
      <c r="H824" s="68"/>
      <c r="I824" s="68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2.75" customHeight="1">
      <c r="A825" s="68"/>
      <c r="B825" s="68"/>
      <c r="C825" s="68"/>
      <c r="D825" s="68"/>
      <c r="E825" s="68"/>
      <c r="F825" s="184"/>
      <c r="G825" s="72"/>
      <c r="H825" s="68"/>
      <c r="I825" s="68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2.75" customHeight="1">
      <c r="A826" s="68"/>
      <c r="B826" s="68"/>
      <c r="C826" s="68"/>
      <c r="D826" s="68"/>
      <c r="E826" s="68"/>
      <c r="F826" s="184"/>
      <c r="G826" s="72"/>
      <c r="H826" s="68"/>
      <c r="I826" s="68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2.75" customHeight="1">
      <c r="A827" s="68"/>
      <c r="B827" s="68"/>
      <c r="C827" s="68"/>
      <c r="D827" s="68"/>
      <c r="E827" s="68"/>
      <c r="F827" s="184"/>
      <c r="G827" s="72"/>
      <c r="H827" s="68"/>
      <c r="I827" s="68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2.75" customHeight="1">
      <c r="A828" s="68"/>
      <c r="B828" s="68"/>
      <c r="C828" s="68"/>
      <c r="D828" s="68"/>
      <c r="E828" s="68"/>
      <c r="F828" s="184"/>
      <c r="G828" s="72"/>
      <c r="H828" s="68"/>
      <c r="I828" s="68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2.75" customHeight="1">
      <c r="A829" s="68"/>
      <c r="B829" s="68"/>
      <c r="C829" s="68"/>
      <c r="D829" s="68"/>
      <c r="E829" s="68"/>
      <c r="F829" s="184"/>
      <c r="G829" s="72"/>
      <c r="H829" s="68"/>
      <c r="I829" s="68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2.75" customHeight="1">
      <c r="A830" s="68"/>
      <c r="B830" s="68"/>
      <c r="C830" s="68"/>
      <c r="D830" s="68"/>
      <c r="E830" s="68"/>
      <c r="F830" s="184"/>
      <c r="G830" s="72"/>
      <c r="H830" s="68"/>
      <c r="I830" s="68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2.75" customHeight="1">
      <c r="A831" s="68"/>
      <c r="B831" s="68"/>
      <c r="C831" s="68"/>
      <c r="D831" s="68"/>
      <c r="E831" s="68"/>
      <c r="F831" s="184"/>
      <c r="G831" s="72"/>
      <c r="H831" s="68"/>
      <c r="I831" s="68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2.75" customHeight="1">
      <c r="A832" s="68"/>
      <c r="B832" s="68"/>
      <c r="C832" s="68"/>
      <c r="D832" s="68"/>
      <c r="E832" s="68"/>
      <c r="F832" s="184"/>
      <c r="G832" s="72"/>
      <c r="H832" s="68"/>
      <c r="I832" s="68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2.75" customHeight="1">
      <c r="A833" s="68"/>
      <c r="B833" s="68"/>
      <c r="C833" s="68"/>
      <c r="D833" s="68"/>
      <c r="E833" s="68"/>
      <c r="F833" s="184"/>
      <c r="G833" s="72"/>
      <c r="H833" s="68"/>
      <c r="I833" s="68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2.75" customHeight="1">
      <c r="A834" s="68"/>
      <c r="B834" s="68"/>
      <c r="C834" s="68"/>
      <c r="D834" s="68"/>
      <c r="E834" s="68"/>
      <c r="F834" s="184"/>
      <c r="G834" s="72"/>
      <c r="H834" s="68"/>
      <c r="I834" s="68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2.75" customHeight="1">
      <c r="A835" s="68"/>
      <c r="B835" s="68"/>
      <c r="C835" s="68"/>
      <c r="D835" s="68"/>
      <c r="E835" s="68"/>
      <c r="F835" s="184"/>
      <c r="G835" s="72"/>
      <c r="H835" s="68"/>
      <c r="I835" s="68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2.75" customHeight="1">
      <c r="A836" s="68"/>
      <c r="B836" s="68"/>
      <c r="C836" s="68"/>
      <c r="D836" s="68"/>
      <c r="E836" s="68"/>
      <c r="F836" s="184"/>
      <c r="G836" s="72"/>
      <c r="H836" s="68"/>
      <c r="I836" s="68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2.75" customHeight="1">
      <c r="A837" s="68"/>
      <c r="B837" s="68"/>
      <c r="C837" s="68"/>
      <c r="D837" s="68"/>
      <c r="E837" s="68"/>
      <c r="F837" s="184"/>
      <c r="G837" s="72"/>
      <c r="H837" s="68"/>
      <c r="I837" s="68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2.75" customHeight="1">
      <c r="A838" s="68"/>
      <c r="B838" s="68"/>
      <c r="C838" s="68"/>
      <c r="D838" s="68"/>
      <c r="E838" s="68"/>
      <c r="F838" s="184"/>
      <c r="G838" s="72"/>
      <c r="H838" s="68"/>
      <c r="I838" s="68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2.75" customHeight="1">
      <c r="A839" s="68"/>
      <c r="B839" s="68"/>
      <c r="C839" s="68"/>
      <c r="D839" s="68"/>
      <c r="E839" s="68"/>
      <c r="F839" s="184"/>
      <c r="G839" s="72"/>
      <c r="H839" s="68"/>
      <c r="I839" s="68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2.75" customHeight="1">
      <c r="A840" s="68"/>
      <c r="B840" s="68"/>
      <c r="C840" s="68"/>
      <c r="D840" s="68"/>
      <c r="E840" s="68"/>
      <c r="F840" s="184"/>
      <c r="G840" s="72"/>
      <c r="H840" s="68"/>
      <c r="I840" s="68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2.75" customHeight="1">
      <c r="A841" s="68"/>
      <c r="B841" s="68"/>
      <c r="C841" s="68"/>
      <c r="D841" s="68"/>
      <c r="E841" s="68"/>
      <c r="F841" s="184"/>
      <c r="G841" s="72"/>
      <c r="H841" s="68"/>
      <c r="I841" s="68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2.75" customHeight="1">
      <c r="A842" s="68"/>
      <c r="B842" s="68"/>
      <c r="C842" s="68"/>
      <c r="D842" s="68"/>
      <c r="E842" s="68"/>
      <c r="F842" s="184"/>
      <c r="G842" s="72"/>
      <c r="H842" s="68"/>
      <c r="I842" s="68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2.75" customHeight="1">
      <c r="A843" s="68"/>
      <c r="B843" s="68"/>
      <c r="C843" s="68"/>
      <c r="D843" s="68"/>
      <c r="E843" s="68"/>
      <c r="F843" s="184"/>
      <c r="G843" s="72"/>
      <c r="H843" s="68"/>
      <c r="I843" s="68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2.75" customHeight="1">
      <c r="A844" s="68"/>
      <c r="B844" s="68"/>
      <c r="C844" s="68"/>
      <c r="D844" s="68"/>
      <c r="E844" s="68"/>
      <c r="F844" s="184"/>
      <c r="G844" s="72"/>
      <c r="H844" s="68"/>
      <c r="I844" s="68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2.75" customHeight="1">
      <c r="A845" s="68"/>
      <c r="B845" s="68"/>
      <c r="C845" s="68"/>
      <c r="D845" s="68"/>
      <c r="E845" s="68"/>
      <c r="F845" s="184"/>
      <c r="G845" s="72"/>
      <c r="H845" s="68"/>
      <c r="I845" s="68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2.75" customHeight="1">
      <c r="A846" s="68"/>
      <c r="B846" s="68"/>
      <c r="C846" s="68"/>
      <c r="D846" s="68"/>
      <c r="E846" s="68"/>
      <c r="F846" s="184"/>
      <c r="G846" s="72"/>
      <c r="H846" s="68"/>
      <c r="I846" s="68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2.75" customHeight="1">
      <c r="A847" s="68"/>
      <c r="B847" s="68"/>
      <c r="C847" s="68"/>
      <c r="D847" s="68"/>
      <c r="E847" s="68"/>
      <c r="F847" s="184"/>
      <c r="G847" s="72"/>
      <c r="H847" s="68"/>
      <c r="I847" s="68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2.75" customHeight="1">
      <c r="A848" s="68"/>
      <c r="B848" s="68"/>
      <c r="C848" s="68"/>
      <c r="D848" s="68"/>
      <c r="E848" s="68"/>
      <c r="F848" s="184"/>
      <c r="G848" s="72"/>
      <c r="H848" s="68"/>
      <c r="I848" s="68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2.75" customHeight="1">
      <c r="A849" s="68"/>
      <c r="B849" s="68"/>
      <c r="C849" s="68"/>
      <c r="D849" s="68"/>
      <c r="E849" s="68"/>
      <c r="F849" s="184"/>
      <c r="G849" s="72"/>
      <c r="H849" s="68"/>
      <c r="I849" s="68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2.75" customHeight="1">
      <c r="A850" s="68"/>
      <c r="B850" s="68"/>
      <c r="C850" s="68"/>
      <c r="D850" s="68"/>
      <c r="E850" s="68"/>
      <c r="F850" s="184"/>
      <c r="G850" s="72"/>
      <c r="H850" s="68"/>
      <c r="I850" s="68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2.75" customHeight="1">
      <c r="A851" s="68"/>
      <c r="B851" s="68"/>
      <c r="C851" s="68"/>
      <c r="D851" s="68"/>
      <c r="E851" s="68"/>
      <c r="F851" s="184"/>
      <c r="G851" s="72"/>
      <c r="H851" s="68"/>
      <c r="I851" s="68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2.75" customHeight="1">
      <c r="A852" s="68"/>
      <c r="B852" s="68"/>
      <c r="C852" s="68"/>
      <c r="D852" s="68"/>
      <c r="E852" s="68"/>
      <c r="F852" s="184"/>
      <c r="G852" s="72"/>
      <c r="H852" s="68"/>
      <c r="I852" s="68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2.75" customHeight="1">
      <c r="A853" s="68"/>
      <c r="B853" s="68"/>
      <c r="C853" s="68"/>
      <c r="D853" s="68"/>
      <c r="E853" s="68"/>
      <c r="F853" s="184"/>
      <c r="G853" s="72"/>
      <c r="H853" s="68"/>
      <c r="I853" s="68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2.75" customHeight="1">
      <c r="A854" s="68"/>
      <c r="B854" s="68"/>
      <c r="C854" s="68"/>
      <c r="D854" s="68"/>
      <c r="E854" s="68"/>
      <c r="F854" s="184"/>
      <c r="G854" s="72"/>
      <c r="H854" s="68"/>
      <c r="I854" s="68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2.75" customHeight="1">
      <c r="A855" s="68"/>
      <c r="B855" s="68"/>
      <c r="C855" s="68"/>
      <c r="D855" s="68"/>
      <c r="E855" s="68"/>
      <c r="F855" s="184"/>
      <c r="G855" s="72"/>
      <c r="H855" s="68"/>
      <c r="I855" s="68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2.75" customHeight="1">
      <c r="A856" s="68"/>
      <c r="B856" s="68"/>
      <c r="C856" s="68"/>
      <c r="D856" s="68"/>
      <c r="E856" s="68"/>
      <c r="F856" s="184"/>
      <c r="G856" s="72"/>
      <c r="H856" s="68"/>
      <c r="I856" s="68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2.75" customHeight="1">
      <c r="A857" s="68"/>
      <c r="B857" s="68"/>
      <c r="C857" s="68"/>
      <c r="D857" s="68"/>
      <c r="E857" s="68"/>
      <c r="F857" s="184"/>
      <c r="G857" s="72"/>
      <c r="H857" s="68"/>
      <c r="I857" s="68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2.75" customHeight="1">
      <c r="A858" s="68"/>
      <c r="B858" s="68"/>
      <c r="C858" s="68"/>
      <c r="D858" s="68"/>
      <c r="E858" s="68"/>
      <c r="F858" s="184"/>
      <c r="G858" s="72"/>
      <c r="H858" s="68"/>
      <c r="I858" s="68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2.75" customHeight="1">
      <c r="A859" s="68"/>
      <c r="B859" s="68"/>
      <c r="C859" s="68"/>
      <c r="D859" s="68"/>
      <c r="E859" s="68"/>
      <c r="F859" s="184"/>
      <c r="G859" s="72"/>
      <c r="H859" s="68"/>
      <c r="I859" s="68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2.75" customHeight="1">
      <c r="A860" s="68"/>
      <c r="B860" s="68"/>
      <c r="C860" s="68"/>
      <c r="D860" s="68"/>
      <c r="E860" s="68"/>
      <c r="F860" s="184"/>
      <c r="G860" s="72"/>
      <c r="H860" s="68"/>
      <c r="I860" s="68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2.75" customHeight="1">
      <c r="A861" s="68"/>
      <c r="B861" s="68"/>
      <c r="C861" s="68"/>
      <c r="D861" s="68"/>
      <c r="E861" s="68"/>
      <c r="F861" s="184"/>
      <c r="G861" s="72"/>
      <c r="H861" s="68"/>
      <c r="I861" s="68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2.75" customHeight="1">
      <c r="A862" s="68"/>
      <c r="B862" s="68"/>
      <c r="C862" s="68"/>
      <c r="D862" s="68"/>
      <c r="E862" s="68"/>
      <c r="F862" s="184"/>
      <c r="G862" s="72"/>
      <c r="H862" s="68"/>
      <c r="I862" s="68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2.75" customHeight="1">
      <c r="A863" s="68"/>
      <c r="B863" s="68"/>
      <c r="C863" s="68"/>
      <c r="D863" s="68"/>
      <c r="E863" s="68"/>
      <c r="F863" s="184"/>
      <c r="G863" s="72"/>
      <c r="H863" s="68"/>
      <c r="I863" s="68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2.75" customHeight="1">
      <c r="A864" s="68"/>
      <c r="B864" s="68"/>
      <c r="C864" s="68"/>
      <c r="D864" s="68"/>
      <c r="E864" s="68"/>
      <c r="F864" s="184"/>
      <c r="G864" s="72"/>
      <c r="H864" s="68"/>
      <c r="I864" s="68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2.75" customHeight="1">
      <c r="A865" s="68"/>
      <c r="B865" s="68"/>
      <c r="C865" s="68"/>
      <c r="D865" s="68"/>
      <c r="E865" s="68"/>
      <c r="F865" s="184"/>
      <c r="G865" s="72"/>
      <c r="H865" s="68"/>
      <c r="I865" s="68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2.75" customHeight="1">
      <c r="A866" s="68"/>
      <c r="B866" s="68"/>
      <c r="C866" s="68"/>
      <c r="D866" s="68"/>
      <c r="E866" s="68"/>
      <c r="F866" s="184"/>
      <c r="G866" s="72"/>
      <c r="H866" s="68"/>
      <c r="I866" s="68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2.75" customHeight="1">
      <c r="A867" s="68"/>
      <c r="B867" s="68"/>
      <c r="C867" s="68"/>
      <c r="D867" s="68"/>
      <c r="E867" s="68"/>
      <c r="F867" s="184"/>
      <c r="G867" s="72"/>
      <c r="H867" s="68"/>
      <c r="I867" s="68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2.75" customHeight="1">
      <c r="A868" s="68"/>
      <c r="B868" s="68"/>
      <c r="C868" s="68"/>
      <c r="D868" s="68"/>
      <c r="E868" s="68"/>
      <c r="F868" s="184"/>
      <c r="G868" s="72"/>
      <c r="H868" s="68"/>
      <c r="I868" s="68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2.75" customHeight="1">
      <c r="A869" s="68"/>
      <c r="B869" s="68"/>
      <c r="C869" s="68"/>
      <c r="D869" s="68"/>
      <c r="E869" s="68"/>
      <c r="F869" s="184"/>
      <c r="G869" s="72"/>
      <c r="H869" s="68"/>
      <c r="I869" s="68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2.75" customHeight="1">
      <c r="A870" s="68"/>
      <c r="B870" s="68"/>
      <c r="C870" s="68"/>
      <c r="D870" s="68"/>
      <c r="E870" s="68"/>
      <c r="F870" s="184"/>
      <c r="G870" s="72"/>
      <c r="H870" s="68"/>
      <c r="I870" s="68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2.75" customHeight="1">
      <c r="A871" s="68"/>
      <c r="B871" s="68"/>
      <c r="C871" s="68"/>
      <c r="D871" s="68"/>
      <c r="E871" s="68"/>
      <c r="F871" s="184"/>
      <c r="G871" s="72"/>
      <c r="H871" s="68"/>
      <c r="I871" s="68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2.75" customHeight="1">
      <c r="A872" s="68"/>
      <c r="B872" s="68"/>
      <c r="C872" s="68"/>
      <c r="D872" s="68"/>
      <c r="E872" s="68"/>
      <c r="F872" s="184"/>
      <c r="G872" s="72"/>
      <c r="H872" s="68"/>
      <c r="I872" s="68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2.75" customHeight="1">
      <c r="A873" s="68"/>
      <c r="B873" s="68"/>
      <c r="C873" s="68"/>
      <c r="D873" s="68"/>
      <c r="E873" s="68"/>
      <c r="F873" s="184"/>
      <c r="G873" s="72"/>
      <c r="H873" s="68"/>
      <c r="I873" s="68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2.75" customHeight="1">
      <c r="A874" s="68"/>
      <c r="B874" s="68"/>
      <c r="C874" s="68"/>
      <c r="D874" s="68"/>
      <c r="E874" s="68"/>
      <c r="F874" s="184"/>
      <c r="G874" s="72"/>
      <c r="H874" s="68"/>
      <c r="I874" s="68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2.75" customHeight="1">
      <c r="A875" s="68"/>
      <c r="B875" s="68"/>
      <c r="C875" s="68"/>
      <c r="D875" s="68"/>
      <c r="E875" s="68"/>
      <c r="F875" s="184"/>
      <c r="G875" s="72"/>
      <c r="H875" s="68"/>
      <c r="I875" s="68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2.75" customHeight="1">
      <c r="A876" s="68"/>
      <c r="B876" s="68"/>
      <c r="C876" s="68"/>
      <c r="D876" s="68"/>
      <c r="E876" s="68"/>
      <c r="F876" s="184"/>
      <c r="G876" s="72"/>
      <c r="H876" s="68"/>
      <c r="I876" s="68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2.75" customHeight="1">
      <c r="A877" s="68"/>
      <c r="B877" s="68"/>
      <c r="C877" s="68"/>
      <c r="D877" s="68"/>
      <c r="E877" s="68"/>
      <c r="F877" s="184"/>
      <c r="G877" s="72"/>
      <c r="H877" s="68"/>
      <c r="I877" s="68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2.75" customHeight="1">
      <c r="A878" s="68"/>
      <c r="B878" s="68"/>
      <c r="C878" s="68"/>
      <c r="D878" s="68"/>
      <c r="E878" s="68"/>
      <c r="F878" s="184"/>
      <c r="G878" s="72"/>
      <c r="H878" s="68"/>
      <c r="I878" s="68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2.75" customHeight="1">
      <c r="A879" s="68"/>
      <c r="B879" s="68"/>
      <c r="C879" s="68"/>
      <c r="D879" s="68"/>
      <c r="E879" s="68"/>
      <c r="F879" s="184"/>
      <c r="G879" s="72"/>
      <c r="H879" s="68"/>
      <c r="I879" s="68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2.75" customHeight="1">
      <c r="A880" s="68"/>
      <c r="B880" s="68"/>
      <c r="C880" s="68"/>
      <c r="D880" s="68"/>
      <c r="E880" s="68"/>
      <c r="F880" s="184"/>
      <c r="G880" s="72"/>
      <c r="H880" s="68"/>
      <c r="I880" s="68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2.75" customHeight="1">
      <c r="A881" s="68"/>
      <c r="B881" s="68"/>
      <c r="C881" s="68"/>
      <c r="D881" s="68"/>
      <c r="E881" s="68"/>
      <c r="F881" s="184"/>
      <c r="G881" s="72"/>
      <c r="H881" s="68"/>
      <c r="I881" s="68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2.75" customHeight="1">
      <c r="A882" s="68"/>
      <c r="B882" s="68"/>
      <c r="C882" s="68"/>
      <c r="D882" s="68"/>
      <c r="E882" s="68"/>
      <c r="F882" s="184"/>
      <c r="G882" s="72"/>
      <c r="H882" s="68"/>
      <c r="I882" s="68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2.75" customHeight="1">
      <c r="A883" s="68"/>
      <c r="B883" s="68"/>
      <c r="C883" s="68"/>
      <c r="D883" s="68"/>
      <c r="E883" s="68"/>
      <c r="F883" s="184"/>
      <c r="G883" s="72"/>
      <c r="H883" s="68"/>
      <c r="I883" s="68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2.75" customHeight="1">
      <c r="A884" s="68"/>
      <c r="B884" s="68"/>
      <c r="C884" s="68"/>
      <c r="D884" s="68"/>
      <c r="E884" s="68"/>
      <c r="F884" s="184"/>
      <c r="G884" s="72"/>
      <c r="H884" s="68"/>
      <c r="I884" s="68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2.75" customHeight="1">
      <c r="A885" s="68"/>
      <c r="B885" s="68"/>
      <c r="C885" s="68"/>
      <c r="D885" s="68"/>
      <c r="E885" s="68"/>
      <c r="F885" s="184"/>
      <c r="G885" s="72"/>
      <c r="H885" s="68"/>
      <c r="I885" s="68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2.75" customHeight="1">
      <c r="A886" s="68"/>
      <c r="B886" s="68"/>
      <c r="C886" s="68"/>
      <c r="D886" s="68"/>
      <c r="E886" s="68"/>
      <c r="F886" s="184"/>
      <c r="G886" s="72"/>
      <c r="H886" s="68"/>
      <c r="I886" s="68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2.75" customHeight="1">
      <c r="A887" s="68"/>
      <c r="B887" s="68"/>
      <c r="C887" s="68"/>
      <c r="D887" s="68"/>
      <c r="E887" s="68"/>
      <c r="F887" s="184"/>
      <c r="G887" s="72"/>
      <c r="H887" s="68"/>
      <c r="I887" s="68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2.75" customHeight="1">
      <c r="A888" s="68"/>
      <c r="B888" s="68"/>
      <c r="C888" s="68"/>
      <c r="D888" s="68"/>
      <c r="E888" s="68"/>
      <c r="F888" s="184"/>
      <c r="G888" s="72"/>
      <c r="H888" s="68"/>
      <c r="I888" s="68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2.75" customHeight="1">
      <c r="A889" s="68"/>
      <c r="B889" s="68"/>
      <c r="C889" s="68"/>
      <c r="D889" s="68"/>
      <c r="E889" s="68"/>
      <c r="F889" s="184"/>
      <c r="G889" s="72"/>
      <c r="H889" s="68"/>
      <c r="I889" s="68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2.75" customHeight="1">
      <c r="A890" s="68"/>
      <c r="B890" s="68"/>
      <c r="C890" s="68"/>
      <c r="D890" s="68"/>
      <c r="E890" s="68"/>
      <c r="F890" s="184"/>
      <c r="G890" s="72"/>
      <c r="H890" s="68"/>
      <c r="I890" s="68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2.75" customHeight="1">
      <c r="A891" s="68"/>
      <c r="B891" s="68"/>
      <c r="C891" s="68"/>
      <c r="D891" s="68"/>
      <c r="E891" s="68"/>
      <c r="F891" s="184"/>
      <c r="G891" s="72"/>
      <c r="H891" s="68"/>
      <c r="I891" s="68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2.75" customHeight="1">
      <c r="A892" s="68"/>
      <c r="B892" s="68"/>
      <c r="C892" s="68"/>
      <c r="D892" s="68"/>
      <c r="E892" s="68"/>
      <c r="F892" s="184"/>
      <c r="G892" s="72"/>
      <c r="H892" s="68"/>
      <c r="I892" s="68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2.75" customHeight="1">
      <c r="A893" s="68"/>
      <c r="B893" s="68"/>
      <c r="C893" s="68"/>
      <c r="D893" s="68"/>
      <c r="E893" s="68"/>
      <c r="F893" s="184"/>
      <c r="G893" s="72"/>
      <c r="H893" s="68"/>
      <c r="I893" s="68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2.75" customHeight="1">
      <c r="A894" s="68"/>
      <c r="B894" s="68"/>
      <c r="C894" s="68"/>
      <c r="D894" s="68"/>
      <c r="E894" s="68"/>
      <c r="F894" s="184"/>
      <c r="G894" s="72"/>
      <c r="H894" s="68"/>
      <c r="I894" s="68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2.75" customHeight="1">
      <c r="A895" s="68"/>
      <c r="B895" s="68"/>
      <c r="C895" s="68"/>
      <c r="D895" s="68"/>
      <c r="E895" s="68"/>
      <c r="F895" s="184"/>
      <c r="G895" s="72"/>
      <c r="H895" s="68"/>
      <c r="I895" s="68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2.75" customHeight="1">
      <c r="A896" s="68"/>
      <c r="B896" s="68"/>
      <c r="C896" s="68"/>
      <c r="D896" s="68"/>
      <c r="E896" s="68"/>
      <c r="F896" s="184"/>
      <c r="G896" s="72"/>
      <c r="H896" s="68"/>
      <c r="I896" s="68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2.75" customHeight="1">
      <c r="A897" s="68"/>
      <c r="B897" s="68"/>
      <c r="C897" s="68"/>
      <c r="D897" s="68"/>
      <c r="E897" s="68"/>
      <c r="F897" s="184"/>
      <c r="G897" s="72"/>
      <c r="H897" s="68"/>
      <c r="I897" s="68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2.75" customHeight="1">
      <c r="A898" s="68"/>
      <c r="B898" s="68"/>
      <c r="C898" s="68"/>
      <c r="D898" s="68"/>
      <c r="E898" s="68"/>
      <c r="F898" s="184"/>
      <c r="G898" s="72"/>
      <c r="H898" s="68"/>
      <c r="I898" s="68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2.75" customHeight="1">
      <c r="A899" s="68"/>
      <c r="B899" s="68"/>
      <c r="C899" s="68"/>
      <c r="D899" s="68"/>
      <c r="E899" s="68"/>
      <c r="F899" s="184"/>
      <c r="G899" s="72"/>
      <c r="H899" s="68"/>
      <c r="I899" s="68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2.75" customHeight="1">
      <c r="A900" s="68"/>
      <c r="B900" s="68"/>
      <c r="C900" s="68"/>
      <c r="D900" s="68"/>
      <c r="E900" s="68"/>
      <c r="F900" s="184"/>
      <c r="G900" s="72"/>
      <c r="H900" s="68"/>
      <c r="I900" s="68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2.75" customHeight="1">
      <c r="A901" s="68"/>
      <c r="B901" s="68"/>
      <c r="C901" s="68"/>
      <c r="D901" s="68"/>
      <c r="E901" s="68"/>
      <c r="F901" s="184"/>
      <c r="G901" s="72"/>
      <c r="H901" s="68"/>
      <c r="I901" s="68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2.75" customHeight="1">
      <c r="A902" s="68"/>
      <c r="B902" s="68"/>
      <c r="C902" s="68"/>
      <c r="D902" s="68"/>
      <c r="E902" s="68"/>
      <c r="F902" s="184"/>
      <c r="G902" s="72"/>
      <c r="H902" s="68"/>
      <c r="I902" s="68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2.75" customHeight="1">
      <c r="A903" s="68"/>
      <c r="B903" s="68"/>
      <c r="C903" s="68"/>
      <c r="D903" s="68"/>
      <c r="E903" s="68"/>
      <c r="F903" s="184"/>
      <c r="G903" s="72"/>
      <c r="H903" s="68"/>
      <c r="I903" s="68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2.75" customHeight="1">
      <c r="A904" s="68"/>
      <c r="B904" s="68"/>
      <c r="C904" s="68"/>
      <c r="D904" s="68"/>
      <c r="E904" s="68"/>
      <c r="F904" s="184"/>
      <c r="G904" s="72"/>
      <c r="H904" s="68"/>
      <c r="I904" s="68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2.75" customHeight="1">
      <c r="A905" s="68"/>
      <c r="B905" s="68"/>
      <c r="C905" s="68"/>
      <c r="D905" s="68"/>
      <c r="E905" s="68"/>
      <c r="F905" s="184"/>
      <c r="G905" s="72"/>
      <c r="H905" s="68"/>
      <c r="I905" s="68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2.75" customHeight="1">
      <c r="A906" s="68"/>
      <c r="B906" s="68"/>
      <c r="C906" s="68"/>
      <c r="D906" s="68"/>
      <c r="E906" s="68"/>
      <c r="F906" s="184"/>
      <c r="G906" s="72"/>
      <c r="H906" s="68"/>
      <c r="I906" s="68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2.75" customHeight="1">
      <c r="A907" s="68"/>
      <c r="B907" s="68"/>
      <c r="C907" s="68"/>
      <c r="D907" s="68"/>
      <c r="E907" s="68"/>
      <c r="F907" s="184"/>
      <c r="G907" s="72"/>
      <c r="H907" s="68"/>
      <c r="I907" s="68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2.75" customHeight="1">
      <c r="A908" s="68"/>
      <c r="B908" s="68"/>
      <c r="C908" s="68"/>
      <c r="D908" s="68"/>
      <c r="E908" s="68"/>
      <c r="F908" s="184"/>
      <c r="G908" s="72"/>
      <c r="H908" s="68"/>
      <c r="I908" s="68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2.75" customHeight="1">
      <c r="A909" s="68"/>
      <c r="B909" s="68"/>
      <c r="C909" s="68"/>
      <c r="D909" s="68"/>
      <c r="E909" s="68"/>
      <c r="F909" s="184"/>
      <c r="G909" s="72"/>
      <c r="H909" s="68"/>
      <c r="I909" s="68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2.75" customHeight="1">
      <c r="A910" s="68"/>
      <c r="B910" s="68"/>
      <c r="C910" s="68"/>
      <c r="D910" s="68"/>
      <c r="E910" s="68"/>
      <c r="F910" s="184"/>
      <c r="G910" s="72"/>
      <c r="H910" s="68"/>
      <c r="I910" s="68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2.75" customHeight="1">
      <c r="A911" s="68"/>
      <c r="B911" s="68"/>
      <c r="C911" s="68"/>
      <c r="D911" s="68"/>
      <c r="E911" s="68"/>
      <c r="F911" s="184"/>
      <c r="G911" s="72"/>
      <c r="H911" s="68"/>
      <c r="I911" s="68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2.75" customHeight="1">
      <c r="A912" s="68"/>
      <c r="B912" s="68"/>
      <c r="C912" s="68"/>
      <c r="D912" s="68"/>
      <c r="E912" s="68"/>
      <c r="F912" s="184"/>
      <c r="G912" s="72"/>
      <c r="H912" s="68"/>
      <c r="I912" s="68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2.75" customHeight="1">
      <c r="A913" s="68"/>
      <c r="B913" s="68"/>
      <c r="C913" s="68"/>
      <c r="D913" s="68"/>
      <c r="E913" s="68"/>
      <c r="F913" s="184"/>
      <c r="G913" s="72"/>
      <c r="H913" s="68"/>
      <c r="I913" s="68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2.75" customHeight="1">
      <c r="A914" s="68"/>
      <c r="B914" s="68"/>
      <c r="C914" s="68"/>
      <c r="D914" s="68"/>
      <c r="E914" s="68"/>
      <c r="F914" s="184"/>
      <c r="G914" s="72"/>
      <c r="H914" s="68"/>
      <c r="I914" s="68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2.75" customHeight="1">
      <c r="A915" s="68"/>
      <c r="B915" s="68"/>
      <c r="C915" s="68"/>
      <c r="D915" s="68"/>
      <c r="E915" s="68"/>
      <c r="F915" s="184"/>
      <c r="G915" s="72"/>
      <c r="H915" s="68"/>
      <c r="I915" s="68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2.75" customHeight="1">
      <c r="A916" s="68"/>
      <c r="B916" s="68"/>
      <c r="C916" s="68"/>
      <c r="D916" s="68"/>
      <c r="E916" s="68"/>
      <c r="F916" s="184"/>
      <c r="G916" s="72"/>
      <c r="H916" s="68"/>
      <c r="I916" s="68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2.75" customHeight="1">
      <c r="A917" s="68"/>
      <c r="B917" s="68"/>
      <c r="C917" s="68"/>
      <c r="D917" s="68"/>
      <c r="E917" s="68"/>
      <c r="F917" s="184"/>
      <c r="G917" s="72"/>
      <c r="H917" s="68"/>
      <c r="I917" s="68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2.75" customHeight="1">
      <c r="A918" s="68"/>
      <c r="B918" s="68"/>
      <c r="C918" s="68"/>
      <c r="D918" s="68"/>
      <c r="E918" s="68"/>
      <c r="F918" s="184"/>
      <c r="G918" s="72"/>
      <c r="H918" s="68"/>
      <c r="I918" s="68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2.75" customHeight="1">
      <c r="A919" s="68"/>
      <c r="B919" s="68"/>
      <c r="C919" s="68"/>
      <c r="D919" s="68"/>
      <c r="E919" s="68"/>
      <c r="F919" s="184"/>
      <c r="G919" s="72"/>
      <c r="H919" s="68"/>
      <c r="I919" s="68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2.75" customHeight="1">
      <c r="A920" s="68"/>
      <c r="B920" s="68"/>
      <c r="C920" s="68"/>
      <c r="D920" s="68"/>
      <c r="E920" s="68"/>
      <c r="F920" s="184"/>
      <c r="G920" s="72"/>
      <c r="H920" s="68"/>
      <c r="I920" s="68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2.75" customHeight="1">
      <c r="A921" s="68"/>
      <c r="B921" s="68"/>
      <c r="C921" s="68"/>
      <c r="D921" s="68"/>
      <c r="E921" s="68"/>
      <c r="F921" s="184"/>
      <c r="G921" s="72"/>
      <c r="H921" s="68"/>
      <c r="I921" s="68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2.75" customHeight="1">
      <c r="A922" s="68"/>
      <c r="B922" s="68"/>
      <c r="C922" s="68"/>
      <c r="D922" s="68"/>
      <c r="E922" s="68"/>
      <c r="F922" s="184"/>
      <c r="G922" s="72"/>
      <c r="H922" s="68"/>
      <c r="I922" s="68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2.75" customHeight="1">
      <c r="A923" s="68"/>
      <c r="B923" s="68"/>
      <c r="C923" s="68"/>
      <c r="D923" s="68"/>
      <c r="E923" s="68"/>
      <c r="F923" s="184"/>
      <c r="G923" s="72"/>
      <c r="H923" s="68"/>
      <c r="I923" s="68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2.75" customHeight="1">
      <c r="A924" s="68"/>
      <c r="B924" s="68"/>
      <c r="C924" s="68"/>
      <c r="D924" s="68"/>
      <c r="E924" s="68"/>
      <c r="F924" s="184"/>
      <c r="G924" s="72"/>
      <c r="H924" s="68"/>
      <c r="I924" s="68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2.75" customHeight="1">
      <c r="A925" s="68"/>
      <c r="B925" s="68"/>
      <c r="C925" s="68"/>
      <c r="D925" s="68"/>
      <c r="E925" s="68"/>
      <c r="F925" s="184"/>
      <c r="G925" s="72"/>
      <c r="H925" s="68"/>
      <c r="I925" s="68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2.75" customHeight="1">
      <c r="A926" s="68"/>
      <c r="B926" s="68"/>
      <c r="C926" s="68"/>
      <c r="D926" s="68"/>
      <c r="E926" s="68"/>
      <c r="F926" s="184"/>
      <c r="G926" s="72"/>
      <c r="H926" s="68"/>
      <c r="I926" s="68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2.75" customHeight="1">
      <c r="A927" s="68"/>
      <c r="B927" s="68"/>
      <c r="C927" s="68"/>
      <c r="D927" s="68"/>
      <c r="E927" s="68"/>
      <c r="F927" s="184"/>
      <c r="G927" s="72"/>
      <c r="H927" s="68"/>
      <c r="I927" s="68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2.75" customHeight="1">
      <c r="A928" s="68"/>
      <c r="B928" s="68"/>
      <c r="C928" s="68"/>
      <c r="D928" s="68"/>
      <c r="E928" s="68"/>
      <c r="F928" s="184"/>
      <c r="G928" s="72"/>
      <c r="H928" s="68"/>
      <c r="I928" s="68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2.75" customHeight="1">
      <c r="A929" s="68"/>
      <c r="B929" s="68"/>
      <c r="C929" s="68"/>
      <c r="D929" s="68"/>
      <c r="E929" s="68"/>
      <c r="F929" s="184"/>
      <c r="G929" s="72"/>
      <c r="H929" s="68"/>
      <c r="I929" s="68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2.75" customHeight="1">
      <c r="A930" s="68"/>
      <c r="B930" s="68"/>
      <c r="C930" s="68"/>
      <c r="D930" s="68"/>
      <c r="E930" s="68"/>
      <c r="F930" s="184"/>
      <c r="G930" s="72"/>
      <c r="H930" s="68"/>
      <c r="I930" s="68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2.75" customHeight="1">
      <c r="A931" s="68"/>
      <c r="B931" s="68"/>
      <c r="C931" s="68"/>
      <c r="D931" s="68"/>
      <c r="E931" s="68"/>
      <c r="F931" s="184"/>
      <c r="G931" s="72"/>
      <c r="H931" s="68"/>
      <c r="I931" s="68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2.75" customHeight="1">
      <c r="A932" s="68"/>
      <c r="B932" s="68"/>
      <c r="C932" s="68"/>
      <c r="D932" s="68"/>
      <c r="E932" s="68"/>
      <c r="F932" s="184"/>
      <c r="G932" s="72"/>
      <c r="H932" s="68"/>
      <c r="I932" s="68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2.75" customHeight="1">
      <c r="A933" s="68"/>
      <c r="B933" s="68"/>
      <c r="C933" s="68"/>
      <c r="D933" s="68"/>
      <c r="E933" s="68"/>
      <c r="F933" s="184"/>
      <c r="G933" s="72"/>
      <c r="H933" s="68"/>
      <c r="I933" s="68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2.75" customHeight="1">
      <c r="A934" s="68"/>
      <c r="B934" s="68"/>
      <c r="C934" s="68"/>
      <c r="D934" s="68"/>
      <c r="E934" s="68"/>
      <c r="F934" s="184"/>
      <c r="G934" s="72"/>
      <c r="H934" s="68"/>
      <c r="I934" s="68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2.75" customHeight="1">
      <c r="A935" s="68"/>
      <c r="B935" s="68"/>
      <c r="C935" s="68"/>
      <c r="D935" s="68"/>
      <c r="E935" s="68"/>
      <c r="F935" s="184"/>
      <c r="G935" s="72"/>
      <c r="H935" s="68"/>
      <c r="I935" s="68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2.75" customHeight="1">
      <c r="A936" s="68"/>
      <c r="B936" s="68"/>
      <c r="C936" s="68"/>
      <c r="D936" s="68"/>
      <c r="E936" s="68"/>
      <c r="F936" s="184"/>
      <c r="G936" s="72"/>
      <c r="H936" s="68"/>
      <c r="I936" s="68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2.75" customHeight="1">
      <c r="A937" s="68"/>
      <c r="B937" s="68"/>
      <c r="C937" s="68"/>
      <c r="D937" s="68"/>
      <c r="E937" s="68"/>
      <c r="F937" s="184"/>
      <c r="G937" s="72"/>
      <c r="H937" s="68"/>
      <c r="I937" s="68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2.75" customHeight="1">
      <c r="A938" s="68"/>
      <c r="B938" s="68"/>
      <c r="C938" s="68"/>
      <c r="D938" s="68"/>
      <c r="E938" s="68"/>
      <c r="F938" s="184"/>
      <c r="G938" s="72"/>
      <c r="H938" s="68"/>
      <c r="I938" s="68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2.75" customHeight="1">
      <c r="A939" s="68"/>
      <c r="B939" s="68"/>
      <c r="C939" s="68"/>
      <c r="D939" s="68"/>
      <c r="E939" s="68"/>
      <c r="F939" s="184"/>
      <c r="G939" s="72"/>
      <c r="H939" s="68"/>
      <c r="I939" s="68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2.75" customHeight="1">
      <c r="A940" s="68"/>
      <c r="B940" s="68"/>
      <c r="C940" s="68"/>
      <c r="D940" s="68"/>
      <c r="E940" s="68"/>
      <c r="F940" s="184"/>
      <c r="G940" s="72"/>
      <c r="H940" s="68"/>
      <c r="I940" s="68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2.75" customHeight="1">
      <c r="A941" s="68"/>
      <c r="B941" s="68"/>
      <c r="C941" s="68"/>
      <c r="D941" s="68"/>
      <c r="E941" s="68"/>
      <c r="F941" s="184"/>
      <c r="G941" s="72"/>
      <c r="H941" s="68"/>
      <c r="I941" s="68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2.75" customHeight="1">
      <c r="A942" s="68"/>
      <c r="B942" s="68"/>
      <c r="C942" s="68"/>
      <c r="D942" s="68"/>
      <c r="E942" s="68"/>
      <c r="F942" s="184"/>
      <c r="G942" s="72"/>
      <c r="H942" s="68"/>
      <c r="I942" s="68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2.75" customHeight="1">
      <c r="A943" s="68"/>
      <c r="B943" s="68"/>
      <c r="C943" s="68"/>
      <c r="D943" s="68"/>
      <c r="E943" s="68"/>
      <c r="F943" s="184"/>
      <c r="G943" s="72"/>
      <c r="H943" s="68"/>
      <c r="I943" s="68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2.75" customHeight="1">
      <c r="A944" s="68"/>
      <c r="B944" s="68"/>
      <c r="C944" s="68"/>
      <c r="D944" s="68"/>
      <c r="E944" s="68"/>
      <c r="F944" s="184"/>
      <c r="G944" s="72"/>
      <c r="H944" s="68"/>
      <c r="I944" s="68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2.75" customHeight="1">
      <c r="A945" s="68"/>
      <c r="B945" s="68"/>
      <c r="C945" s="68"/>
      <c r="D945" s="68"/>
      <c r="E945" s="68"/>
      <c r="F945" s="184"/>
      <c r="G945" s="72"/>
      <c r="H945" s="68"/>
      <c r="I945" s="68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2.75" customHeight="1">
      <c r="A946" s="68"/>
      <c r="B946" s="68"/>
      <c r="C946" s="68"/>
      <c r="D946" s="68"/>
      <c r="E946" s="68"/>
      <c r="F946" s="184"/>
      <c r="G946" s="72"/>
      <c r="H946" s="68"/>
      <c r="I946" s="68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2.75" customHeight="1">
      <c r="A947" s="68"/>
      <c r="B947" s="68"/>
      <c r="C947" s="68"/>
      <c r="D947" s="68"/>
      <c r="E947" s="68"/>
      <c r="F947" s="184"/>
      <c r="G947" s="72"/>
      <c r="H947" s="68"/>
      <c r="I947" s="68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2.75" customHeight="1">
      <c r="A948" s="68"/>
      <c r="B948" s="68"/>
      <c r="C948" s="68"/>
      <c r="D948" s="68"/>
      <c r="E948" s="68"/>
      <c r="F948" s="184"/>
      <c r="G948" s="72"/>
      <c r="H948" s="68"/>
      <c r="I948" s="68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2.75" customHeight="1">
      <c r="A949" s="68"/>
      <c r="B949" s="68"/>
      <c r="C949" s="68"/>
      <c r="D949" s="68"/>
      <c r="E949" s="68"/>
      <c r="F949" s="184"/>
      <c r="G949" s="72"/>
      <c r="H949" s="68"/>
      <c r="I949" s="68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2.75" customHeight="1">
      <c r="A950" s="68"/>
      <c r="B950" s="68"/>
      <c r="C950" s="68"/>
      <c r="D950" s="68"/>
      <c r="E950" s="68"/>
      <c r="F950" s="184"/>
      <c r="G950" s="72"/>
      <c r="H950" s="68"/>
      <c r="I950" s="68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2.75" customHeight="1">
      <c r="A951" s="68"/>
      <c r="B951" s="68"/>
      <c r="C951" s="68"/>
      <c r="D951" s="68"/>
      <c r="E951" s="68"/>
      <c r="F951" s="184"/>
      <c r="G951" s="72"/>
      <c r="H951" s="68"/>
      <c r="I951" s="68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2.75" customHeight="1">
      <c r="A952" s="68"/>
      <c r="B952" s="68"/>
      <c r="C952" s="68"/>
      <c r="D952" s="68"/>
      <c r="E952" s="68"/>
      <c r="F952" s="184"/>
      <c r="G952" s="72"/>
      <c r="H952" s="68"/>
      <c r="I952" s="68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2.75" customHeight="1">
      <c r="A953" s="68"/>
      <c r="B953" s="68"/>
      <c r="C953" s="68"/>
      <c r="D953" s="68"/>
      <c r="E953" s="68"/>
      <c r="F953" s="184"/>
      <c r="G953" s="72"/>
      <c r="H953" s="68"/>
      <c r="I953" s="68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2.75" customHeight="1">
      <c r="A954" s="68"/>
      <c r="B954" s="68"/>
      <c r="C954" s="68"/>
      <c r="D954" s="68"/>
      <c r="E954" s="68"/>
      <c r="F954" s="184"/>
      <c r="G954" s="72"/>
      <c r="H954" s="68"/>
      <c r="I954" s="68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2.75" customHeight="1">
      <c r="A955" s="68"/>
      <c r="B955" s="68"/>
      <c r="C955" s="68"/>
      <c r="D955" s="68"/>
      <c r="E955" s="68"/>
      <c r="F955" s="184"/>
      <c r="G955" s="72"/>
      <c r="H955" s="68"/>
      <c r="I955" s="68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2.75" customHeight="1">
      <c r="A956" s="68"/>
      <c r="B956" s="68"/>
      <c r="C956" s="68"/>
      <c r="D956" s="68"/>
      <c r="E956" s="68"/>
      <c r="F956" s="184"/>
      <c r="G956" s="72"/>
      <c r="H956" s="68"/>
      <c r="I956" s="68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2.75" customHeight="1">
      <c r="A957" s="68"/>
      <c r="B957" s="68"/>
      <c r="C957" s="68"/>
      <c r="D957" s="68"/>
      <c r="E957" s="68"/>
      <c r="F957" s="184"/>
      <c r="G957" s="72"/>
      <c r="H957" s="68"/>
      <c r="I957" s="68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2.75" customHeight="1">
      <c r="A958" s="68"/>
      <c r="B958" s="68"/>
      <c r="C958" s="68"/>
      <c r="D958" s="68"/>
      <c r="E958" s="68"/>
      <c r="F958" s="184"/>
      <c r="G958" s="72"/>
      <c r="H958" s="68"/>
      <c r="I958" s="68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2.75" customHeight="1">
      <c r="A959" s="68"/>
      <c r="B959" s="68"/>
      <c r="C959" s="68"/>
      <c r="D959" s="68"/>
      <c r="E959" s="68"/>
      <c r="F959" s="184"/>
      <c r="G959" s="72"/>
      <c r="H959" s="68"/>
      <c r="I959" s="68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2.75" customHeight="1">
      <c r="A960" s="68"/>
      <c r="B960" s="68"/>
      <c r="C960" s="68"/>
      <c r="D960" s="68"/>
      <c r="E960" s="68"/>
      <c r="F960" s="184"/>
      <c r="G960" s="72"/>
      <c r="H960" s="68"/>
      <c r="I960" s="68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2.75" customHeight="1">
      <c r="A961" s="68"/>
      <c r="B961" s="68"/>
      <c r="C961" s="68"/>
      <c r="D961" s="68"/>
      <c r="E961" s="68"/>
      <c r="F961" s="184"/>
      <c r="G961" s="72"/>
      <c r="H961" s="68"/>
      <c r="I961" s="68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2.75" customHeight="1">
      <c r="A962" s="68"/>
      <c r="B962" s="68"/>
      <c r="C962" s="68"/>
      <c r="D962" s="68"/>
      <c r="E962" s="68"/>
      <c r="F962" s="184"/>
      <c r="G962" s="72"/>
      <c r="H962" s="68"/>
      <c r="I962" s="68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2.75" customHeight="1">
      <c r="A963" s="68"/>
      <c r="B963" s="68"/>
      <c r="C963" s="68"/>
      <c r="D963" s="68"/>
      <c r="E963" s="68"/>
      <c r="F963" s="184"/>
      <c r="G963" s="72"/>
      <c r="H963" s="68"/>
      <c r="I963" s="68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2.75" customHeight="1">
      <c r="A964" s="68"/>
      <c r="B964" s="68"/>
      <c r="C964" s="68"/>
      <c r="D964" s="68"/>
      <c r="E964" s="68"/>
      <c r="F964" s="184"/>
      <c r="G964" s="72"/>
      <c r="H964" s="68"/>
      <c r="I964" s="68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2.75" customHeight="1">
      <c r="A965" s="68"/>
      <c r="B965" s="68"/>
      <c r="C965" s="68"/>
      <c r="D965" s="68"/>
      <c r="E965" s="68"/>
      <c r="F965" s="184"/>
      <c r="G965" s="72"/>
      <c r="H965" s="68"/>
      <c r="I965" s="68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2.75" customHeight="1">
      <c r="A966" s="68"/>
      <c r="B966" s="68"/>
      <c r="C966" s="68"/>
      <c r="D966" s="68"/>
      <c r="E966" s="68"/>
      <c r="F966" s="184"/>
      <c r="G966" s="72"/>
      <c r="H966" s="68"/>
      <c r="I966" s="68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2.75" customHeight="1">
      <c r="A967" s="68"/>
      <c r="B967" s="68"/>
      <c r="C967" s="68"/>
      <c r="D967" s="68"/>
      <c r="E967" s="68"/>
      <c r="F967" s="184"/>
      <c r="G967" s="72"/>
      <c r="H967" s="68"/>
      <c r="I967" s="68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2.75" customHeight="1">
      <c r="A968" s="68"/>
      <c r="B968" s="68"/>
      <c r="C968" s="68"/>
      <c r="D968" s="68"/>
      <c r="E968" s="68"/>
      <c r="F968" s="184"/>
      <c r="G968" s="72"/>
      <c r="H968" s="68"/>
      <c r="I968" s="68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2.75" customHeight="1">
      <c r="A969" s="68"/>
      <c r="B969" s="68"/>
      <c r="C969" s="68"/>
      <c r="D969" s="68"/>
      <c r="E969" s="68"/>
      <c r="F969" s="184"/>
      <c r="G969" s="72"/>
      <c r="H969" s="68"/>
      <c r="I969" s="68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2.75" customHeight="1">
      <c r="A970" s="68"/>
      <c r="B970" s="68"/>
      <c r="C970" s="68"/>
      <c r="D970" s="68"/>
      <c r="E970" s="68"/>
      <c r="F970" s="184"/>
      <c r="G970" s="72"/>
      <c r="H970" s="68"/>
      <c r="I970" s="68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2.75" customHeight="1">
      <c r="A971" s="68"/>
      <c r="B971" s="68"/>
      <c r="C971" s="68"/>
      <c r="D971" s="68"/>
      <c r="E971" s="68"/>
      <c r="F971" s="184"/>
      <c r="G971" s="72"/>
      <c r="H971" s="68"/>
      <c r="I971" s="68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2.75" customHeight="1">
      <c r="A972" s="68"/>
      <c r="B972" s="68"/>
      <c r="C972" s="68"/>
      <c r="D972" s="68"/>
      <c r="E972" s="68"/>
      <c r="F972" s="184"/>
      <c r="G972" s="72"/>
      <c r="H972" s="68"/>
      <c r="I972" s="68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2.75" customHeight="1">
      <c r="A973" s="68"/>
      <c r="B973" s="68"/>
      <c r="C973" s="68"/>
      <c r="D973" s="68"/>
      <c r="E973" s="68"/>
      <c r="F973" s="184"/>
      <c r="G973" s="72"/>
      <c r="H973" s="68"/>
      <c r="I973" s="68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2.75" customHeight="1">
      <c r="A974" s="68"/>
      <c r="B974" s="68"/>
      <c r="C974" s="68"/>
      <c r="D974" s="68"/>
      <c r="E974" s="68"/>
      <c r="F974" s="184"/>
      <c r="G974" s="72"/>
      <c r="H974" s="68"/>
      <c r="I974" s="68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2.75" customHeight="1">
      <c r="A975" s="68"/>
      <c r="B975" s="68"/>
      <c r="C975" s="68"/>
      <c r="D975" s="68"/>
      <c r="E975" s="68"/>
      <c r="F975" s="184"/>
      <c r="G975" s="72"/>
      <c r="H975" s="68"/>
      <c r="I975" s="68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2.75" customHeight="1">
      <c r="A976" s="68"/>
      <c r="B976" s="68"/>
      <c r="C976" s="68"/>
      <c r="D976" s="68"/>
      <c r="E976" s="68"/>
      <c r="F976" s="184"/>
      <c r="G976" s="72"/>
      <c r="H976" s="68"/>
      <c r="I976" s="68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</row>
    <row r="977" spans="1:26" ht="12.75" customHeight="1">
      <c r="A977" s="68"/>
      <c r="B977" s="68"/>
      <c r="C977" s="68"/>
      <c r="D977" s="68"/>
      <c r="E977" s="68"/>
      <c r="F977" s="184"/>
      <c r="G977" s="72"/>
      <c r="H977" s="68"/>
      <c r="I977" s="68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</row>
    <row r="978" spans="1:26" ht="12.75" customHeight="1">
      <c r="A978" s="68"/>
      <c r="B978" s="68"/>
      <c r="C978" s="68"/>
      <c r="D978" s="68"/>
      <c r="E978" s="68"/>
      <c r="F978" s="184"/>
      <c r="G978" s="72"/>
      <c r="H978" s="68"/>
      <c r="I978" s="68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</row>
    <row r="979" spans="1:26" ht="12.75" customHeight="1">
      <c r="A979" s="68"/>
      <c r="B979" s="68"/>
      <c r="C979" s="68"/>
      <c r="D979" s="68"/>
      <c r="E979" s="68"/>
      <c r="F979" s="184"/>
      <c r="G979" s="72"/>
      <c r="H979" s="68"/>
      <c r="I979" s="68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</row>
    <row r="980" spans="1:26" ht="12.75" customHeight="1">
      <c r="A980" s="68"/>
      <c r="B980" s="68"/>
      <c r="C980" s="68"/>
      <c r="D980" s="68"/>
      <c r="E980" s="68"/>
      <c r="F980" s="184"/>
      <c r="G980" s="72"/>
      <c r="H980" s="68"/>
      <c r="I980" s="68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</row>
    <row r="981" spans="1:26" ht="12.75" customHeight="1">
      <c r="A981" s="68"/>
      <c r="B981" s="68"/>
      <c r="C981" s="68"/>
      <c r="D981" s="68"/>
      <c r="E981" s="68"/>
      <c r="F981" s="184"/>
      <c r="G981" s="72"/>
      <c r="H981" s="68"/>
      <c r="I981" s="68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</row>
    <row r="982" spans="1:26" ht="12.75" customHeight="1">
      <c r="A982" s="68"/>
      <c r="B982" s="68"/>
      <c r="C982" s="68"/>
      <c r="D982" s="68"/>
      <c r="E982" s="68"/>
      <c r="F982" s="184"/>
      <c r="G982" s="72"/>
      <c r="H982" s="68"/>
      <c r="I982" s="68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</row>
    <row r="983" spans="1:26" ht="12.75" customHeight="1">
      <c r="A983" s="68"/>
      <c r="B983" s="68"/>
      <c r="C983" s="68"/>
      <c r="D983" s="68"/>
      <c r="E983" s="68"/>
      <c r="F983" s="184"/>
      <c r="G983" s="72"/>
      <c r="H983" s="68"/>
      <c r="I983" s="68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</row>
    <row r="984" spans="1:26" ht="12.75" customHeight="1">
      <c r="A984" s="68"/>
      <c r="B984" s="68"/>
      <c r="C984" s="68"/>
      <c r="D984" s="68"/>
      <c r="E984" s="68"/>
      <c r="F984" s="184"/>
      <c r="G984" s="72"/>
      <c r="H984" s="68"/>
      <c r="I984" s="68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</row>
    <row r="985" spans="1:26" ht="12.75" customHeight="1">
      <c r="A985" s="68"/>
      <c r="B985" s="68"/>
      <c r="C985" s="68"/>
      <c r="D985" s="68"/>
      <c r="E985" s="68"/>
      <c r="F985" s="184"/>
      <c r="G985" s="72"/>
      <c r="H985" s="68"/>
      <c r="I985" s="68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</row>
    <row r="986" spans="1:26" ht="12.75" customHeight="1">
      <c r="A986" s="68"/>
      <c r="B986" s="68"/>
      <c r="C986" s="68"/>
      <c r="D986" s="68"/>
      <c r="E986" s="68"/>
      <c r="F986" s="184"/>
      <c r="G986" s="72"/>
      <c r="H986" s="68"/>
      <c r="I986" s="68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</row>
    <row r="987" spans="1:26" ht="12.75" customHeight="1">
      <c r="A987" s="68"/>
      <c r="B987" s="68"/>
      <c r="C987" s="68"/>
      <c r="D987" s="68"/>
      <c r="E987" s="68"/>
      <c r="F987" s="184"/>
      <c r="G987" s="72"/>
      <c r="H987" s="68"/>
      <c r="I987" s="68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</row>
    <row r="988" spans="1:26" ht="12.75" customHeight="1">
      <c r="A988" s="68"/>
      <c r="B988" s="68"/>
      <c r="C988" s="68"/>
      <c r="D988" s="68"/>
      <c r="E988" s="68"/>
      <c r="F988" s="184"/>
      <c r="G988" s="72"/>
      <c r="H988" s="68"/>
      <c r="I988" s="68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</row>
    <row r="989" spans="1:26" ht="12.75" customHeight="1">
      <c r="A989" s="68"/>
      <c r="B989" s="68"/>
      <c r="C989" s="68"/>
      <c r="D989" s="68"/>
      <c r="E989" s="68"/>
      <c r="F989" s="184"/>
      <c r="G989" s="72"/>
      <c r="H989" s="68"/>
      <c r="I989" s="68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</row>
    <row r="990" spans="1:26" ht="12.75" customHeight="1">
      <c r="A990" s="68"/>
      <c r="B990" s="68"/>
      <c r="C990" s="68"/>
      <c r="D990" s="68"/>
      <c r="E990" s="68"/>
      <c r="F990" s="184"/>
      <c r="G990" s="72"/>
      <c r="H990" s="68"/>
      <c r="I990" s="68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</row>
    <row r="991" spans="1:26" ht="12.75" customHeight="1">
      <c r="A991" s="68"/>
      <c r="B991" s="68"/>
      <c r="C991" s="68"/>
      <c r="D991" s="68"/>
      <c r="E991" s="68"/>
      <c r="F991" s="184"/>
      <c r="G991" s="72"/>
      <c r="H991" s="68"/>
      <c r="I991" s="68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</row>
    <row r="992" spans="1:26" ht="12.75" customHeight="1">
      <c r="A992" s="68"/>
      <c r="B992" s="68"/>
      <c r="C992" s="68"/>
      <c r="D992" s="68"/>
      <c r="E992" s="68"/>
      <c r="F992" s="184"/>
      <c r="G992" s="72"/>
      <c r="H992" s="68"/>
      <c r="I992" s="68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</row>
    <row r="993" spans="1:26" ht="12.75" customHeight="1">
      <c r="A993" s="68"/>
      <c r="B993" s="68"/>
      <c r="C993" s="68"/>
      <c r="D993" s="68"/>
      <c r="E993" s="68"/>
      <c r="F993" s="184"/>
      <c r="G993" s="72"/>
      <c r="H993" s="68"/>
      <c r="I993" s="68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</row>
    <row r="994" spans="1:26" ht="12.75" customHeight="1">
      <c r="A994" s="68"/>
      <c r="B994" s="68"/>
      <c r="C994" s="68"/>
      <c r="D994" s="68"/>
      <c r="E994" s="68"/>
      <c r="F994" s="184"/>
      <c r="G994" s="72"/>
      <c r="H994" s="68"/>
      <c r="I994" s="68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</row>
    <row r="995" spans="1:26" ht="12.75" customHeight="1">
      <c r="A995" s="68"/>
      <c r="B995" s="68"/>
      <c r="C995" s="68"/>
      <c r="D995" s="68"/>
      <c r="E995" s="68"/>
      <c r="F995" s="184"/>
      <c r="G995" s="72"/>
      <c r="H995" s="68"/>
      <c r="I995" s="68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</row>
    <row r="996" spans="1:26" ht="12.75" customHeight="1">
      <c r="A996" s="68"/>
      <c r="B996" s="68"/>
      <c r="C996" s="68"/>
      <c r="D996" s="68"/>
      <c r="E996" s="68"/>
      <c r="F996" s="184"/>
      <c r="G996" s="72"/>
      <c r="H996" s="68"/>
      <c r="I996" s="68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</row>
    <row r="997" spans="1:26" ht="12.75" customHeight="1">
      <c r="A997" s="68"/>
      <c r="B997" s="68"/>
      <c r="C997" s="68"/>
      <c r="D997" s="68"/>
      <c r="E997" s="68"/>
      <c r="F997" s="184"/>
      <c r="G997" s="72"/>
      <c r="H997" s="68"/>
      <c r="I997" s="68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  <c r="Y997" s="55"/>
      <c r="Z997" s="55"/>
    </row>
    <row r="998" spans="1:26" ht="12.75" customHeight="1">
      <c r="A998" s="68"/>
      <c r="B998" s="68"/>
      <c r="C998" s="68"/>
      <c r="D998" s="68"/>
      <c r="E998" s="68"/>
      <c r="F998" s="184"/>
      <c r="G998" s="72"/>
      <c r="H998" s="68"/>
      <c r="I998" s="68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  <c r="Y998" s="55"/>
      <c r="Z998" s="55"/>
    </row>
    <row r="999" spans="1:26" ht="12.75" customHeight="1">
      <c r="A999" s="68"/>
      <c r="B999" s="68"/>
      <c r="C999" s="68"/>
      <c r="D999" s="68"/>
      <c r="E999" s="68"/>
      <c r="F999" s="184"/>
      <c r="G999" s="72"/>
      <c r="H999" s="68"/>
      <c r="I999" s="68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  <c r="Y999" s="55"/>
      <c r="Z999" s="55"/>
    </row>
    <row r="1000" spans="1:26" ht="12.75" customHeight="1">
      <c r="A1000" s="68"/>
      <c r="B1000" s="68"/>
      <c r="C1000" s="68"/>
      <c r="D1000" s="68"/>
      <c r="E1000" s="68"/>
      <c r="F1000" s="184"/>
      <c r="G1000" s="72"/>
      <c r="H1000" s="68"/>
      <c r="I1000" s="68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</row>
    <row r="1001" spans="1:26" ht="12.75" customHeight="1">
      <c r="A1001" s="68"/>
      <c r="B1001" s="68"/>
      <c r="C1001" s="68"/>
      <c r="D1001" s="68"/>
      <c r="E1001" s="68"/>
      <c r="F1001" s="184"/>
      <c r="G1001" s="72"/>
      <c r="H1001" s="68"/>
      <c r="I1001" s="68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55"/>
      <c r="X1001" s="55"/>
      <c r="Y1001" s="55"/>
      <c r="Z1001" s="55"/>
    </row>
    <row r="1002" spans="1:26" ht="12.75" customHeight="1">
      <c r="A1002" s="68"/>
      <c r="B1002" s="68"/>
      <c r="C1002" s="68"/>
      <c r="D1002" s="68"/>
      <c r="E1002" s="68"/>
      <c r="F1002" s="184"/>
      <c r="G1002" s="72"/>
      <c r="H1002" s="68"/>
      <c r="I1002" s="68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55"/>
      <c r="X1002" s="55"/>
      <c r="Y1002" s="55"/>
      <c r="Z1002" s="55"/>
    </row>
    <row r="1003" spans="1:26" ht="12.75" customHeight="1">
      <c r="A1003" s="68"/>
      <c r="B1003" s="68"/>
      <c r="C1003" s="68"/>
      <c r="D1003" s="68"/>
      <c r="E1003" s="68"/>
      <c r="F1003" s="184"/>
      <c r="G1003" s="72"/>
      <c r="H1003" s="68"/>
      <c r="I1003" s="68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55"/>
      <c r="X1003" s="55"/>
      <c r="Y1003" s="55"/>
      <c r="Z1003" s="55"/>
    </row>
    <row r="1004" spans="1:26" ht="12.75" customHeight="1">
      <c r="A1004" s="68"/>
      <c r="B1004" s="68"/>
      <c r="C1004" s="68"/>
      <c r="D1004" s="68"/>
      <c r="E1004" s="68"/>
      <c r="F1004" s="184"/>
      <c r="G1004" s="72"/>
      <c r="H1004" s="68"/>
      <c r="I1004" s="68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55"/>
      <c r="X1004" s="55"/>
      <c r="Y1004" s="55"/>
      <c r="Z1004" s="55"/>
    </row>
    <row r="1005" spans="1:26" ht="12.75" customHeight="1">
      <c r="A1005" s="68"/>
      <c r="B1005" s="68"/>
      <c r="C1005" s="68"/>
      <c r="D1005" s="68"/>
      <c r="E1005" s="68"/>
      <c r="F1005" s="184"/>
      <c r="G1005" s="72"/>
      <c r="H1005" s="68"/>
      <c r="I1005" s="68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55"/>
      <c r="X1005" s="55"/>
      <c r="Y1005" s="55"/>
      <c r="Z1005" s="55"/>
    </row>
    <row r="1006" spans="1:26" ht="12.75" customHeight="1">
      <c r="A1006" s="68"/>
      <c r="B1006" s="68"/>
      <c r="C1006" s="68"/>
      <c r="D1006" s="68"/>
      <c r="E1006" s="68"/>
      <c r="F1006" s="184"/>
      <c r="G1006" s="72"/>
      <c r="H1006" s="68"/>
      <c r="I1006" s="68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55"/>
      <c r="X1006" s="55"/>
      <c r="Y1006" s="55"/>
      <c r="Z1006" s="55"/>
    </row>
    <row r="1007" spans="1:26" ht="12.75" customHeight="1">
      <c r="A1007" s="68"/>
      <c r="B1007" s="68"/>
      <c r="C1007" s="68"/>
      <c r="D1007" s="68"/>
      <c r="E1007" s="68"/>
      <c r="F1007" s="184"/>
      <c r="G1007" s="72"/>
      <c r="H1007" s="68"/>
      <c r="I1007" s="68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55"/>
      <c r="X1007" s="55"/>
      <c r="Y1007" s="55"/>
      <c r="Z1007" s="55"/>
    </row>
    <row r="1008" spans="1:26" ht="12.75" customHeight="1">
      <c r="A1008" s="68"/>
      <c r="B1008" s="68"/>
      <c r="C1008" s="68"/>
      <c r="D1008" s="68"/>
      <c r="E1008" s="68"/>
      <c r="F1008" s="184"/>
      <c r="G1008" s="72"/>
      <c r="H1008" s="68"/>
      <c r="I1008" s="68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55"/>
      <c r="X1008" s="55"/>
      <c r="Y1008" s="55"/>
      <c r="Z1008" s="55"/>
    </row>
    <row r="1009" spans="1:26" ht="12.75" customHeight="1">
      <c r="A1009" s="68"/>
      <c r="B1009" s="68"/>
      <c r="C1009" s="68"/>
      <c r="D1009" s="68"/>
      <c r="E1009" s="68"/>
      <c r="F1009" s="184"/>
      <c r="G1009" s="72"/>
      <c r="H1009" s="68"/>
      <c r="I1009" s="68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55"/>
      <c r="X1009" s="55"/>
      <c r="Y1009" s="55"/>
      <c r="Z1009" s="55"/>
    </row>
  </sheetData>
  <mergeCells count="19">
    <mergeCell ref="A1:L1"/>
    <mergeCell ref="A2:E2"/>
    <mergeCell ref="F2:G2"/>
    <mergeCell ref="H2:I2"/>
    <mergeCell ref="J2:L6"/>
    <mergeCell ref="A3:E3"/>
    <mergeCell ref="F3:G3"/>
    <mergeCell ref="H3:I3"/>
    <mergeCell ref="A4:E4"/>
    <mergeCell ref="F4:I4"/>
    <mergeCell ref="A44:H44"/>
    <mergeCell ref="J44:L44"/>
    <mergeCell ref="F65:H65"/>
    <mergeCell ref="A5:E5"/>
    <mergeCell ref="A6:E6"/>
    <mergeCell ref="A7:L7"/>
    <mergeCell ref="A9:L9"/>
    <mergeCell ref="A42:L42"/>
    <mergeCell ref="A43:H43"/>
  </mergeCells>
  <printOptions horizontalCentered="1"/>
  <pageMargins left="0" right="0" top="0.31496062992125984" bottom="0.31496062992125984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33</vt:i4>
      </vt:variant>
    </vt:vector>
  </HeadingPairs>
  <TitlesOfParts>
    <vt:vector size="43" baseType="lpstr">
      <vt:lpstr>BDI</vt:lpstr>
      <vt:lpstr>PLANILHA ORÇAMENTÁRIA</vt:lpstr>
      <vt:lpstr>MEMORIAL DE CÁLCULO</vt:lpstr>
      <vt:lpstr>PLANILHA ANALÍTICA</vt:lpstr>
      <vt:lpstr>CRONOGRAMA (LOTE 01)</vt:lpstr>
      <vt:lpstr>CRONOGRAMA (LOTE 02)</vt:lpstr>
      <vt:lpstr>CRONOGRAMA (LOTE 03)</vt:lpstr>
      <vt:lpstr>CURVA ABC (LOTE 01)</vt:lpstr>
      <vt:lpstr>CURVA ABC (LOTE 02)</vt:lpstr>
      <vt:lpstr>CURVA ABC (LOTE 03)</vt:lpstr>
      <vt:lpstr>BDI!Area_de_impressao</vt:lpstr>
      <vt:lpstr>'CRONOGRAMA (LOTE 01)'!Area_de_impressao</vt:lpstr>
      <vt:lpstr>'CRONOGRAMA (LOTE 02)'!Area_de_impressao</vt:lpstr>
      <vt:lpstr>'CRONOGRAMA (LOTE 03)'!Area_de_impressao</vt:lpstr>
      <vt:lpstr>'CURVA ABC (LOTE 01)'!Area_de_impressao</vt:lpstr>
      <vt:lpstr>'CURVA ABC (LOTE 02)'!Area_de_impressao</vt:lpstr>
      <vt:lpstr>'CURVA ABC (LOTE 03)'!Area_de_impressao</vt:lpstr>
      <vt:lpstr>'MEMORIAL DE CÁLCULO'!Area_de_impressao</vt:lpstr>
      <vt:lpstr>'PLANILHA ANALÍTICA'!Area_de_impressao</vt:lpstr>
      <vt:lpstr>'PLANILHA ORÇAMENTÁRIA'!Area_de_impressao</vt:lpstr>
      <vt:lpstr>'CRONOGRAMA (LOTE 01)'!Titulos_de_impressao</vt:lpstr>
      <vt:lpstr>'CRONOGRAMA (LOTE 02)'!Titulos_de_impressao</vt:lpstr>
      <vt:lpstr>'CRONOGRAMA (LOTE 03)'!Titulos_de_impressao</vt:lpstr>
      <vt:lpstr>'CURVA ABC (LOTE 01)'!Titulos_de_impressao</vt:lpstr>
      <vt:lpstr>'CURVA ABC (LOTE 02)'!Titulos_de_impressao</vt:lpstr>
      <vt:lpstr>'CURVA ABC (LOTE 03)'!Titulos_de_impressao</vt:lpstr>
      <vt:lpstr>'MEMORIAL DE CÁLCULO'!Titulos_de_impressao</vt:lpstr>
      <vt:lpstr>'PLANILHA ORÇAMENTÁRIA'!Titulos_de_impressao</vt:lpstr>
      <vt:lpstr>'CRONOGRAMA (LOTE 01)'!Z_46B44D95_2370_4419_BD85_88291A251F92_.wvu.PrintArea</vt:lpstr>
      <vt:lpstr>'CRONOGRAMA (LOTE 02)'!Z_46B44D95_2370_4419_BD85_88291A251F92_.wvu.PrintArea</vt:lpstr>
      <vt:lpstr>'CRONOGRAMA (LOTE 03)'!Z_46B44D95_2370_4419_BD85_88291A251F92_.wvu.PrintArea</vt:lpstr>
      <vt:lpstr>'CURVA ABC (LOTE 01)'!Z_46B44D95_2370_4419_BD85_88291A251F92_.wvu.PrintArea</vt:lpstr>
      <vt:lpstr>'CURVA ABC (LOTE 02)'!Z_46B44D95_2370_4419_BD85_88291A251F92_.wvu.PrintArea</vt:lpstr>
      <vt:lpstr>'CURVA ABC (LOTE 03)'!Z_46B44D95_2370_4419_BD85_88291A251F92_.wvu.PrintArea</vt:lpstr>
      <vt:lpstr>'MEMORIAL DE CÁLCULO'!Z_46B44D95_2370_4419_BD85_88291A251F92_.wvu.PrintArea</vt:lpstr>
      <vt:lpstr>'PLANILHA ANALÍTICA'!Z_46B44D95_2370_4419_BD85_88291A251F92_.wvu.PrintArea</vt:lpstr>
      <vt:lpstr>'PLANILHA ORÇAMENTÁRIA'!Z_46B44D95_2370_4419_BD85_88291A251F92_.wvu.PrintArea</vt:lpstr>
      <vt:lpstr>'CURVA ABC (LOTE 01)'!Z_46B44D95_2370_4419_BD85_88291A251F92_.wvu.PrintTitles</vt:lpstr>
      <vt:lpstr>'CURVA ABC (LOTE 02)'!Z_46B44D95_2370_4419_BD85_88291A251F92_.wvu.PrintTitles</vt:lpstr>
      <vt:lpstr>'CURVA ABC (LOTE 03)'!Z_46B44D95_2370_4419_BD85_88291A251F92_.wvu.PrintTitles</vt:lpstr>
      <vt:lpstr>'MEMORIAL DE CÁLCULO'!Z_46B44D95_2370_4419_BD85_88291A251F92_.wvu.PrintTitles</vt:lpstr>
      <vt:lpstr>'PLANILHA ANALÍTICA'!Z_46B44D95_2370_4419_BD85_88291A251F92_.wvu.PrintTitles</vt:lpstr>
      <vt:lpstr>'PLANILHA ORÇAMENTÁRIA'!Z_46B44D95_2370_4419_BD85_88291A251F92_.wvu.PrintTitles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Felipe Sarti Neves</dc:creator>
  <cp:lastModifiedBy>PMPN</cp:lastModifiedBy>
  <cp:lastPrinted>2026-09-24T21:18:46Z</cp:lastPrinted>
  <dcterms:created xsi:type="dcterms:W3CDTF">2025-09-01T01:37:19Z</dcterms:created>
  <dcterms:modified xsi:type="dcterms:W3CDTF">2026-09-25T16:49:20Z</dcterms:modified>
</cp:coreProperties>
</file>