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igs" ContentType="application/vnd.openxmlformats-package.digital-signature-origin"/>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9.xml" ContentType="application/vnd.openxmlformats-officedocument.drawing+xml"/>
  <Override PartName="/xl/drawings/drawing8.xml" ContentType="application/vnd.openxmlformats-officedocument.drawing+xml"/>
  <Override PartName="/xl/drawings/drawing7.xml" ContentType="application/vnd.openxmlformats-officedocument.drawing+xml"/>
  <Override PartName="/xl/worksheets/sheet1.xml" ContentType="application/vnd.openxmlformats-officedocument.spreadsheetml.worksheet+xml"/>
  <Override PartName="/xl/drawings/drawing6.xml" ContentType="application/vnd.openxmlformats-officedocument.drawing+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10.xml" ContentType="application/vnd.openxmlformats-officedocument.spreadsheetml.worksheet+xml"/>
  <Override PartName="/xl/worksheets/sheet9.xml" ContentType="application/vnd.openxmlformats-officedocument.spreadsheetml.worksheet+xml"/>
  <Override PartName="/xl/worksheets/sheet8.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5.xml" ContentType="application/vnd.openxmlformats-officedocument.drawing+xml"/>
  <Override PartName="/xl/drawings/drawing4.xml" ContentType="application/vnd.openxmlformats-officedocument.drawing+xml"/>
  <Override PartName="/xl/externalLinks/externalLink1.xml" ContentType="application/vnd.openxmlformats-officedocument.spreadsheetml.externalLink+xml"/>
  <Override PartName="/xl/calcChain.xml" ContentType="application/vnd.openxmlformats-officedocument.spreadsheetml.calcChain+xml"/>
  <Override PartName="/xl/externalLinks/externalLink2.xml" ContentType="application/vnd.openxmlformats-officedocument.spreadsheetml.externalLink+xml"/>
  <Override PartName="/docProps/app.xml" ContentType="application/vnd.openxmlformats-officedocument.extended-properties+xml"/>
  <Override PartName="/docProps/core.xml" ContentType="application/vnd.openxmlformats-package.core-properties+xml"/>
  <Override PartName="/_xmlsignatures/sig1.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aulo\Desktop\PREF SAL\2025\PRAÇAS\1-OK ENVIO MOISÉS\ARQUIVOS DE MONTAGEM\"/>
    </mc:Choice>
  </mc:AlternateContent>
  <bookViews>
    <workbookView xWindow="0" yWindow="0" windowWidth="20490" windowHeight="7650" firstSheet="6"/>
  </bookViews>
  <sheets>
    <sheet name="PLANILHA COMPLETA" sheetId="1" r:id="rId1"/>
    <sheet name="PLANILHA 46.995,94" sheetId="9" r:id="rId2"/>
    <sheet name="PLANILHA 91.899,11" sheetId="10" r:id="rId3"/>
    <sheet name="MEMÓRIA DE CÁLCULO COMPLETA" sheetId="8" r:id="rId4"/>
    <sheet name="MEMÓRIA CÁLCULO 46.995,94" sheetId="11" r:id="rId5"/>
    <sheet name="MEMÓRIA CÁLCULO 91.899,11" sheetId="12" r:id="rId6"/>
    <sheet name="CRONOGRAMA COMPLETO" sheetId="2" r:id="rId7"/>
    <sheet name="CRONOGRAMA 46.995,94" sheetId="13" r:id="rId8"/>
    <sheet name="CRONOGRAMA 91.899,11" sheetId="14" r:id="rId9"/>
    <sheet name="BDI" sheetId="6" r:id="rId10"/>
  </sheets>
  <externalReferences>
    <externalReference r:id="rId11"/>
    <externalReference r:id="rId12"/>
  </externalReferences>
  <definedNames>
    <definedName name="_xlnm.Print_Area" localSheetId="9">BDI!$A$1:$T$17</definedName>
    <definedName name="_xlnm.Print_Area" localSheetId="7">'CRONOGRAMA 46.995,94'!$A$1:$D$27</definedName>
    <definedName name="_xlnm.Print_Area" localSheetId="8">'CRONOGRAMA 91.899,11'!$A$1:$D$33</definedName>
    <definedName name="_xlnm.Print_Area" localSheetId="6">'CRONOGRAMA COMPLETO'!$A$1:$E$39</definedName>
    <definedName name="_xlnm.Print_Area" localSheetId="4">'MEMÓRIA CÁLCULO 46.995,94'!$A$1:$F$32</definedName>
    <definedName name="_xlnm.Print_Area" localSheetId="5">'MEMÓRIA CÁLCULO 91.899,11'!$A$1:$F$59</definedName>
    <definedName name="_xlnm.Print_Area" localSheetId="3">'MEMÓRIA DE CÁLCULO COMPLETA'!$A$1:$F$79</definedName>
    <definedName name="_xlnm.Print_Area" localSheetId="1">'PLANILHA 46.995,94'!$A$1:$H$33</definedName>
    <definedName name="_xlnm.Print_Area" localSheetId="2">'PLANILHA 91.899,11'!$A$1:$H$60</definedName>
    <definedName name="_xlnm.Print_Area" localSheetId="0">'PLANILHA COMPLETA'!$A$1:$H$80</definedName>
    <definedName name="_xlnm.Print_Titles" localSheetId="0">'PLANILHA COMPLETA'!$1:$5</definedName>
  </definedNames>
  <calcPr calcId="162913"/>
</workbook>
</file>

<file path=xl/calcChain.xml><?xml version="1.0" encoding="utf-8"?>
<calcChain xmlns="http://schemas.openxmlformats.org/spreadsheetml/2006/main">
  <c r="H53" i="10" l="1"/>
  <c r="C27" i="14"/>
  <c r="C25" i="14"/>
  <c r="D21" i="14"/>
  <c r="B21" i="14"/>
  <c r="A21" i="14"/>
  <c r="D19" i="14"/>
  <c r="B19" i="14"/>
  <c r="C20" i="14" s="1"/>
  <c r="A19" i="14"/>
  <c r="D17" i="14"/>
  <c r="B17" i="14"/>
  <c r="C18" i="14" s="1"/>
  <c r="A17" i="14"/>
  <c r="D15" i="14"/>
  <c r="B15" i="14"/>
  <c r="D16" i="14" s="1"/>
  <c r="A15" i="14"/>
  <c r="D13" i="14"/>
  <c r="B13" i="14"/>
  <c r="C14" i="14" s="1"/>
  <c r="A13" i="14"/>
  <c r="D11" i="14"/>
  <c r="B11" i="14"/>
  <c r="D12" i="14" s="1"/>
  <c r="A11" i="14"/>
  <c r="A7" i="14"/>
  <c r="D18" i="13"/>
  <c r="D15" i="13"/>
  <c r="B15" i="13"/>
  <c r="C16" i="13" s="1"/>
  <c r="A15" i="13"/>
  <c r="D13" i="13"/>
  <c r="B13" i="13"/>
  <c r="D14" i="13" s="1"/>
  <c r="A13" i="13"/>
  <c r="D11" i="13"/>
  <c r="B11" i="13"/>
  <c r="C12" i="13" s="1"/>
  <c r="A11" i="13"/>
  <c r="A7" i="13"/>
  <c r="C52" i="12"/>
  <c r="B52" i="12"/>
  <c r="A52" i="12"/>
  <c r="F51" i="12"/>
  <c r="C51" i="12"/>
  <c r="B51" i="12"/>
  <c r="A51" i="12"/>
  <c r="C50" i="12"/>
  <c r="B50" i="12"/>
  <c r="A50" i="12"/>
  <c r="C49" i="12"/>
  <c r="B49" i="12"/>
  <c r="A49" i="12"/>
  <c r="C48" i="12"/>
  <c r="B48" i="12"/>
  <c r="A48" i="12"/>
  <c r="D47" i="12"/>
  <c r="C47" i="12"/>
  <c r="B47" i="12"/>
  <c r="A47" i="12"/>
  <c r="F46" i="12"/>
  <c r="C46" i="12"/>
  <c r="B46" i="12"/>
  <c r="A46" i="12"/>
  <c r="F45" i="12"/>
  <c r="C45" i="12"/>
  <c r="B45" i="12"/>
  <c r="A45" i="12"/>
  <c r="C43" i="12"/>
  <c r="B43" i="12"/>
  <c r="C42" i="12"/>
  <c r="B42" i="12"/>
  <c r="C41" i="12"/>
  <c r="B41" i="12"/>
  <c r="C40" i="12"/>
  <c r="B40" i="12"/>
  <c r="C39" i="12"/>
  <c r="B39" i="12"/>
  <c r="D38" i="12"/>
  <c r="C38" i="12"/>
  <c r="B38" i="12"/>
  <c r="C37" i="12"/>
  <c r="B37" i="12"/>
  <c r="C35" i="12"/>
  <c r="B35" i="12"/>
  <c r="C34" i="12"/>
  <c r="B34" i="12"/>
  <c r="C33" i="12"/>
  <c r="B33" i="12"/>
  <c r="C32" i="12"/>
  <c r="B32" i="12"/>
  <c r="C31" i="12"/>
  <c r="B31" i="12"/>
  <c r="C30" i="12"/>
  <c r="B30" i="12"/>
  <c r="C29" i="12"/>
  <c r="B29" i="12"/>
  <c r="C28" i="12"/>
  <c r="B28" i="12"/>
  <c r="C27" i="12"/>
  <c r="B27" i="12"/>
  <c r="C26" i="12"/>
  <c r="B26" i="12"/>
  <c r="C24" i="12"/>
  <c r="B24" i="12"/>
  <c r="C23" i="12"/>
  <c r="B23" i="12"/>
  <c r="C22" i="12"/>
  <c r="B22" i="12"/>
  <c r="C21" i="12"/>
  <c r="B21" i="12"/>
  <c r="C20" i="12"/>
  <c r="B20" i="12"/>
  <c r="C19" i="12"/>
  <c r="B19" i="12"/>
  <c r="C18" i="12"/>
  <c r="B18" i="12"/>
  <c r="C17" i="12"/>
  <c r="B17" i="12"/>
  <c r="C16" i="12"/>
  <c r="B16" i="12"/>
  <c r="C15" i="12"/>
  <c r="B15" i="12"/>
  <c r="C14" i="12"/>
  <c r="B14" i="12"/>
  <c r="C13" i="12"/>
  <c r="B13" i="12"/>
  <c r="C11" i="12"/>
  <c r="B11" i="12"/>
  <c r="C10" i="12"/>
  <c r="B10" i="12"/>
  <c r="C8" i="12"/>
  <c r="B8" i="12"/>
  <c r="C7" i="12"/>
  <c r="B7" i="12"/>
  <c r="D4" i="12"/>
  <c r="A4" i="12"/>
  <c r="C25" i="11"/>
  <c r="B25" i="11"/>
  <c r="C24" i="11"/>
  <c r="B24" i="11"/>
  <c r="C23" i="11"/>
  <c r="B23" i="11"/>
  <c r="C22" i="11"/>
  <c r="B22" i="11"/>
  <c r="C21" i="11"/>
  <c r="B21" i="11"/>
  <c r="C20" i="11"/>
  <c r="B20" i="11"/>
  <c r="C19" i="11"/>
  <c r="B19" i="11"/>
  <c r="C18" i="11"/>
  <c r="B18" i="11"/>
  <c r="C17" i="11"/>
  <c r="B17" i="11"/>
  <c r="C16" i="11"/>
  <c r="B16" i="11"/>
  <c r="C15" i="11"/>
  <c r="B15" i="11"/>
  <c r="C14" i="11"/>
  <c r="B14" i="11"/>
  <c r="C12" i="11"/>
  <c r="B12" i="11"/>
  <c r="C11" i="11"/>
  <c r="B11" i="11"/>
  <c r="C9" i="11"/>
  <c r="B9" i="11"/>
  <c r="C8" i="11"/>
  <c r="B8" i="11"/>
  <c r="C7" i="11"/>
  <c r="B7" i="11"/>
  <c r="D4" i="11"/>
  <c r="A4" i="11"/>
  <c r="E14" i="10"/>
  <c r="E10" i="10"/>
  <c r="E52" i="10"/>
  <c r="E51" i="10"/>
  <c r="E50" i="10"/>
  <c r="E49" i="10"/>
  <c r="E48" i="10"/>
  <c r="E47" i="10"/>
  <c r="E46" i="10"/>
  <c r="E45" i="10"/>
  <c r="E43" i="10"/>
  <c r="E42" i="10"/>
  <c r="E41" i="10"/>
  <c r="E40" i="10"/>
  <c r="E39" i="10"/>
  <c r="E38" i="10"/>
  <c r="E37" i="10"/>
  <c r="E35" i="10"/>
  <c r="E34" i="10"/>
  <c r="E33" i="10"/>
  <c r="E32" i="10"/>
  <c r="E31" i="10"/>
  <c r="E30" i="10"/>
  <c r="E29" i="10"/>
  <c r="E28" i="10"/>
  <c r="E27" i="10"/>
  <c r="E26" i="10"/>
  <c r="E24" i="10"/>
  <c r="E23" i="10"/>
  <c r="E22" i="10"/>
  <c r="E21" i="10"/>
  <c r="E20" i="10"/>
  <c r="E19" i="10"/>
  <c r="E18" i="10"/>
  <c r="E17" i="10"/>
  <c r="E16" i="10"/>
  <c r="E15" i="10"/>
  <c r="E8" i="10"/>
  <c r="E7" i="10"/>
  <c r="E11" i="10"/>
  <c r="H4" i="10"/>
  <c r="G46" i="10" s="1"/>
  <c r="E12" i="9"/>
  <c r="H12" i="9" s="1"/>
  <c r="H25" i="9"/>
  <c r="H24" i="9"/>
  <c r="H16" i="9"/>
  <c r="H11" i="9"/>
  <c r="E24" i="9"/>
  <c r="E23" i="9"/>
  <c r="H23" i="9" s="1"/>
  <c r="E22" i="9"/>
  <c r="H22" i="9" s="1"/>
  <c r="E21" i="9"/>
  <c r="H21" i="9" s="1"/>
  <c r="E20" i="9"/>
  <c r="H20" i="9" s="1"/>
  <c r="E19" i="9"/>
  <c r="H19" i="9" s="1"/>
  <c r="E18" i="9"/>
  <c r="H18" i="9" s="1"/>
  <c r="E17" i="9"/>
  <c r="H17" i="9" s="1"/>
  <c r="E16" i="9"/>
  <c r="E15" i="9"/>
  <c r="H15" i="9" s="1"/>
  <c r="F14" i="9"/>
  <c r="E14" i="9"/>
  <c r="H14" i="9" s="1"/>
  <c r="F12" i="9"/>
  <c r="F11" i="9"/>
  <c r="E9" i="9"/>
  <c r="H9" i="9" s="1"/>
  <c r="E8" i="9"/>
  <c r="H8" i="9" s="1"/>
  <c r="E7" i="9"/>
  <c r="H4" i="9"/>
  <c r="G7" i="9" s="1"/>
  <c r="H7" i="9" s="1"/>
  <c r="B24" i="14" l="1"/>
  <c r="C12" i="14"/>
  <c r="C24" i="14" s="1"/>
  <c r="C16" i="14"/>
  <c r="C22" i="14"/>
  <c r="D20" i="14"/>
  <c r="D14" i="14"/>
  <c r="D18" i="14"/>
  <c r="D22" i="14"/>
  <c r="B18" i="13"/>
  <c r="C14" i="13"/>
  <c r="C18" i="13" s="1"/>
  <c r="D16" i="13"/>
  <c r="D12" i="13"/>
  <c r="G28" i="10"/>
  <c r="H28" i="10" s="1"/>
  <c r="G14" i="10"/>
  <c r="H14" i="10" s="1"/>
  <c r="G35" i="10"/>
  <c r="H35" i="10" s="1"/>
  <c r="H46" i="10"/>
  <c r="G50" i="10"/>
  <c r="H50" i="10" s="1"/>
  <c r="G52" i="10"/>
  <c r="H52" i="10" s="1"/>
  <c r="G13" i="10"/>
  <c r="H13" i="10" s="1"/>
  <c r="G18" i="10"/>
  <c r="H18" i="10" s="1"/>
  <c r="G7" i="10"/>
  <c r="H7" i="10" s="1"/>
  <c r="G17" i="10"/>
  <c r="H17" i="10" s="1"/>
  <c r="G21" i="10"/>
  <c r="H21" i="10" s="1"/>
  <c r="G42" i="10"/>
  <c r="H42" i="10" s="1"/>
  <c r="G45" i="10"/>
  <c r="H45" i="10" s="1"/>
  <c r="G16" i="10"/>
  <c r="H16" i="10" s="1"/>
  <c r="G30" i="10"/>
  <c r="H30" i="10" s="1"/>
  <c r="G20" i="10"/>
  <c r="H20" i="10" s="1"/>
  <c r="G34" i="10"/>
  <c r="H34" i="10" s="1"/>
  <c r="G49" i="10"/>
  <c r="H49" i="10" s="1"/>
  <c r="G51" i="10"/>
  <c r="H51" i="10" s="1"/>
  <c r="G27" i="10"/>
  <c r="H27" i="10" s="1"/>
  <c r="G31" i="10"/>
  <c r="H31" i="10" s="1"/>
  <c r="G8" i="10"/>
  <c r="H8" i="10" s="1"/>
  <c r="G15" i="10"/>
  <c r="H15" i="10" s="1"/>
  <c r="G29" i="10"/>
  <c r="H29" i="10" s="1"/>
  <c r="G19" i="10"/>
  <c r="H19" i="10" s="1"/>
  <c r="G43" i="10"/>
  <c r="H43" i="10" s="1"/>
  <c r="G37" i="10"/>
  <c r="H37" i="10" s="1"/>
  <c r="G26" i="10"/>
  <c r="H26" i="10" s="1"/>
  <c r="G33" i="10"/>
  <c r="H33" i="10" s="1"/>
  <c r="G41" i="10"/>
  <c r="H41" i="10" s="1"/>
  <c r="G22" i="10"/>
  <c r="H22" i="10" s="1"/>
  <c r="G23" i="10"/>
  <c r="H23" i="10" s="1"/>
  <c r="G24" i="10"/>
  <c r="H24" i="10" s="1"/>
  <c r="G40" i="10"/>
  <c r="H40" i="10" s="1"/>
  <c r="G47" i="10"/>
  <c r="H47" i="10" s="1"/>
  <c r="G9" i="10"/>
  <c r="G10" i="10"/>
  <c r="H10" i="10" s="1"/>
  <c r="G11" i="10"/>
  <c r="H11" i="10" s="1"/>
  <c r="G38" i="10"/>
  <c r="H38" i="10" s="1"/>
  <c r="G12" i="9"/>
  <c r="G24" i="9"/>
  <c r="G11" i="9"/>
  <c r="G16" i="9"/>
  <c r="G20" i="9"/>
  <c r="G15" i="9"/>
  <c r="G19" i="9"/>
  <c r="G23" i="9"/>
  <c r="G14" i="9"/>
  <c r="G18" i="9"/>
  <c r="G22" i="9"/>
  <c r="G8" i="9"/>
  <c r="G9" i="9"/>
  <c r="G17" i="9"/>
  <c r="G21" i="9"/>
  <c r="G25" i="9"/>
  <c r="F72" i="1"/>
  <c r="C26" i="14" l="1"/>
  <c r="D24" i="14"/>
  <c r="C19" i="13"/>
  <c r="C20" i="13"/>
  <c r="C21" i="13" s="1"/>
  <c r="H9" i="10"/>
  <c r="H6" i="10"/>
  <c r="H12" i="10"/>
  <c r="G32" i="10"/>
  <c r="H32" i="10" s="1"/>
  <c r="H25" i="10" s="1"/>
  <c r="H6" i="9"/>
  <c r="H13" i="9"/>
  <c r="H10" i="9"/>
  <c r="P12" i="6"/>
  <c r="A7" i="2"/>
  <c r="D4" i="8"/>
  <c r="A4" i="8"/>
  <c r="F71" i="1"/>
  <c r="F69" i="1"/>
  <c r="F42" i="1"/>
  <c r="F53" i="1" s="1"/>
  <c r="F61" i="1" s="1"/>
  <c r="F43" i="1"/>
  <c r="F54" i="1" s="1"/>
  <c r="F44" i="1"/>
  <c r="F55" i="1" s="1"/>
  <c r="F41" i="1"/>
  <c r="F52" i="1" s="1"/>
  <c r="F40" i="1"/>
  <c r="F51" i="1" s="1"/>
  <c r="F38" i="1"/>
  <c r="F49" i="1" s="1"/>
  <c r="F39" i="1"/>
  <c r="F50" i="1" s="1"/>
  <c r="F37" i="1"/>
  <c r="F48" i="1" s="1"/>
  <c r="F36" i="1"/>
  <c r="F47" i="1" s="1"/>
  <c r="F35" i="1"/>
  <c r="F46" i="1" s="1"/>
  <c r="F34" i="1"/>
  <c r="F33" i="1"/>
  <c r="F14" i="1"/>
  <c r="F27" i="1"/>
  <c r="G27" i="1" s="1"/>
  <c r="H27" i="1" s="1"/>
  <c r="F30" i="1"/>
  <c r="F11" i="1"/>
  <c r="A27" i="2"/>
  <c r="E27" i="2"/>
  <c r="E66" i="1"/>
  <c r="E67" i="1"/>
  <c r="E68" i="1"/>
  <c r="E69" i="1"/>
  <c r="E70" i="1"/>
  <c r="E71" i="1"/>
  <c r="E72" i="1"/>
  <c r="E65" i="1"/>
  <c r="C65" i="8"/>
  <c r="C66" i="8"/>
  <c r="C67" i="8"/>
  <c r="C68" i="8"/>
  <c r="C69" i="8"/>
  <c r="C70" i="8"/>
  <c r="C71" i="8"/>
  <c r="C72" i="8"/>
  <c r="B66" i="8"/>
  <c r="B67" i="8"/>
  <c r="B68" i="8"/>
  <c r="B69" i="8"/>
  <c r="B70" i="8"/>
  <c r="B71" i="8"/>
  <c r="B72" i="8"/>
  <c r="B65" i="8"/>
  <c r="A66" i="8"/>
  <c r="A67" i="8"/>
  <c r="A68" i="8"/>
  <c r="A69" i="8"/>
  <c r="A70" i="8"/>
  <c r="A71" i="8"/>
  <c r="A72" i="8"/>
  <c r="A65" i="8"/>
  <c r="F71" i="8"/>
  <c r="D67" i="8"/>
  <c r="F66" i="8"/>
  <c r="F65" i="8" s="1"/>
  <c r="E63" i="1"/>
  <c r="C58" i="8"/>
  <c r="C59" i="8"/>
  <c r="C60" i="8"/>
  <c r="C61" i="8"/>
  <c r="C62" i="8"/>
  <c r="C63" i="8"/>
  <c r="B58" i="8"/>
  <c r="B59" i="8"/>
  <c r="B60" i="8"/>
  <c r="B61" i="8"/>
  <c r="B62" i="8"/>
  <c r="B63" i="8"/>
  <c r="B57" i="8"/>
  <c r="E58" i="1"/>
  <c r="E59" i="1"/>
  <c r="E60" i="1"/>
  <c r="E61" i="1"/>
  <c r="E62" i="1"/>
  <c r="E57" i="1"/>
  <c r="D58" i="8"/>
  <c r="B47" i="8"/>
  <c r="B48" i="8"/>
  <c r="B49" i="8"/>
  <c r="B50" i="8"/>
  <c r="B51" i="8"/>
  <c r="B52" i="8"/>
  <c r="B53" i="8"/>
  <c r="B54" i="8"/>
  <c r="B55" i="8"/>
  <c r="B46" i="8"/>
  <c r="B34" i="8"/>
  <c r="B35" i="8"/>
  <c r="B36" i="8"/>
  <c r="B37" i="8"/>
  <c r="B38" i="8"/>
  <c r="B39" i="8"/>
  <c r="B40" i="8"/>
  <c r="B41" i="8"/>
  <c r="B42" i="8"/>
  <c r="B43" i="8"/>
  <c r="B44" i="8"/>
  <c r="B33" i="8"/>
  <c r="B15" i="8"/>
  <c r="B16" i="8"/>
  <c r="B17" i="8"/>
  <c r="B18" i="8"/>
  <c r="B19" i="8"/>
  <c r="B20" i="8"/>
  <c r="B21" i="8"/>
  <c r="B22" i="8"/>
  <c r="B23" i="8"/>
  <c r="B24" i="8"/>
  <c r="B25" i="8"/>
  <c r="B14" i="8"/>
  <c r="B28" i="8"/>
  <c r="B27" i="8"/>
  <c r="B31" i="8"/>
  <c r="B30" i="8"/>
  <c r="B12" i="8"/>
  <c r="B11" i="8"/>
  <c r="B9" i="8"/>
  <c r="B8" i="8"/>
  <c r="B7" i="8"/>
  <c r="C47" i="8"/>
  <c r="C48" i="8"/>
  <c r="C49" i="8"/>
  <c r="C50" i="8"/>
  <c r="C51" i="8"/>
  <c r="C52" i="8"/>
  <c r="C53" i="8"/>
  <c r="C54" i="8"/>
  <c r="C55" i="8"/>
  <c r="C46" i="8"/>
  <c r="C33" i="8"/>
  <c r="C34" i="8"/>
  <c r="C35" i="8"/>
  <c r="C36" i="8"/>
  <c r="C37" i="8"/>
  <c r="C38" i="8"/>
  <c r="C39" i="8"/>
  <c r="C40" i="8"/>
  <c r="C41" i="8"/>
  <c r="C42" i="8"/>
  <c r="C43" i="8"/>
  <c r="C44" i="8"/>
  <c r="C15" i="8"/>
  <c r="C16" i="8"/>
  <c r="C17" i="8"/>
  <c r="C18" i="8"/>
  <c r="C19" i="8"/>
  <c r="C20" i="8"/>
  <c r="C21" i="8"/>
  <c r="C22" i="8"/>
  <c r="C23" i="8"/>
  <c r="C24" i="8"/>
  <c r="C25" i="8"/>
  <c r="C14" i="8"/>
  <c r="C28" i="8"/>
  <c r="C27" i="8"/>
  <c r="C31" i="8"/>
  <c r="C30" i="8"/>
  <c r="C12" i="8"/>
  <c r="C11" i="8"/>
  <c r="C8" i="8"/>
  <c r="C9" i="8"/>
  <c r="C7" i="8"/>
  <c r="A25" i="2"/>
  <c r="E25" i="2"/>
  <c r="C57" i="8"/>
  <c r="A23" i="2"/>
  <c r="E23" i="2"/>
  <c r="E47" i="1"/>
  <c r="E48" i="1"/>
  <c r="E49" i="1"/>
  <c r="E50" i="1"/>
  <c r="E51" i="1"/>
  <c r="E52" i="1"/>
  <c r="E53" i="1"/>
  <c r="E54" i="1"/>
  <c r="E55" i="1"/>
  <c r="E46" i="1"/>
  <c r="E8" i="1"/>
  <c r="E9" i="1"/>
  <c r="E11" i="1"/>
  <c r="E12" i="1"/>
  <c r="E30" i="1"/>
  <c r="E31" i="1"/>
  <c r="E27" i="1"/>
  <c r="E28" i="1"/>
  <c r="E14" i="1"/>
  <c r="E15" i="1"/>
  <c r="E16" i="1"/>
  <c r="E17" i="1"/>
  <c r="E18" i="1"/>
  <c r="E19" i="1"/>
  <c r="E20" i="1"/>
  <c r="E21" i="1"/>
  <c r="E22" i="1"/>
  <c r="E23" i="1"/>
  <c r="E24" i="1"/>
  <c r="E25" i="1"/>
  <c r="E33" i="1"/>
  <c r="E34" i="1"/>
  <c r="E35" i="1"/>
  <c r="E36" i="1"/>
  <c r="E37" i="1"/>
  <c r="E38" i="1"/>
  <c r="E39" i="1"/>
  <c r="E40" i="1"/>
  <c r="E41" i="1"/>
  <c r="E42" i="1"/>
  <c r="E43" i="1"/>
  <c r="E44" i="1"/>
  <c r="E7" i="1"/>
  <c r="A21" i="2"/>
  <c r="A15" i="2"/>
  <c r="A17" i="2"/>
  <c r="A19" i="2"/>
  <c r="A13" i="2"/>
  <c r="A11" i="2"/>
  <c r="D41" i="1"/>
  <c r="D42" i="1"/>
  <c r="F28" i="1"/>
  <c r="F31" i="1"/>
  <c r="F12" i="1"/>
  <c r="E21" i="2"/>
  <c r="E15" i="2"/>
  <c r="E17" i="2"/>
  <c r="E19" i="2"/>
  <c r="E13" i="2"/>
  <c r="E11" i="2"/>
  <c r="Q3" i="6"/>
  <c r="H4" i="1"/>
  <c r="G31" i="1" s="1"/>
  <c r="H31" i="1" s="1"/>
  <c r="G30" i="1"/>
  <c r="G67" i="1"/>
  <c r="H67" i="1" s="1"/>
  <c r="G12" i="1" l="1"/>
  <c r="G50" i="1"/>
  <c r="H50" i="1" s="1"/>
  <c r="G65" i="1"/>
  <c r="H65" i="1" s="1"/>
  <c r="G36" i="1"/>
  <c r="H36" i="1" s="1"/>
  <c r="G44" i="1"/>
  <c r="H44" i="1" s="1"/>
  <c r="G42" i="1"/>
  <c r="H42" i="1" s="1"/>
  <c r="G29" i="1"/>
  <c r="G22" i="1"/>
  <c r="H22" i="1" s="1"/>
  <c r="G40" i="1"/>
  <c r="H40" i="1" s="1"/>
  <c r="H30" i="1"/>
  <c r="H12" i="1"/>
  <c r="F59" i="1"/>
  <c r="G52" i="1"/>
  <c r="H52" i="1" s="1"/>
  <c r="G72" i="1"/>
  <c r="H72" i="1" s="1"/>
  <c r="G38" i="1"/>
  <c r="H38" i="1" s="1"/>
  <c r="G9" i="1"/>
  <c r="H9" i="1" s="1"/>
  <c r="G23" i="1"/>
  <c r="H23" i="1" s="1"/>
  <c r="G14" i="1"/>
  <c r="H14" i="1" s="1"/>
  <c r="G48" i="1"/>
  <c r="H48" i="1" s="1"/>
  <c r="G63" i="1"/>
  <c r="H63" i="1" s="1"/>
  <c r="G16" i="1"/>
  <c r="H16" i="1" s="1"/>
  <c r="G39" i="1"/>
  <c r="H39" i="1" s="1"/>
  <c r="G11" i="1"/>
  <c r="H11" i="1" s="1"/>
  <c r="H10" i="1" s="1"/>
  <c r="B13" i="2" s="1"/>
  <c r="G69" i="1"/>
  <c r="H69" i="1" s="1"/>
  <c r="G66" i="1"/>
  <c r="H66" i="1" s="1"/>
  <c r="G41" i="1"/>
  <c r="H41" i="1" s="1"/>
  <c r="G18" i="1"/>
  <c r="H18" i="1" s="1"/>
  <c r="G60" i="1"/>
  <c r="H60" i="1" s="1"/>
  <c r="G28" i="1"/>
  <c r="H28" i="1" s="1"/>
  <c r="H26" i="1" s="1"/>
  <c r="B17" i="2" s="1"/>
  <c r="G8" i="1"/>
  <c r="H8" i="1" s="1"/>
  <c r="G25" i="1"/>
  <c r="H25" i="1" s="1"/>
  <c r="G37" i="1"/>
  <c r="H37" i="1" s="1"/>
  <c r="G17" i="1"/>
  <c r="H17" i="1" s="1"/>
  <c r="G58" i="1"/>
  <c r="H58" i="1" s="1"/>
  <c r="G47" i="1"/>
  <c r="H47" i="1" s="1"/>
  <c r="G51" i="1"/>
  <c r="G61" i="1"/>
  <c r="H61" i="1" s="1"/>
  <c r="G55" i="1"/>
  <c r="G53" i="1"/>
  <c r="H53" i="1" s="1"/>
  <c r="G24" i="1"/>
  <c r="H24" i="1" s="1"/>
  <c r="G19" i="1"/>
  <c r="H19" i="1" s="1"/>
  <c r="G43" i="1"/>
  <c r="H43" i="1" s="1"/>
  <c r="G70" i="1"/>
  <c r="H70" i="1" s="1"/>
  <c r="G20" i="1"/>
  <c r="H20" i="1" s="1"/>
  <c r="G62" i="1"/>
  <c r="H62" i="1" s="1"/>
  <c r="G15" i="1"/>
  <c r="H15" i="1" s="1"/>
  <c r="G21" i="1"/>
  <c r="H21" i="1" s="1"/>
  <c r="G34" i="1"/>
  <c r="H34" i="1" s="1"/>
  <c r="G7" i="1"/>
  <c r="H7" i="1" s="1"/>
  <c r="H6" i="1" s="1"/>
  <c r="B11" i="2" s="1"/>
  <c r="G35" i="1"/>
  <c r="H35" i="1" s="1"/>
  <c r="H51" i="1"/>
  <c r="G49" i="1"/>
  <c r="H49" i="1" s="1"/>
  <c r="G54" i="1"/>
  <c r="H54" i="1" s="1"/>
  <c r="G39" i="10"/>
  <c r="H39" i="10" s="1"/>
  <c r="H36" i="10" s="1"/>
  <c r="G48" i="10"/>
  <c r="H48" i="10" s="1"/>
  <c r="H44" i="10" s="1"/>
  <c r="H26" i="9"/>
  <c r="H55" i="1"/>
  <c r="F57" i="1"/>
  <c r="G57" i="1" s="1"/>
  <c r="H57" i="1" s="1"/>
  <c r="G46" i="1"/>
  <c r="H46" i="1" s="1"/>
  <c r="H29" i="1"/>
  <c r="B19" i="2" s="1"/>
  <c r="G59" i="1"/>
  <c r="H59" i="1" s="1"/>
  <c r="F68" i="1"/>
  <c r="G68" i="1" s="1"/>
  <c r="H68" i="1" s="1"/>
  <c r="G71" i="1"/>
  <c r="H71" i="1" s="1"/>
  <c r="G33" i="1"/>
  <c r="H33" i="1" s="1"/>
  <c r="D18" i="2" l="1"/>
  <c r="E18" i="2"/>
  <c r="C18" i="2"/>
  <c r="D14" i="2"/>
  <c r="C14" i="2"/>
  <c r="E14" i="2"/>
  <c r="H13" i="1"/>
  <c r="B15" i="2" s="1"/>
  <c r="H45" i="1"/>
  <c r="B23" i="2" s="1"/>
  <c r="H32" i="1"/>
  <c r="B21" i="2" s="1"/>
  <c r="C22" i="2" s="1"/>
  <c r="I28" i="9"/>
  <c r="J3" i="9"/>
  <c r="J6" i="9" s="1"/>
  <c r="I26" i="9"/>
  <c r="D20" i="2"/>
  <c r="E20" i="2"/>
  <c r="C20" i="2"/>
  <c r="H56" i="1"/>
  <c r="B25" i="2" s="1"/>
  <c r="E24" i="2"/>
  <c r="C24" i="2"/>
  <c r="D24" i="2"/>
  <c r="D22" i="2"/>
  <c r="E22" i="2"/>
  <c r="H64" i="1"/>
  <c r="B27" i="2" s="1"/>
  <c r="D12" i="2"/>
  <c r="E12" i="2"/>
  <c r="C12" i="2"/>
  <c r="E16" i="2" l="1"/>
  <c r="D16" i="2"/>
  <c r="C16" i="2"/>
  <c r="I6" i="1"/>
  <c r="I8" i="1" s="1"/>
  <c r="J5" i="10"/>
  <c r="I55" i="10"/>
  <c r="E26" i="2"/>
  <c r="C26" i="2"/>
  <c r="D26" i="2"/>
  <c r="C28" i="2"/>
  <c r="E28" i="2"/>
  <c r="E30" i="2" s="1"/>
  <c r="D28" i="2"/>
  <c r="B30" i="2"/>
  <c r="H73" i="1"/>
  <c r="I6" i="10" l="1"/>
  <c r="I13" i="10"/>
  <c r="I17" i="10"/>
  <c r="I21" i="10"/>
  <c r="I25" i="10"/>
  <c r="I37" i="10"/>
  <c r="I49" i="10"/>
  <c r="I9" i="10"/>
  <c r="I7" i="10"/>
  <c r="I14" i="10"/>
  <c r="I18" i="10"/>
  <c r="I22" i="10"/>
  <c r="I26" i="10"/>
  <c r="I30" i="10"/>
  <c r="I34" i="10"/>
  <c r="I38" i="10"/>
  <c r="I42" i="10"/>
  <c r="I46" i="10"/>
  <c r="I50" i="10"/>
  <c r="I12" i="10"/>
  <c r="I20" i="10"/>
  <c r="I28" i="10"/>
  <c r="I32" i="10"/>
  <c r="I40" i="10"/>
  <c r="I48" i="10"/>
  <c r="I33" i="10"/>
  <c r="I41" i="10"/>
  <c r="I5" i="10"/>
  <c r="I10" i="10"/>
  <c r="I8" i="10"/>
  <c r="I15" i="10"/>
  <c r="I19" i="10"/>
  <c r="I23" i="10"/>
  <c r="I27" i="10"/>
  <c r="I31" i="10"/>
  <c r="I35" i="10"/>
  <c r="I39" i="10"/>
  <c r="I43" i="10"/>
  <c r="I47" i="10"/>
  <c r="I51" i="10"/>
  <c r="I11" i="10"/>
  <c r="I16" i="10"/>
  <c r="I24" i="10"/>
  <c r="I36" i="10"/>
  <c r="I44" i="10"/>
  <c r="I52" i="10"/>
  <c r="I29" i="10"/>
  <c r="I45" i="10"/>
  <c r="D30" i="2"/>
  <c r="D32" i="2" s="1"/>
  <c r="C30" i="2"/>
  <c r="C31" i="2" s="1"/>
  <c r="U3" i="6"/>
  <c r="J5" i="1"/>
  <c r="D31" i="2" l="1"/>
  <c r="C32" i="2"/>
  <c r="C33" i="2" s="1"/>
  <c r="D33" i="2" s="1"/>
</calcChain>
</file>

<file path=xl/sharedStrings.xml><?xml version="1.0" encoding="utf-8"?>
<sst xmlns="http://schemas.openxmlformats.org/spreadsheetml/2006/main" count="889" uniqueCount="185">
  <si>
    <t xml:space="preserve">  ITEM</t>
  </si>
  <si>
    <t>DISCRIMINAÇÃO DOS SERVIÇOS</t>
  </si>
  <si>
    <t xml:space="preserve"> UNID.</t>
  </si>
  <si>
    <t>QUANT.</t>
  </si>
  <si>
    <t>TOTAL</t>
  </si>
  <si>
    <t>m²</t>
  </si>
  <si>
    <t>TOTAL GERAL</t>
  </si>
  <si>
    <t>PREFEITURA MUNICIPAL DE SALINAS - MG</t>
  </si>
  <si>
    <t>PREÇO UNIT.</t>
  </si>
  <si>
    <t xml:space="preserve">PLANILHA ORÇAMENTÁRIA </t>
  </si>
  <si>
    <t>m</t>
  </si>
  <si>
    <t>Arquiteto e Urbanista - CAU A 47.932-2                                                                                                                                                                                    Prefeito Municipal</t>
  </si>
  <si>
    <t>PREÇO C/ BDI</t>
  </si>
  <si>
    <t xml:space="preserve">           Saulo Fabrício Lafetá Gonçalves                                                                                                                                                                                    Joaquim Neres Xavier Dias</t>
  </si>
  <si>
    <t>unid</t>
  </si>
  <si>
    <t>VALOR (R$)</t>
  </si>
  <si>
    <t>MÊS 1</t>
  </si>
  <si>
    <t xml:space="preserve">MÊS 2 </t>
  </si>
  <si>
    <t>SUB-TOTAL</t>
  </si>
  <si>
    <t>VALOR DO PERÍODO</t>
  </si>
  <si>
    <t>VALOR ACUMULADO</t>
  </si>
  <si>
    <t>PERCENTUAL DO PERÍODO</t>
  </si>
  <si>
    <t>PERCENTUAL ACUMULADO</t>
  </si>
  <si>
    <t>Responsável Técnico:</t>
  </si>
  <si>
    <t>Saulo Fabrício Lafetá Gonçalves</t>
  </si>
  <si>
    <t>Arquiteto e Urbanista - CAU A 47.932-2</t>
  </si>
  <si>
    <t>CÁLCULO</t>
  </si>
  <si>
    <t>COMPOSIÇÃO DE BDI</t>
  </si>
  <si>
    <t>Composição do BDI sugerida</t>
  </si>
  <si>
    <t>Intervalos admissíveis sem justificativa</t>
  </si>
  <si>
    <t>Composição de BDI Adotada</t>
  </si>
  <si>
    <t>BDI Proposto:</t>
  </si>
  <si>
    <t>Garantia (G)</t>
  </si>
  <si>
    <t xml:space="preserve">De </t>
  </si>
  <si>
    <t>até</t>
  </si>
  <si>
    <t xml:space="preserve">  Garantia:</t>
  </si>
  <si>
    <r>
      <t xml:space="preserve"> BDI =</t>
    </r>
    <r>
      <rPr>
        <u/>
        <sz val="8"/>
        <rFont val="Arial"/>
        <family val="2"/>
      </rPr>
      <t xml:space="preserve"> (1+AC+S+R+G)*(1+DF)*(1+L)</t>
    </r>
    <r>
      <rPr>
        <sz val="8"/>
        <rFont val="Arial"/>
        <family val="2"/>
      </rPr>
      <t xml:space="preserve">  -1
                             (1-T)
  </t>
    </r>
    <r>
      <rPr>
        <u/>
        <sz val="8"/>
        <rFont val="Arial"/>
        <family val="2"/>
      </rPr>
      <t>Observações</t>
    </r>
    <r>
      <rPr>
        <sz val="8"/>
        <rFont val="Arial"/>
        <family val="2"/>
      </rPr>
      <t>:
  i)   Fórmula de cálculo, composição do BDI e intervalos admissíveis nos termos do Acórdão 2622/2013 do TCU;
  ii)  BDI entre 19,60% e 24,23%.</t>
    </r>
  </si>
  <si>
    <t xml:space="preserve">Risco (R) </t>
  </si>
  <si>
    <t xml:space="preserve">  Risco:</t>
  </si>
  <si>
    <t>Despesas financeiras (DF)</t>
  </si>
  <si>
    <t xml:space="preserve">  Despesas financeiras:</t>
  </si>
  <si>
    <t>Administração Central (AC)</t>
  </si>
  <si>
    <t xml:space="preserve">  Administração central:</t>
  </si>
  <si>
    <t>Lucro (L)</t>
  </si>
  <si>
    <t xml:space="preserve">  Lucro:</t>
  </si>
  <si>
    <t>Tributos (T)</t>
  </si>
  <si>
    <t>Conforme legislação</t>
  </si>
  <si>
    <t xml:space="preserve">  Tributos:</t>
  </si>
  <si>
    <t>Joaquim Neres Xavier Dias</t>
  </si>
  <si>
    <t>Prefeito Municipal de Salinas</t>
  </si>
  <si>
    <t>ED-16660</t>
  </si>
  <si>
    <t xml:space="preserve">FORNECIMENTO E COLOCAÇÃO DE PLACA DE OBRA EM CHAPA GALVANIZADA #26, ESP. 0,45 MM, PLOTADA COM ADESIVO VINÍLICO, AFIXADA COM REBITES 4,8X40 MM, EM ESTRUTURA METÁLICA DE METALON 20X20 MM, ESP. 1,25 MM, INCLUSIVE SUPORTE EM EUCALIPTO AUTOCLAVADO PINTADO COM TINTA PVA DUAS (2) DEMÃOS (2,4 X 1,2 m) </t>
  </si>
  <si>
    <t>MUNICÍPIO: Salinas - MG</t>
  </si>
  <si>
    <t>1.1.1</t>
  </si>
  <si>
    <t>1.2.1</t>
  </si>
  <si>
    <t>1.2.2</t>
  </si>
  <si>
    <t>1.3.1</t>
  </si>
  <si>
    <t>1.3.2</t>
  </si>
  <si>
    <t>1.4.1</t>
  </si>
  <si>
    <t>1.5.1</t>
  </si>
  <si>
    <t>1.5.2</t>
  </si>
  <si>
    <t>1.6.1</t>
  </si>
  <si>
    <t>1.6.2</t>
  </si>
  <si>
    <t>1.6.3</t>
  </si>
  <si>
    <t>1.6.4</t>
  </si>
  <si>
    <t>1.6.5</t>
  </si>
  <si>
    <t>1.6.6</t>
  </si>
  <si>
    <t>Prefeito Municipal</t>
  </si>
  <si>
    <t>CÓDIGO</t>
  </si>
  <si>
    <t>1.2 - PRAÇA JK</t>
  </si>
  <si>
    <t xml:space="preserve">PLANTIO DE GRAMA BATATAIS EM PLACAS. </t>
  </si>
  <si>
    <t>PLANTIO DE GRAMA ESMERALDA OU SÃO CARLOS OU CURITIBANA, EM PLACAS.</t>
  </si>
  <si>
    <t>ED-17905</t>
  </si>
  <si>
    <t>B.D.I.:</t>
  </si>
  <si>
    <t>PORCA SEXTAVADA (MATERIAL: AÇO|DIÂMETRO: 19MM [3/4"]|PESO/100PÇ: 5,00 KG)</t>
  </si>
  <si>
    <t>SUPORTE PARA LUMINÁRIA PÚBLICA (TIPO: PÉTALA|QUANTIDADE DE LUMINÁRIAS: 2)</t>
  </si>
  <si>
    <t>CABO UNIPOLAR ISOLADO EM POLÍMERO TERMOPLÁSTICO, TIPO LSHF/ATOX, NÃO HALOGENADO, 450/750V, 70°C - BAIXA TENSÃO (ENCORDOAMENTO: CLASSE 5|SEÇÃO TRANSVERSAL: 2,50MM2)</t>
  </si>
  <si>
    <t>ELETRICISTA COM ENCARGOS COMPLEMENTARES</t>
  </si>
  <si>
    <t>AJUDANTE DE ELETRICISTA COM ENCARGOS COMPLEMENTARES</t>
  </si>
  <si>
    <t>RELÉ FOTOELÉTRICO, TENSÃO 120V COM CAPACIDADE DE CARGA 1200VA, INCLUSIVE BASE E INSTALAÇÃO</t>
  </si>
  <si>
    <t>LUMINÁRIA PÚBLICA DE LED, POTÊNCIA DE 200W, EXCLUSIVE SUPORTE E POSTE</t>
  </si>
  <si>
    <t>MATED-9816</t>
  </si>
  <si>
    <t>MATED-11945</t>
  </si>
  <si>
    <t>MATED-11806</t>
  </si>
  <si>
    <t>ED-50373</t>
  </si>
  <si>
    <t>ED-50362</t>
  </si>
  <si>
    <t>ED-49523</t>
  </si>
  <si>
    <t>ED-22217</t>
  </si>
  <si>
    <t>ED-20907</t>
  </si>
  <si>
    <t>POSTE TELECÔNICO RETO (ALTURA: 9M|MATERIAL: AÇO GALVANIZADO)</t>
  </si>
  <si>
    <t>MATED-13026</t>
  </si>
  <si>
    <t>1.1 - PRAÇA DR. MORAIS</t>
  </si>
  <si>
    <t>1.1.2</t>
  </si>
  <si>
    <t>1.4 - PRAÇA FLORESTA</t>
  </si>
  <si>
    <t>1.6 - PRAÇA PADRE LÉO</t>
  </si>
  <si>
    <t>1.6.7</t>
  </si>
  <si>
    <t>1.6.8</t>
  </si>
  <si>
    <t>1.6.9</t>
  </si>
  <si>
    <t>1.6.10</t>
  </si>
  <si>
    <t>1.6.11</t>
  </si>
  <si>
    <t>1.1.3</t>
  </si>
  <si>
    <t>1.4.2</t>
  </si>
  <si>
    <t>1.6.12</t>
  </si>
  <si>
    <t>ED-50703</t>
  </si>
  <si>
    <t>LIMPEZA DE TERRENO, INCLUSIVE CAPINA, RASTELAMENTO COM AFASTAMENTO ATÉ VINTE (20) METROS E QUEIMA CONTROLADA</t>
  </si>
  <si>
    <t>REFORMAS PONTUAIS EM PRAÇAS DA CIDADE</t>
  </si>
  <si>
    <t>OBRA: REFORMAS PONTUAIS EM PRAÇAS DA CIDADE</t>
  </si>
  <si>
    <t>hora</t>
  </si>
  <si>
    <t>SUPORTE PARA LUMINÁRIA PÚBLICA (TIPO: PÉTALA|QUANTIDADE DE LUMINÁRIAS: 6)</t>
  </si>
  <si>
    <t>MEMÓRIA DE CÁLCULO</t>
  </si>
  <si>
    <t>1,20 x 2,40</t>
  </si>
  <si>
    <t>41,7+128,2</t>
  </si>
  <si>
    <t>31,4+13,4+41,5</t>
  </si>
  <si>
    <t>292,6+138,9+156,5+124,4+99,9</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</si>
  <si>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NO PISO COM ARGAMASSA</t>
  </si>
  <si>
    <t>FUNDAÇÃO EM BASE DE CONCRETO PARA FIXAÇÃO DE POSTE FLANGEADO, ALTURA ÚTIL PARA POSTE DE 7M ATÉ 9M, COM FORMA, INCLUSIVE ESPERA EM VERGALHÃO DE AÇO COM ROSCA TOTAL, ESCAVAÇÃO, APILOAMENTO, REATERRO E TRANSPORTE COM RETIRADA DO MATERIAL ESCAVADO (EM CAÇAMBA)</t>
  </si>
  <si>
    <t>1.7 - PRAÇA DA BÍBLIA</t>
  </si>
  <si>
    <t>1.7 - PRAÇA DO SANTO ANTÔNIO</t>
  </si>
  <si>
    <t>1.7.1</t>
  </si>
  <si>
    <t>1.7.2</t>
  </si>
  <si>
    <t>1.7.3</t>
  </si>
  <si>
    <t>1.7.4</t>
  </si>
  <si>
    <t>1.7.5</t>
  </si>
  <si>
    <t>1.7.6</t>
  </si>
  <si>
    <t>1.7.7</t>
  </si>
  <si>
    <t>1.7.8</t>
  </si>
  <si>
    <t>1.7.9</t>
  </si>
  <si>
    <t>1.7.10</t>
  </si>
  <si>
    <t>1.8 - PRAÇA PROCÓPIO CARDOSO</t>
  </si>
  <si>
    <t>1.8.1</t>
  </si>
  <si>
    <t>1.8.2</t>
  </si>
  <si>
    <t>1.8.3</t>
  </si>
  <si>
    <t>1.8.4</t>
  </si>
  <si>
    <t>1.8.5</t>
  </si>
  <si>
    <t>1.8.6</t>
  </si>
  <si>
    <t>POSTE DE JARDIM COM GLOBO DE VIDRO LEITOSO - ALTURA: 2,5M (MÍNIMO), DIÂMETRO 3" EM AÇO FOSFATIZADO PRETO, QUANTIDADE DE LÂMPADAS 2 (NÃO INCLUSAS) POTÊNCIA MÁXIMA/MODELO LED BULBO 65W MODELO T65-6K; LÂMPADA COMPATÍVEL LED/ELETRÔNICA; PADRÃO DO SOQUETE E-27; TENSÃO: BI-VOLT</t>
  </si>
  <si>
    <t>MÉDIA 03 ORÇAMENTOS MERCADO</t>
  </si>
  <si>
    <t>H</t>
  </si>
  <si>
    <t>CHUMBADOR DE ACO ZINCADO, DIAMETRO 5/8", COMPRIMENTO 6", COM PORCA</t>
  </si>
  <si>
    <t>UN</t>
  </si>
  <si>
    <t xml:space="preserve">CABO DE COBRE NU 35 MM2 MEIO-DURO  </t>
  </si>
  <si>
    <t>M</t>
  </si>
  <si>
    <t>h</t>
  </si>
  <si>
    <t>3*3,95</t>
  </si>
  <si>
    <t>3*4</t>
  </si>
  <si>
    <t>3*0,88</t>
  </si>
  <si>
    <t>3*2</t>
  </si>
  <si>
    <t>1.8.7</t>
  </si>
  <si>
    <t>LED BULBO 65W MODELO T65-6K; LÂMPADA COMPATÍVEL LED/ELETRÔNICA; PADRÃO DO SOQUETE E-27; TENSÃO: BI-VOLT</t>
  </si>
  <si>
    <t xml:space="preserve"> CRONOGRAMA FÍSICO FINANCEIRO</t>
  </si>
  <si>
    <t>ELETRODUTO PVC FLEXIVEL CORRUGADO, REFORCADO, COR LARANJA, DE 20 MM, PARA LAJES E PISOS (para ponto de luz dos novos postes interligados aos postes mais próximos, sem aterramento)</t>
  </si>
  <si>
    <t>CABO DE COBRE FLEXÍVEL ISOLADO, 2,5 MM², ANTI-CHAMA 450/750 V, PARA CIRCUITOS TERMINAIS - FORNECIMENTO E INSTALAÇÃO. (para ponto de luz dos novos postes interligados aos postes mais próximos, sem aterramento)</t>
  </si>
  <si>
    <t>CABO DE COBRE NU 35 MM2 MEIO-DURO  (aterramento dos postes)</t>
  </si>
  <si>
    <t>1.9.1</t>
  </si>
  <si>
    <t>1.9.2</t>
  </si>
  <si>
    <t>1.9.3</t>
  </si>
  <si>
    <t>1.9.4</t>
  </si>
  <si>
    <t>1.9.5</t>
  </si>
  <si>
    <t>1.9.6</t>
  </si>
  <si>
    <t>1.9.7</t>
  </si>
  <si>
    <t>1.9.8</t>
  </si>
  <si>
    <t>1.9 - PRAÇA MOISÉS LADEIA</t>
  </si>
  <si>
    <t>12*3,95</t>
  </si>
  <si>
    <t>12*4</t>
  </si>
  <si>
    <t>12*0,88</t>
  </si>
  <si>
    <t>REFERÊNCIAS:  SINAPI 01/2026 - SICOR 10/2025</t>
  </si>
  <si>
    <t>DATA: mai/26</t>
  </si>
  <si>
    <t>quantidades originais</t>
  </si>
  <si>
    <t>222,4+196,8+8,5+35,6+8,5+184,4+198,79</t>
  </si>
  <si>
    <t>96,8+621,4+314,5+120,5+109,1+414,1+607,4+114,3+44,62</t>
  </si>
  <si>
    <t>1.3 - PRAÇA DA BÍBLIA</t>
  </si>
  <si>
    <t>1.3.3</t>
  </si>
  <si>
    <t>1.3.4</t>
  </si>
  <si>
    <t>1.3.5</t>
  </si>
  <si>
    <t>1.3.6</t>
  </si>
  <si>
    <t>1.3.7</t>
  </si>
  <si>
    <t>1.3.8</t>
  </si>
  <si>
    <t>1.3.9</t>
  </si>
  <si>
    <t>1.3.10</t>
  </si>
  <si>
    <t>1.3.11</t>
  </si>
  <si>
    <t>1.3.12</t>
  </si>
  <si>
    <t>1.3. - PRAÇA DA BÍBLIA</t>
  </si>
  <si>
    <t>1.5 - PRAÇA FAUSTINA</t>
  </si>
  <si>
    <t xml:space="preserve">         CRONOGRAMA FÍSICO FINANCEIRO</t>
  </si>
  <si>
    <t xml:space="preserve">     CRONOGRAMA FÍSICO FINANCEIRO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</si>
</sst>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quot;R$ &quot;* #,##0.00_);_(&quot;R$ &quot;* \(#,##0.00\);_(&quot;R$ &quot;* &quot;-&quot;??_);_(@_)"/>
    <numFmt numFmtId="165" formatCode="_(* #,##0.00_);_(* \(#,##0.00\);_(* &quot;-&quot;??_);_(@_)"/>
    <numFmt numFmtId="166" formatCode="_(&quot;R$&quot;* #,##0.00_);_(&quot;R$&quot;* \(#,##0.00\);_(&quot;R$&quot;* &quot;-&quot;??_);_(@_)"/>
  </numFmts>
  <fonts count="20" x14ac:knownFonts="1">
    <font>
      <sz val="10"/>
      <name val="Arial"/>
    </font>
    <font>
      <sz val="10"/>
      <name val="Arial"/>
    </font>
    <font>
      <b/>
      <sz val="10"/>
      <name val="Arial"/>
      <family val="2"/>
    </font>
    <font>
      <sz val="10"/>
      <name val="Arial"/>
      <family val="2"/>
    </font>
    <font>
      <b/>
      <sz val="18"/>
      <name val="Arial"/>
      <family val="2"/>
    </font>
    <font>
      <sz val="10"/>
      <name val="Arial"/>
      <family val="2"/>
    </font>
    <font>
      <sz val="12"/>
      <name val="Arial"/>
      <family val="2"/>
    </font>
    <font>
      <b/>
      <sz val="12"/>
      <name val="Arial"/>
      <family val="2"/>
    </font>
    <font>
      <sz val="14"/>
      <name val="Arial"/>
      <family val="2"/>
    </font>
    <font>
      <b/>
      <sz val="14"/>
      <name val="Arial"/>
      <family val="2"/>
    </font>
    <font>
      <sz val="10"/>
      <name val="Arial"/>
      <family val="2"/>
    </font>
    <font>
      <sz val="8"/>
      <name val="Arial"/>
      <family val="2"/>
    </font>
    <font>
      <sz val="9"/>
      <name val="Arial"/>
      <family val="2"/>
    </font>
    <font>
      <b/>
      <sz val="16"/>
      <name val="Arial"/>
      <family val="2"/>
    </font>
    <font>
      <b/>
      <sz val="24"/>
      <name val="Arial"/>
      <family val="2"/>
    </font>
    <font>
      <b/>
      <sz val="9"/>
      <name val="Arial"/>
      <family val="2"/>
    </font>
    <font>
      <b/>
      <sz val="22"/>
      <name val="Arial"/>
      <family val="2"/>
    </font>
    <font>
      <u/>
      <sz val="8"/>
      <name val="Arial"/>
      <family val="2"/>
    </font>
    <font>
      <b/>
      <sz val="11"/>
      <name val="Arial"/>
      <family val="2"/>
    </font>
    <font>
      <b/>
      <sz val="18"/>
      <name val="Comic Sans MS"/>
      <family val="4"/>
    </font>
  </fonts>
  <fills count="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tint="-4.9989318521683403E-2"/>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hair">
        <color indexed="64"/>
      </left>
      <right/>
      <top style="medium">
        <color indexed="64"/>
      </top>
      <bottom/>
      <diagonal/>
    </border>
    <border>
      <left style="medium">
        <color indexed="64"/>
      </left>
      <right/>
      <top/>
      <bottom style="thin">
        <color indexed="64"/>
      </bottom>
      <diagonal/>
    </border>
    <border>
      <left style="hair">
        <color indexed="64"/>
      </left>
      <right/>
      <top/>
      <bottom style="thin">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style="thin">
        <color indexed="64"/>
      </right>
      <top style="thin">
        <color indexed="64"/>
      </top>
      <bottom style="hair">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style="hair">
        <color indexed="64"/>
      </top>
      <bottom style="hair">
        <color indexed="64"/>
      </bottom>
      <diagonal/>
    </border>
    <border>
      <left/>
      <right style="thin">
        <color indexed="64"/>
      </right>
      <top style="hair">
        <color indexed="64"/>
      </top>
      <bottom style="medium">
        <color indexed="64"/>
      </bottom>
      <diagonal/>
    </border>
  </borders>
  <cellStyleXfs count="10">
    <xf numFmtId="0" fontId="0" fillId="0" borderId="0"/>
    <xf numFmtId="166" fontId="1" fillId="0" borderId="0" applyFont="0" applyFill="0" applyBorder="0" applyAlignment="0" applyProtection="0"/>
    <xf numFmtId="164" fontId="10" fillId="0" borderId="0" applyFont="0" applyFill="0" applyBorder="0" applyAlignment="0" applyProtection="0"/>
    <xf numFmtId="0" fontId="3" fillId="0" borderId="0"/>
    <xf numFmtId="9" fontId="1" fillId="0" borderId="0" applyFont="0" applyFill="0" applyBorder="0" applyAlignment="0" applyProtection="0"/>
    <xf numFmtId="9" fontId="3" fillId="0" borderId="0" applyFont="0" applyFill="0" applyBorder="0" applyAlignment="0" applyProtection="0"/>
    <xf numFmtId="165" fontId="5" fillId="0" borderId="0" applyFont="0" applyFill="0" applyBorder="0" applyAlignment="0" applyProtection="0"/>
    <xf numFmtId="165" fontId="3" fillId="0" borderId="0" applyFont="0" applyFill="0" applyBorder="0" applyAlignment="0" applyProtection="0"/>
    <xf numFmtId="165" fontId="10" fillId="0" borderId="0" applyFont="0" applyFill="0" applyBorder="0" applyAlignment="0" applyProtection="0"/>
    <xf numFmtId="165" fontId="1" fillId="0" borderId="0" applyFont="0" applyFill="0" applyBorder="0" applyAlignment="0" applyProtection="0"/>
  </cellStyleXfs>
  <cellXfs count="273">
    <xf numFmtId="0" fontId="0" fillId="0" borderId="0" xfId="0"/>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0" fillId="3" borderId="0" xfId="0" applyFill="1"/>
    <xf numFmtId="0" fontId="6" fillId="3" borderId="0" xfId="0" applyFont="1" applyFill="1"/>
    <xf numFmtId="0" fontId="0" fillId="3" borderId="0" xfId="0" applyFill="1" applyBorder="1" applyAlignment="1">
      <alignment vertical="center"/>
    </xf>
    <xf numFmtId="0" fontId="3" fillId="3" borderId="0" xfId="3" applyFill="1" applyBorder="1" applyAlignment="1">
      <alignment horizontal="left"/>
    </xf>
    <xf numFmtId="0" fontId="3" fillId="3" borderId="0" xfId="3" applyFill="1" applyBorder="1" applyAlignment="1">
      <alignment horizontal="right"/>
    </xf>
    <xf numFmtId="0" fontId="3" fillId="3" borderId="0" xfId="3" applyFill="1" applyBorder="1"/>
    <xf numFmtId="0" fontId="3" fillId="3" borderId="0" xfId="3" applyFill="1"/>
    <xf numFmtId="0" fontId="0" fillId="3" borderId="0" xfId="0" applyFill="1" applyBorder="1"/>
    <xf numFmtId="0" fontId="0" fillId="3" borderId="0" xfId="0" applyFill="1" applyBorder="1" applyAlignment="1">
      <alignment horizontal="center"/>
    </xf>
    <xf numFmtId="0" fontId="0" fillId="3" borderId="0" xfId="0" applyFill="1" applyAlignment="1">
      <alignment vertical="center"/>
    </xf>
    <xf numFmtId="0" fontId="0" fillId="3" borderId="0" xfId="0" applyFill="1" applyAlignment="1">
      <alignment horizontal="center"/>
    </xf>
    <xf numFmtId="165" fontId="10" fillId="3" borderId="0" xfId="9" applyFont="1" applyFill="1"/>
    <xf numFmtId="165" fontId="3" fillId="3" borderId="0" xfId="9" applyFont="1" applyFill="1"/>
    <xf numFmtId="165" fontId="0" fillId="3" borderId="0" xfId="0" applyNumberFormat="1" applyFill="1"/>
    <xf numFmtId="0" fontId="8" fillId="3" borderId="1" xfId="0" applyFont="1" applyFill="1" applyBorder="1" applyAlignment="1">
      <alignment vertical="center"/>
    </xf>
    <xf numFmtId="0" fontId="3" fillId="3" borderId="2" xfId="0" applyFont="1" applyFill="1" applyBorder="1" applyAlignment="1">
      <alignment horizontal="center" vertical="center"/>
    </xf>
    <xf numFmtId="0" fontId="2" fillId="3" borderId="2" xfId="0" applyFont="1" applyFill="1" applyBorder="1"/>
    <xf numFmtId="0" fontId="2" fillId="3" borderId="1" xfId="0" applyFont="1" applyFill="1" applyBorder="1" applyAlignment="1">
      <alignment horizontal="center" vertical="center"/>
    </xf>
    <xf numFmtId="165" fontId="10" fillId="3" borderId="0" xfId="9" applyFont="1" applyFill="1" applyBorder="1"/>
    <xf numFmtId="0" fontId="3" fillId="3" borderId="1" xfId="0" applyFont="1" applyFill="1" applyBorder="1" applyAlignment="1">
      <alignment horizontal="left" vertical="center"/>
    </xf>
    <xf numFmtId="0" fontId="3" fillId="3" borderId="1" xfId="0" applyFont="1" applyFill="1" applyBorder="1" applyAlignment="1">
      <alignment horizontal="left" vertical="center" wrapText="1"/>
    </xf>
    <xf numFmtId="165" fontId="2" fillId="3" borderId="1" xfId="9" applyFont="1" applyFill="1" applyBorder="1" applyAlignment="1">
      <alignment vertical="center"/>
    </xf>
    <xf numFmtId="165" fontId="3" fillId="3" borderId="1" xfId="9" applyFont="1" applyFill="1" applyBorder="1" applyAlignment="1">
      <alignment vertical="center"/>
    </xf>
    <xf numFmtId="0" fontId="9" fillId="3" borderId="1" xfId="0" applyFont="1" applyFill="1" applyBorder="1" applyAlignment="1">
      <alignment vertical="center"/>
    </xf>
    <xf numFmtId="165" fontId="8" fillId="3" borderId="1" xfId="9" applyFont="1" applyFill="1" applyBorder="1" applyAlignment="1">
      <alignment vertical="center"/>
    </xf>
    <xf numFmtId="0" fontId="2" fillId="3" borderId="3" xfId="0" applyFont="1" applyFill="1" applyBorder="1" applyAlignment="1">
      <alignment horizontal="left" vertical="center"/>
    </xf>
    <xf numFmtId="165" fontId="2" fillId="3" borderId="1" xfId="9" applyFont="1" applyFill="1" applyBorder="1" applyAlignment="1">
      <alignment horizontal="center" vertical="center"/>
    </xf>
    <xf numFmtId="0" fontId="2" fillId="3" borderId="4" xfId="0" applyFont="1" applyFill="1" applyBorder="1" applyAlignment="1">
      <alignment horizontal="center" vertical="center"/>
    </xf>
    <xf numFmtId="0" fontId="4" fillId="3" borderId="0" xfId="0" applyFont="1" applyFill="1" applyBorder="1" applyAlignment="1">
      <alignment horizontal="center"/>
    </xf>
    <xf numFmtId="0" fontId="2" fillId="3" borderId="0" xfId="0" applyFont="1" applyFill="1" applyBorder="1" applyAlignment="1">
      <alignment horizontal="center" vertical="center"/>
    </xf>
    <xf numFmtId="0" fontId="13" fillId="3" borderId="0" xfId="0" applyFont="1" applyFill="1" applyBorder="1" applyAlignment="1">
      <alignment vertical="center"/>
    </xf>
    <xf numFmtId="165" fontId="2" fillId="3" borderId="0" xfId="9" applyFont="1" applyFill="1" applyBorder="1" applyAlignment="1">
      <alignment vertical="center"/>
    </xf>
    <xf numFmtId="165" fontId="3" fillId="3" borderId="0" xfId="9" applyFont="1" applyFill="1" applyBorder="1" applyAlignment="1">
      <alignment vertical="center"/>
    </xf>
    <xf numFmtId="165" fontId="7" fillId="3" borderId="0" xfId="9" applyFont="1" applyFill="1" applyBorder="1" applyAlignment="1">
      <alignment vertical="center"/>
    </xf>
    <xf numFmtId="165" fontId="2" fillId="3" borderId="0" xfId="9" applyFont="1" applyFill="1" applyBorder="1" applyAlignment="1">
      <alignment horizontal="center" vertical="center" wrapText="1"/>
    </xf>
    <xf numFmtId="0" fontId="14" fillId="3" borderId="0" xfId="0" applyFont="1" applyFill="1" applyBorder="1" applyAlignment="1">
      <alignment horizontal="center" vertical="center"/>
    </xf>
    <xf numFmtId="165" fontId="2" fillId="3" borderId="0" xfId="9" applyFont="1" applyFill="1" applyBorder="1" applyAlignment="1">
      <alignment horizontal="center" vertical="center"/>
    </xf>
    <xf numFmtId="0" fontId="3" fillId="2" borderId="5" xfId="3" applyFill="1" applyBorder="1"/>
    <xf numFmtId="0" fontId="3" fillId="2" borderId="6" xfId="3" applyFill="1" applyBorder="1"/>
    <xf numFmtId="0" fontId="3" fillId="2" borderId="7" xfId="3" applyFill="1" applyBorder="1"/>
    <xf numFmtId="0" fontId="3" fillId="2" borderId="8" xfId="3" applyFill="1" applyBorder="1"/>
    <xf numFmtId="0" fontId="3" fillId="2" borderId="9" xfId="3" applyFill="1" applyBorder="1"/>
    <xf numFmtId="0" fontId="15" fillId="2" borderId="8" xfId="0" applyFont="1" applyFill="1" applyBorder="1"/>
    <xf numFmtId="0" fontId="2" fillId="2" borderId="0" xfId="0" applyFont="1" applyFill="1" applyBorder="1" applyAlignment="1">
      <alignment horizontal="left" vertical="center"/>
    </xf>
    <xf numFmtId="0" fontId="2" fillId="2" borderId="0" xfId="0" applyFont="1" applyFill="1" applyBorder="1" applyAlignment="1">
      <alignment vertical="center"/>
    </xf>
    <xf numFmtId="0" fontId="0" fillId="0" borderId="9" xfId="0" applyBorder="1"/>
    <xf numFmtId="0" fontId="3" fillId="4" borderId="10" xfId="3" applyFill="1" applyBorder="1" applyAlignment="1">
      <alignment horizontal="center"/>
    </xf>
    <xf numFmtId="0" fontId="3" fillId="4" borderId="11" xfId="3" applyFill="1" applyBorder="1" applyAlignment="1">
      <alignment horizontal="center"/>
    </xf>
    <xf numFmtId="0" fontId="3" fillId="4" borderId="12" xfId="3" applyFill="1" applyBorder="1" applyAlignment="1">
      <alignment horizontal="center"/>
    </xf>
    <xf numFmtId="0" fontId="3" fillId="4" borderId="13" xfId="3" applyFill="1" applyBorder="1"/>
    <xf numFmtId="0" fontId="3" fillId="4" borderId="14" xfId="3" applyFill="1" applyBorder="1"/>
    <xf numFmtId="0" fontId="3" fillId="4" borderId="14" xfId="3" applyFill="1" applyBorder="1" applyAlignment="1">
      <alignment horizontal="center"/>
    </xf>
    <xf numFmtId="0" fontId="3" fillId="4" borderId="15" xfId="3" applyFill="1" applyBorder="1" applyAlignment="1">
      <alignment horizontal="center"/>
    </xf>
    <xf numFmtId="0" fontId="3" fillId="2" borderId="13" xfId="0" applyFont="1" applyFill="1" applyBorder="1"/>
    <xf numFmtId="165" fontId="0" fillId="2" borderId="16" xfId="9" applyFont="1" applyFill="1" applyBorder="1"/>
    <xf numFmtId="9" fontId="3" fillId="2" borderId="16" xfId="4" applyFont="1" applyFill="1" applyBorder="1" applyAlignment="1">
      <alignment horizontal="right"/>
    </xf>
    <xf numFmtId="9" fontId="3" fillId="2" borderId="17" xfId="4" applyFont="1" applyFill="1" applyBorder="1" applyAlignment="1">
      <alignment horizontal="right"/>
    </xf>
    <xf numFmtId="9" fontId="3" fillId="2" borderId="0" xfId="3" applyNumberFormat="1" applyFill="1"/>
    <xf numFmtId="0" fontId="0" fillId="2" borderId="13" xfId="0" applyFill="1" applyBorder="1"/>
    <xf numFmtId="165" fontId="3" fillId="2" borderId="16" xfId="9" applyFont="1" applyFill="1" applyBorder="1" applyAlignment="1">
      <alignment horizontal="right"/>
    </xf>
    <xf numFmtId="165" fontId="3" fillId="2" borderId="17" xfId="9" applyFont="1" applyFill="1" applyBorder="1" applyAlignment="1">
      <alignment horizontal="right"/>
    </xf>
    <xf numFmtId="0" fontId="0" fillId="4" borderId="18" xfId="0" applyFill="1" applyBorder="1"/>
    <xf numFmtId="165" fontId="3" fillId="4" borderId="1" xfId="9" applyFont="1" applyFill="1" applyBorder="1"/>
    <xf numFmtId="9" fontId="3" fillId="4" borderId="1" xfId="4" applyFont="1" applyFill="1" applyBorder="1" applyAlignment="1">
      <alignment horizontal="right"/>
    </xf>
    <xf numFmtId="9" fontId="3" fillId="4" borderId="16" xfId="4" applyFont="1" applyFill="1" applyBorder="1" applyAlignment="1">
      <alignment horizontal="right"/>
    </xf>
    <xf numFmtId="9" fontId="3" fillId="4" borderId="17" xfId="4" applyFont="1" applyFill="1" applyBorder="1" applyAlignment="1">
      <alignment horizontal="right"/>
    </xf>
    <xf numFmtId="165" fontId="3" fillId="4" borderId="16" xfId="9" applyFont="1" applyFill="1" applyBorder="1" applyAlignment="1">
      <alignment horizontal="right"/>
    </xf>
    <xf numFmtId="165" fontId="3" fillId="4" borderId="17" xfId="9" applyFont="1" applyFill="1" applyBorder="1" applyAlignment="1">
      <alignment horizontal="right"/>
    </xf>
    <xf numFmtId="0" fontId="0" fillId="2" borderId="18" xfId="0" applyFill="1" applyBorder="1"/>
    <xf numFmtId="165" fontId="0" fillId="2" borderId="1" xfId="9" applyFont="1" applyFill="1" applyBorder="1"/>
    <xf numFmtId="9" fontId="3" fillId="2" borderId="1" xfId="4" applyFont="1" applyFill="1" applyBorder="1" applyAlignment="1">
      <alignment horizontal="right"/>
    </xf>
    <xf numFmtId="165" fontId="3" fillId="2" borderId="16" xfId="9" applyNumberFormat="1" applyFont="1" applyFill="1" applyBorder="1" applyAlignment="1">
      <alignment horizontal="right"/>
    </xf>
    <xf numFmtId="0" fontId="12" fillId="4" borderId="18" xfId="0" applyFont="1" applyFill="1" applyBorder="1"/>
    <xf numFmtId="0" fontId="3" fillId="2" borderId="10" xfId="3" applyFill="1" applyBorder="1"/>
    <xf numFmtId="165" fontId="3" fillId="2" borderId="11" xfId="9" applyFont="1" applyFill="1" applyBorder="1"/>
    <xf numFmtId="0" fontId="2" fillId="2" borderId="10" xfId="3" applyFont="1" applyFill="1" applyBorder="1" applyAlignment="1">
      <alignment horizontal="right"/>
    </xf>
    <xf numFmtId="165" fontId="3" fillId="2" borderId="1" xfId="9" applyNumberFormat="1" applyFont="1" applyFill="1" applyBorder="1" applyAlignment="1">
      <alignment horizontal="right"/>
    </xf>
    <xf numFmtId="165" fontId="3" fillId="2" borderId="0" xfId="3" applyNumberFormat="1" applyFill="1"/>
    <xf numFmtId="0" fontId="2" fillId="5" borderId="10" xfId="3" applyFont="1" applyFill="1" applyBorder="1" applyAlignment="1">
      <alignment horizontal="right"/>
    </xf>
    <xf numFmtId="0" fontId="3" fillId="5" borderId="11" xfId="3" applyFill="1" applyBorder="1"/>
    <xf numFmtId="165" fontId="3" fillId="5" borderId="16" xfId="9" applyFont="1" applyFill="1" applyBorder="1" applyAlignment="1">
      <alignment horizontal="right"/>
    </xf>
    <xf numFmtId="165" fontId="3" fillId="5" borderId="1" xfId="9" applyFont="1" applyFill="1" applyBorder="1" applyAlignment="1">
      <alignment horizontal="right"/>
    </xf>
    <xf numFmtId="165" fontId="3" fillId="5" borderId="19" xfId="9" applyFont="1" applyFill="1" applyBorder="1" applyAlignment="1">
      <alignment horizontal="right"/>
    </xf>
    <xf numFmtId="0" fontId="3" fillId="2" borderId="11" xfId="3" applyFill="1" applyBorder="1"/>
    <xf numFmtId="10" fontId="3" fillId="2" borderId="1" xfId="4" applyNumberFormat="1" applyFont="1" applyFill="1" applyBorder="1" applyAlignment="1">
      <alignment horizontal="right"/>
    </xf>
    <xf numFmtId="2" fontId="3" fillId="2" borderId="19" xfId="3" applyNumberFormat="1" applyFill="1" applyBorder="1" applyAlignment="1">
      <alignment horizontal="right"/>
    </xf>
    <xf numFmtId="10" fontId="3" fillId="5" borderId="11" xfId="4" applyNumberFormat="1" applyFont="1" applyFill="1" applyBorder="1" applyAlignment="1">
      <alignment horizontal="right"/>
    </xf>
    <xf numFmtId="2" fontId="3" fillId="5" borderId="20" xfId="3" applyNumberFormat="1" applyFill="1" applyBorder="1" applyAlignment="1">
      <alignment horizontal="right"/>
    </xf>
    <xf numFmtId="0" fontId="3" fillId="2" borderId="8" xfId="3" applyFill="1" applyBorder="1" applyAlignment="1">
      <alignment horizontal="left"/>
    </xf>
    <xf numFmtId="0" fontId="0" fillId="0" borderId="0" xfId="0" applyBorder="1" applyAlignment="1">
      <alignment horizontal="center"/>
    </xf>
    <xf numFmtId="0" fontId="0" fillId="0" borderId="0" xfId="0" applyBorder="1"/>
    <xf numFmtId="0" fontId="12" fillId="3" borderId="5" xfId="0" applyFont="1" applyFill="1" applyBorder="1" applyAlignment="1" applyProtection="1">
      <alignment horizontal="left" vertical="center"/>
    </xf>
    <xf numFmtId="0" fontId="12" fillId="3" borderId="6" xfId="0" applyFont="1" applyFill="1" applyBorder="1" applyAlignment="1" applyProtection="1">
      <alignment vertical="center"/>
    </xf>
    <xf numFmtId="0" fontId="12" fillId="3" borderId="21" xfId="0" applyFont="1" applyFill="1" applyBorder="1" applyAlignment="1" applyProtection="1">
      <alignment vertical="center"/>
    </xf>
    <xf numFmtId="10" fontId="7" fillId="3" borderId="6" xfId="5" applyNumberFormat="1" applyFont="1" applyFill="1" applyBorder="1" applyAlignment="1" applyProtection="1">
      <alignment vertical="center"/>
    </xf>
    <xf numFmtId="10" fontId="7" fillId="3" borderId="7" xfId="5" applyNumberFormat="1" applyFont="1" applyFill="1" applyBorder="1" applyAlignment="1" applyProtection="1">
      <alignment vertical="center"/>
    </xf>
    <xf numFmtId="0" fontId="12" fillId="3" borderId="22" xfId="0" applyFont="1" applyFill="1" applyBorder="1" applyAlignment="1" applyProtection="1">
      <alignment horizontal="left" vertical="center"/>
    </xf>
    <xf numFmtId="0" fontId="12" fillId="3" borderId="2" xfId="0" applyFont="1" applyFill="1" applyBorder="1" applyAlignment="1" applyProtection="1">
      <alignment vertical="center"/>
    </xf>
    <xf numFmtId="0" fontId="12" fillId="3" borderId="23" xfId="0" applyFont="1" applyFill="1" applyBorder="1" applyAlignment="1" applyProtection="1">
      <alignment vertical="center"/>
    </xf>
    <xf numFmtId="10" fontId="7" fillId="3" borderId="2" xfId="5" applyNumberFormat="1" applyFont="1" applyFill="1" applyBorder="1" applyAlignment="1" applyProtection="1">
      <alignment vertical="center"/>
    </xf>
    <xf numFmtId="10" fontId="7" fillId="3" borderId="15" xfId="5" applyNumberFormat="1" applyFont="1" applyFill="1" applyBorder="1" applyAlignment="1" applyProtection="1">
      <alignment vertical="center"/>
    </xf>
    <xf numFmtId="0" fontId="12" fillId="3" borderId="24" xfId="0" applyFont="1" applyFill="1" applyBorder="1" applyAlignment="1" applyProtection="1">
      <alignment horizontal="left" vertical="center"/>
    </xf>
    <xf numFmtId="0" fontId="12" fillId="3" borderId="25" xfId="0" applyFont="1" applyFill="1" applyBorder="1" applyAlignment="1" applyProtection="1">
      <alignment horizontal="left" vertical="center"/>
    </xf>
    <xf numFmtId="10" fontId="12" fillId="3" borderId="26" xfId="0" applyNumberFormat="1" applyFont="1" applyFill="1" applyBorder="1" applyAlignment="1" applyProtection="1">
      <alignment vertical="center"/>
    </xf>
    <xf numFmtId="0" fontId="12" fillId="3" borderId="25" xfId="0" applyFont="1" applyFill="1" applyBorder="1" applyAlignment="1" applyProtection="1">
      <alignment horizontal="center" vertical="center"/>
    </xf>
    <xf numFmtId="0" fontId="12" fillId="3" borderId="26" xfId="0" applyFont="1" applyFill="1" applyBorder="1" applyAlignment="1" applyProtection="1">
      <alignment vertical="center"/>
    </xf>
    <xf numFmtId="0" fontId="12" fillId="3" borderId="25" xfId="0" applyFont="1" applyFill="1" applyBorder="1" applyAlignment="1" applyProtection="1">
      <alignment vertical="center"/>
    </xf>
    <xf numFmtId="0" fontId="12" fillId="3" borderId="27" xfId="0" applyFont="1" applyFill="1" applyBorder="1" applyAlignment="1" applyProtection="1">
      <alignment horizontal="left" vertical="center"/>
    </xf>
    <xf numFmtId="0" fontId="12" fillId="3" borderId="28" xfId="0" applyFont="1" applyFill="1" applyBorder="1" applyAlignment="1" applyProtection="1">
      <alignment horizontal="left" vertical="center"/>
    </xf>
    <xf numFmtId="10" fontId="12" fillId="3" borderId="29" xfId="0" applyNumberFormat="1" applyFont="1" applyFill="1" applyBorder="1" applyAlignment="1" applyProtection="1">
      <alignment vertical="center"/>
    </xf>
    <xf numFmtId="0" fontId="12" fillId="3" borderId="28" xfId="0" applyFont="1" applyFill="1" applyBorder="1" applyAlignment="1" applyProtection="1">
      <alignment horizontal="center" vertical="center"/>
    </xf>
    <xf numFmtId="0" fontId="12" fillId="3" borderId="29" xfId="0" applyFont="1" applyFill="1" applyBorder="1" applyAlignment="1" applyProtection="1">
      <alignment vertical="center"/>
    </xf>
    <xf numFmtId="0" fontId="12" fillId="3" borderId="28" xfId="0" applyFont="1" applyFill="1" applyBorder="1" applyAlignment="1" applyProtection="1">
      <alignment vertical="center"/>
    </xf>
    <xf numFmtId="0" fontId="12" fillId="3" borderId="30" xfId="0" applyFont="1" applyFill="1" applyBorder="1" applyAlignment="1" applyProtection="1">
      <alignment horizontal="left" vertical="center"/>
    </xf>
    <xf numFmtId="0" fontId="12" fillId="3" borderId="31" xfId="0" applyFont="1" applyFill="1" applyBorder="1" applyAlignment="1" applyProtection="1">
      <alignment horizontal="left" vertical="center"/>
    </xf>
    <xf numFmtId="0" fontId="12" fillId="3" borderId="32" xfId="0" applyFont="1" applyFill="1" applyBorder="1" applyAlignment="1" applyProtection="1">
      <alignment vertical="center"/>
    </xf>
    <xf numFmtId="0" fontId="12" fillId="3" borderId="31" xfId="0" applyFont="1" applyFill="1" applyBorder="1" applyAlignment="1" applyProtection="1">
      <alignment vertical="center"/>
    </xf>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applyAlignment="1">
      <alignment horizontal="center"/>
    </xf>
    <xf numFmtId="0" fontId="3" fillId="0" borderId="0" xfId="0" applyFont="1" applyBorder="1" applyAlignment="1">
      <alignment horizontal="center"/>
    </xf>
    <xf numFmtId="0" fontId="2" fillId="2" borderId="0" xfId="3" applyFont="1" applyFill="1" applyBorder="1" applyAlignment="1"/>
    <xf numFmtId="0" fontId="0" fillId="0" borderId="33" xfId="0" applyBorder="1"/>
    <xf numFmtId="0" fontId="0" fillId="0" borderId="34" xfId="0" applyBorder="1"/>
    <xf numFmtId="0" fontId="3" fillId="2" borderId="34" xfId="3" applyFill="1" applyBorder="1" applyAlignment="1"/>
    <xf numFmtId="0" fontId="0" fillId="0" borderId="35" xfId="0" applyBorder="1"/>
    <xf numFmtId="0" fontId="3" fillId="0" borderId="0" xfId="0" applyFont="1" applyBorder="1"/>
    <xf numFmtId="0" fontId="3" fillId="3" borderId="1" xfId="1" applyNumberFormat="1" applyFont="1" applyFill="1" applyBorder="1" applyAlignment="1">
      <alignment horizontal="left" vertical="center" wrapText="1"/>
    </xf>
    <xf numFmtId="4" fontId="3" fillId="3" borderId="1" xfId="0" applyNumberFormat="1" applyFont="1" applyFill="1" applyBorder="1" applyAlignment="1">
      <alignment horizontal="right" vertical="center" wrapText="1"/>
    </xf>
    <xf numFmtId="165" fontId="3" fillId="3" borderId="1" xfId="9" applyFont="1" applyFill="1" applyBorder="1" applyAlignment="1">
      <alignment horizontal="right" vertical="center"/>
    </xf>
    <xf numFmtId="0" fontId="2" fillId="3" borderId="1" xfId="0" applyFont="1" applyFill="1" applyBorder="1" applyAlignment="1">
      <alignment horizontal="right" vertical="center"/>
    </xf>
    <xf numFmtId="49" fontId="2" fillId="3" borderId="2" xfId="0" applyNumberFormat="1" applyFont="1" applyFill="1" applyBorder="1" applyAlignment="1"/>
    <xf numFmtId="49" fontId="2" fillId="3" borderId="2" xfId="0" applyNumberFormat="1" applyFont="1" applyFill="1" applyBorder="1" applyAlignment="1">
      <alignment horizontal="right"/>
    </xf>
    <xf numFmtId="0" fontId="2" fillId="3" borderId="22" xfId="0" applyFont="1" applyFill="1" applyBorder="1" applyAlignment="1">
      <alignment horizontal="left" vertical="center"/>
    </xf>
    <xf numFmtId="10" fontId="2" fillId="3" borderId="15" xfId="4" applyNumberFormat="1" applyFont="1" applyFill="1" applyBorder="1" applyAlignment="1">
      <alignment horizontal="center" vertical="center"/>
    </xf>
    <xf numFmtId="0" fontId="2" fillId="3" borderId="18" xfId="0" applyFont="1" applyFill="1" applyBorder="1" applyAlignment="1">
      <alignment vertical="center"/>
    </xf>
    <xf numFmtId="165" fontId="2" fillId="3" borderId="19" xfId="9" applyFont="1" applyFill="1" applyBorder="1" applyAlignment="1">
      <alignment horizontal="center" vertical="center"/>
    </xf>
    <xf numFmtId="0" fontId="2" fillId="3" borderId="36" xfId="0" applyFont="1" applyFill="1" applyBorder="1" applyAlignment="1">
      <alignment vertical="center"/>
    </xf>
    <xf numFmtId="165" fontId="2" fillId="3" borderId="19" xfId="9" applyFont="1" applyFill="1" applyBorder="1" applyAlignment="1">
      <alignment vertical="center"/>
    </xf>
    <xf numFmtId="0" fontId="3" fillId="3" borderId="18" xfId="0" applyFont="1" applyFill="1" applyBorder="1" applyAlignment="1">
      <alignment vertical="center"/>
    </xf>
    <xf numFmtId="165" fontId="3" fillId="3" borderId="19" xfId="9" applyFont="1" applyFill="1" applyBorder="1" applyAlignment="1">
      <alignment vertical="center"/>
    </xf>
    <xf numFmtId="0" fontId="8" fillId="3" borderId="18" xfId="0" applyFont="1" applyFill="1" applyBorder="1" applyAlignment="1">
      <alignment vertical="center"/>
    </xf>
    <xf numFmtId="165" fontId="7" fillId="3" borderId="19" xfId="9" applyFont="1" applyFill="1" applyBorder="1" applyAlignment="1">
      <alignment vertical="center"/>
    </xf>
    <xf numFmtId="0" fontId="0" fillId="3" borderId="8" xfId="0" applyFill="1" applyBorder="1" applyAlignment="1">
      <alignment vertical="center"/>
    </xf>
    <xf numFmtId="0" fontId="3" fillId="3" borderId="9" xfId="3" applyFill="1" applyBorder="1"/>
    <xf numFmtId="165" fontId="10" fillId="3" borderId="9" xfId="9" applyFont="1" applyFill="1" applyBorder="1"/>
    <xf numFmtId="0" fontId="0" fillId="3" borderId="33" xfId="0" applyFill="1" applyBorder="1" applyAlignment="1">
      <alignment vertical="center"/>
    </xf>
    <xf numFmtId="0" fontId="0" fillId="3" borderId="34" xfId="0" applyFill="1" applyBorder="1" applyAlignment="1">
      <alignment vertical="center"/>
    </xf>
    <xf numFmtId="0" fontId="0" fillId="3" borderId="34" xfId="0" applyFill="1" applyBorder="1"/>
    <xf numFmtId="0" fontId="0" fillId="3" borderId="34" xfId="0" applyFill="1" applyBorder="1" applyAlignment="1">
      <alignment horizontal="center"/>
    </xf>
    <xf numFmtId="165" fontId="10" fillId="3" borderId="34" xfId="9" applyFont="1" applyFill="1" applyBorder="1"/>
    <xf numFmtId="165" fontId="10" fillId="3" borderId="35" xfId="9" applyFont="1" applyFill="1" applyBorder="1"/>
    <xf numFmtId="0" fontId="2" fillId="2" borderId="8" xfId="3" applyFont="1" applyFill="1" applyBorder="1" applyAlignment="1">
      <alignment horizontal="center"/>
    </xf>
    <xf numFmtId="0" fontId="3" fillId="2" borderId="33" xfId="3" applyFill="1" applyBorder="1" applyAlignment="1">
      <alignment horizontal="center"/>
    </xf>
    <xf numFmtId="165" fontId="18" fillId="3" borderId="0" xfId="9" applyFont="1" applyFill="1" applyBorder="1" applyAlignment="1">
      <alignment vertical="center"/>
    </xf>
    <xf numFmtId="0" fontId="2" fillId="3" borderId="1" xfId="0" applyFont="1" applyFill="1" applyBorder="1" applyAlignment="1">
      <alignment vertical="center"/>
    </xf>
    <xf numFmtId="4" fontId="3" fillId="3" borderId="1" xfId="0" applyNumberFormat="1" applyFont="1" applyFill="1" applyBorder="1" applyAlignment="1">
      <alignment horizontal="center" vertical="center" wrapText="1"/>
    </xf>
    <xf numFmtId="0" fontId="3" fillId="3" borderId="18" xfId="0" applyFont="1" applyFill="1" applyBorder="1" applyAlignment="1"/>
    <xf numFmtId="0" fontId="3" fillId="3" borderId="1" xfId="0" applyFont="1" applyFill="1" applyBorder="1" applyAlignment="1">
      <alignment horizontal="center"/>
    </xf>
    <xf numFmtId="165" fontId="3" fillId="3" borderId="0" xfId="9" applyFont="1" applyFill="1" applyBorder="1" applyAlignment="1"/>
    <xf numFmtId="0" fontId="0" fillId="3" borderId="0" xfId="0" applyFill="1" applyAlignment="1"/>
    <xf numFmtId="49" fontId="2" fillId="3" borderId="15" xfId="0" applyNumberFormat="1" applyFont="1" applyFill="1" applyBorder="1" applyAlignment="1"/>
    <xf numFmtId="0" fontId="2" fillId="3" borderId="19" xfId="0" applyFont="1" applyFill="1" applyBorder="1" applyAlignment="1">
      <alignment horizontal="right" vertical="center"/>
    </xf>
    <xf numFmtId="4" fontId="3" fillId="3" borderId="19" xfId="0" applyNumberFormat="1" applyFont="1" applyFill="1" applyBorder="1" applyAlignment="1">
      <alignment horizontal="right" vertical="center" wrapText="1"/>
    </xf>
    <xf numFmtId="165" fontId="3" fillId="3" borderId="19" xfId="9" applyFont="1" applyFill="1" applyBorder="1" applyAlignment="1">
      <alignment horizontal="right" vertical="center"/>
    </xf>
    <xf numFmtId="165" fontId="3" fillId="3" borderId="19" xfId="9" applyFont="1" applyFill="1" applyBorder="1" applyAlignment="1">
      <alignment horizontal="left" wrapText="1"/>
    </xf>
    <xf numFmtId="4" fontId="3" fillId="3" borderId="1" xfId="0" applyNumberFormat="1" applyFont="1" applyFill="1" applyBorder="1" applyAlignment="1">
      <alignment horizontal="center" vertical="center"/>
    </xf>
    <xf numFmtId="0" fontId="2" fillId="3" borderId="1" xfId="0" applyFont="1" applyFill="1" applyBorder="1" applyAlignment="1">
      <alignment horizontal="left" vertical="center"/>
    </xf>
    <xf numFmtId="0" fontId="12" fillId="3" borderId="18" xfId="0" applyFont="1" applyFill="1" applyBorder="1"/>
    <xf numFmtId="165" fontId="3" fillId="3" borderId="1" xfId="9" applyFont="1" applyFill="1" applyBorder="1"/>
    <xf numFmtId="9" fontId="3" fillId="3" borderId="1" xfId="4" applyFont="1" applyFill="1" applyBorder="1" applyAlignment="1">
      <alignment horizontal="right"/>
    </xf>
    <xf numFmtId="9" fontId="3" fillId="3" borderId="16" xfId="4" applyFont="1" applyFill="1" applyBorder="1" applyAlignment="1">
      <alignment horizontal="right"/>
    </xf>
    <xf numFmtId="9" fontId="3" fillId="3" borderId="17" xfId="4" applyFont="1" applyFill="1" applyBorder="1" applyAlignment="1">
      <alignment horizontal="right"/>
    </xf>
    <xf numFmtId="9" fontId="3" fillId="3" borderId="0" xfId="3" applyNumberFormat="1" applyFill="1"/>
    <xf numFmtId="0" fontId="0" fillId="3" borderId="18" xfId="0" applyFill="1" applyBorder="1"/>
    <xf numFmtId="165" fontId="3" fillId="3" borderId="16" xfId="9" applyFont="1" applyFill="1" applyBorder="1" applyAlignment="1">
      <alignment horizontal="right"/>
    </xf>
    <xf numFmtId="165" fontId="3" fillId="3" borderId="17" xfId="9" applyFont="1" applyFill="1" applyBorder="1" applyAlignment="1">
      <alignment horizontal="right"/>
    </xf>
    <xf numFmtId="49" fontId="15" fillId="2" borderId="22" xfId="0" applyNumberFormat="1" applyFont="1" applyFill="1" applyBorder="1"/>
    <xf numFmtId="165" fontId="3" fillId="3" borderId="0" xfId="9" applyFont="1" applyFill="1" applyBorder="1" applyAlignment="1">
      <alignment vertical="center" wrapText="1"/>
    </xf>
    <xf numFmtId="165" fontId="6" fillId="3" borderId="0" xfId="0" applyNumberFormat="1" applyFont="1" applyFill="1" applyBorder="1" applyAlignment="1">
      <alignment vertical="top"/>
    </xf>
    <xf numFmtId="4" fontId="3" fillId="6" borderId="1" xfId="0" applyNumberFormat="1" applyFont="1" applyFill="1" applyBorder="1" applyAlignment="1">
      <alignment horizontal="right" vertical="center" wrapText="1"/>
    </xf>
    <xf numFmtId="4" fontId="3" fillId="6" borderId="1" xfId="0" applyNumberFormat="1" applyFont="1" applyFill="1" applyBorder="1" applyAlignment="1">
      <alignment horizontal="center" vertical="center" wrapText="1"/>
    </xf>
    <xf numFmtId="4" fontId="3" fillId="6" borderId="1" xfId="0" applyNumberFormat="1" applyFont="1" applyFill="1" applyBorder="1" applyAlignment="1">
      <alignment horizontal="center" wrapText="1"/>
    </xf>
    <xf numFmtId="0" fontId="2" fillId="6" borderId="36" xfId="0" applyFont="1" applyFill="1" applyBorder="1" applyAlignment="1">
      <alignment vertical="center"/>
    </xf>
    <xf numFmtId="0" fontId="2" fillId="6" borderId="4" xfId="0" applyFont="1" applyFill="1" applyBorder="1" applyAlignment="1">
      <alignment horizontal="center" vertical="center"/>
    </xf>
    <xf numFmtId="0" fontId="2" fillId="6" borderId="3" xfId="0" applyFont="1" applyFill="1" applyBorder="1" applyAlignment="1">
      <alignment horizontal="left" vertical="center"/>
    </xf>
    <xf numFmtId="0" fontId="2" fillId="6" borderId="1" xfId="0" applyFont="1" applyFill="1" applyBorder="1" applyAlignment="1">
      <alignment horizontal="center" vertical="center"/>
    </xf>
    <xf numFmtId="0" fontId="2" fillId="6" borderId="1" xfId="0" applyFont="1" applyFill="1" applyBorder="1" applyAlignment="1">
      <alignment horizontal="right" vertical="center"/>
    </xf>
    <xf numFmtId="165" fontId="3" fillId="6" borderId="1" xfId="9" applyFont="1" applyFill="1" applyBorder="1" applyAlignment="1">
      <alignment horizontal="right" vertical="center"/>
    </xf>
    <xf numFmtId="165" fontId="2" fillId="6" borderId="19" xfId="9" applyFont="1" applyFill="1" applyBorder="1" applyAlignment="1">
      <alignment vertical="center"/>
    </xf>
    <xf numFmtId="165" fontId="3" fillId="6" borderId="0" xfId="9" applyFont="1" applyFill="1" applyBorder="1" applyAlignment="1">
      <alignment vertical="center"/>
    </xf>
    <xf numFmtId="165" fontId="2" fillId="6" borderId="0" xfId="9" applyFont="1" applyFill="1" applyBorder="1" applyAlignment="1">
      <alignment vertical="center"/>
    </xf>
    <xf numFmtId="0" fontId="0" fillId="6" borderId="0" xfId="0" applyFill="1"/>
    <xf numFmtId="0" fontId="3" fillId="6" borderId="18" xfId="0" applyFont="1" applyFill="1" applyBorder="1" applyAlignment="1">
      <alignment vertical="center"/>
    </xf>
    <xf numFmtId="0" fontId="3" fillId="6" borderId="1" xfId="0" applyFont="1" applyFill="1" applyBorder="1" applyAlignment="1">
      <alignment horizontal="center" vertical="center" wrapText="1"/>
    </xf>
    <xf numFmtId="0" fontId="3" fillId="6" borderId="1" xfId="1" applyNumberFormat="1" applyFont="1" applyFill="1" applyBorder="1" applyAlignment="1">
      <alignment horizontal="left" vertical="center" wrapText="1"/>
    </xf>
    <xf numFmtId="165" fontId="3" fillId="6" borderId="19" xfId="9" applyFont="1" applyFill="1" applyBorder="1" applyAlignment="1">
      <alignment vertical="center"/>
    </xf>
    <xf numFmtId="0" fontId="3" fillId="6" borderId="1" xfId="0" applyFont="1" applyFill="1" applyBorder="1" applyAlignment="1">
      <alignment horizontal="center" vertical="center"/>
    </xf>
    <xf numFmtId="0" fontId="3" fillId="6" borderId="1" xfId="0" applyFont="1" applyFill="1" applyBorder="1" applyAlignment="1">
      <alignment horizontal="left" vertical="center" wrapText="1"/>
    </xf>
    <xf numFmtId="0" fontId="3" fillId="6" borderId="1" xfId="0" applyFont="1" applyFill="1" applyBorder="1" applyAlignment="1">
      <alignment horizontal="left" vertical="center"/>
    </xf>
    <xf numFmtId="165" fontId="3" fillId="6" borderId="1" xfId="9" applyFont="1" applyFill="1" applyBorder="1" applyAlignment="1">
      <alignment vertical="center"/>
    </xf>
    <xf numFmtId="0" fontId="3" fillId="3" borderId="0" xfId="0" applyFont="1" applyFill="1" applyBorder="1" applyAlignment="1">
      <alignment horizontal="center" vertical="center"/>
    </xf>
    <xf numFmtId="0" fontId="13" fillId="3" borderId="13" xfId="0" applyFont="1" applyFill="1" applyBorder="1" applyAlignment="1">
      <alignment horizontal="center" vertical="center"/>
    </xf>
    <xf numFmtId="0" fontId="13" fillId="3" borderId="16" xfId="0" applyFont="1" applyFill="1" applyBorder="1" applyAlignment="1">
      <alignment horizontal="center" vertical="center"/>
    </xf>
    <xf numFmtId="0" fontId="13" fillId="3" borderId="17" xfId="0" applyFont="1" applyFill="1" applyBorder="1" applyAlignment="1">
      <alignment horizontal="center" vertical="center"/>
    </xf>
    <xf numFmtId="0" fontId="14" fillId="3" borderId="5" xfId="0" applyFont="1" applyFill="1" applyBorder="1" applyAlignment="1">
      <alignment horizontal="center" vertical="center"/>
    </xf>
    <xf numFmtId="0" fontId="14" fillId="3" borderId="6" xfId="0" applyFont="1" applyFill="1" applyBorder="1" applyAlignment="1">
      <alignment horizontal="center" vertical="center"/>
    </xf>
    <xf numFmtId="0" fontId="14" fillId="3" borderId="7" xfId="0" applyFont="1" applyFill="1" applyBorder="1" applyAlignment="1">
      <alignment horizontal="center" vertical="center"/>
    </xf>
    <xf numFmtId="0" fontId="4" fillId="3" borderId="22" xfId="0" applyFont="1" applyFill="1" applyBorder="1" applyAlignment="1">
      <alignment horizontal="center"/>
    </xf>
    <xf numFmtId="0" fontId="4" fillId="3" borderId="2" xfId="0" applyFont="1" applyFill="1" applyBorder="1" applyAlignment="1">
      <alignment horizontal="center"/>
    </xf>
    <xf numFmtId="0" fontId="4" fillId="3" borderId="15" xfId="0" applyFont="1" applyFill="1" applyBorder="1" applyAlignment="1">
      <alignment horizontal="center"/>
    </xf>
    <xf numFmtId="165" fontId="2" fillId="3" borderId="8" xfId="9" applyFont="1" applyFill="1" applyBorder="1" applyAlignment="1">
      <alignment horizontal="center" vertical="center" wrapText="1"/>
    </xf>
    <xf numFmtId="0" fontId="3" fillId="3" borderId="9" xfId="0" applyFont="1" applyFill="1" applyBorder="1" applyAlignment="1">
      <alignment horizontal="center" vertical="center"/>
    </xf>
    <xf numFmtId="0" fontId="3" fillId="2" borderId="34" xfId="3" applyFill="1" applyBorder="1" applyAlignment="1">
      <alignment horizontal="center"/>
    </xf>
    <xf numFmtId="0" fontId="3" fillId="2" borderId="35" xfId="3" applyFill="1" applyBorder="1" applyAlignment="1">
      <alignment horizontal="center"/>
    </xf>
    <xf numFmtId="0" fontId="2" fillId="2" borderId="0" xfId="3" applyFont="1" applyFill="1" applyBorder="1" applyAlignment="1">
      <alignment horizontal="center"/>
    </xf>
    <xf numFmtId="0" fontId="2" fillId="2" borderId="9" xfId="3" applyFont="1" applyFill="1" applyBorder="1" applyAlignment="1">
      <alignment horizontal="center"/>
    </xf>
    <xf numFmtId="0" fontId="19" fillId="2" borderId="5" xfId="3" applyFont="1" applyFill="1" applyBorder="1" applyAlignment="1">
      <alignment horizontal="center" vertical="center"/>
    </xf>
    <xf numFmtId="0" fontId="19" fillId="2" borderId="6" xfId="3" applyFont="1" applyFill="1" applyBorder="1" applyAlignment="1">
      <alignment horizontal="center" vertical="center"/>
    </xf>
    <xf numFmtId="0" fontId="19" fillId="2" borderId="7" xfId="3" applyFont="1" applyFill="1" applyBorder="1" applyAlignment="1">
      <alignment horizontal="center" vertical="center"/>
    </xf>
    <xf numFmtId="0" fontId="19" fillId="2" borderId="8" xfId="3" applyFont="1" applyFill="1" applyBorder="1" applyAlignment="1">
      <alignment horizontal="center" vertical="center"/>
    </xf>
    <xf numFmtId="0" fontId="19" fillId="2" borderId="0" xfId="3" applyFont="1" applyFill="1" applyBorder="1" applyAlignment="1">
      <alignment horizontal="center" vertical="center"/>
    </xf>
    <xf numFmtId="0" fontId="19" fillId="2" borderId="9" xfId="3" applyFont="1" applyFill="1" applyBorder="1" applyAlignment="1">
      <alignment horizontal="center" vertical="center"/>
    </xf>
    <xf numFmtId="166" fontId="0" fillId="0" borderId="8" xfId="1" applyFont="1" applyBorder="1" applyAlignment="1">
      <alignment horizontal="center"/>
    </xf>
    <xf numFmtId="166" fontId="0" fillId="0" borderId="0" xfId="1" applyFont="1" applyAlignment="1">
      <alignment horizontal="center"/>
    </xf>
    <xf numFmtId="0" fontId="2" fillId="0" borderId="0" xfId="0" applyFont="1" applyBorder="1" applyAlignment="1">
      <alignment horizontal="center"/>
    </xf>
    <xf numFmtId="0" fontId="0" fillId="0" borderId="34" xfId="0" applyBorder="1" applyAlignment="1">
      <alignment horizontal="center"/>
    </xf>
    <xf numFmtId="10" fontId="12" fillId="3" borderId="28" xfId="0" applyNumberFormat="1" applyFont="1" applyFill="1" applyBorder="1" applyAlignment="1" applyProtection="1">
      <alignment horizontal="center" vertical="center"/>
    </xf>
    <xf numFmtId="10" fontId="12" fillId="3" borderId="45" xfId="0" applyNumberFormat="1" applyFont="1" applyFill="1" applyBorder="1" applyAlignment="1" applyProtection="1">
      <alignment horizontal="center" vertical="center"/>
    </xf>
    <xf numFmtId="10" fontId="12" fillId="3" borderId="28" xfId="5" applyNumberFormat="1" applyFont="1" applyFill="1" applyBorder="1" applyAlignment="1" applyProtection="1">
      <alignment horizontal="right" vertical="center"/>
      <protection locked="0"/>
    </xf>
    <xf numFmtId="49" fontId="2" fillId="0" borderId="0" xfId="0" applyNumberFormat="1" applyFont="1" applyBorder="1" applyAlignment="1">
      <alignment horizontal="center"/>
    </xf>
    <xf numFmtId="0" fontId="2" fillId="0" borderId="9" xfId="0" applyFont="1" applyBorder="1" applyAlignment="1">
      <alignment horizont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6" fillId="0" borderId="33" xfId="0" applyFont="1" applyBorder="1" applyAlignment="1">
      <alignment horizontal="center" vertical="center"/>
    </xf>
    <xf numFmtId="0" fontId="16" fillId="0" borderId="34" xfId="0" applyFont="1" applyBorder="1" applyAlignment="1">
      <alignment horizontal="center" vertical="center"/>
    </xf>
    <xf numFmtId="0" fontId="16" fillId="0" borderId="35" xfId="0" applyFont="1" applyBorder="1" applyAlignment="1">
      <alignment horizontal="center" vertical="center"/>
    </xf>
    <xf numFmtId="0" fontId="12" fillId="3" borderId="37" xfId="0" applyFont="1" applyFill="1" applyBorder="1" applyAlignment="1" applyProtection="1">
      <alignment horizontal="center" vertical="center" wrapText="1"/>
    </xf>
    <xf numFmtId="0" fontId="12" fillId="3" borderId="6" xfId="0" applyFont="1" applyFill="1" applyBorder="1" applyAlignment="1" applyProtection="1">
      <alignment horizontal="center" vertical="center" wrapText="1"/>
    </xf>
    <xf numFmtId="0" fontId="12" fillId="3" borderId="38" xfId="0" applyFont="1" applyFill="1" applyBorder="1" applyAlignment="1" applyProtection="1">
      <alignment horizontal="center" vertical="center" wrapText="1"/>
    </xf>
    <xf numFmtId="0" fontId="12" fillId="3" borderId="39" xfId="0" applyFont="1" applyFill="1" applyBorder="1" applyAlignment="1" applyProtection="1">
      <alignment horizontal="center" vertical="center" wrapText="1"/>
    </xf>
    <xf numFmtId="0" fontId="12" fillId="3" borderId="2" xfId="0" applyFont="1" applyFill="1" applyBorder="1" applyAlignment="1" applyProtection="1">
      <alignment horizontal="center" vertical="center" wrapText="1"/>
    </xf>
    <xf numFmtId="0" fontId="12" fillId="3" borderId="14" xfId="0" applyFont="1" applyFill="1" applyBorder="1" applyAlignment="1" applyProtection="1">
      <alignment horizontal="center" vertical="center" wrapText="1"/>
    </xf>
    <xf numFmtId="0" fontId="12" fillId="3" borderId="37" xfId="0" applyFont="1" applyFill="1" applyBorder="1" applyAlignment="1" applyProtection="1">
      <alignment horizontal="center" vertical="center"/>
    </xf>
    <xf numFmtId="0" fontId="12" fillId="3" borderId="6" xfId="0" applyFont="1" applyFill="1" applyBorder="1" applyAlignment="1" applyProtection="1">
      <alignment horizontal="center" vertical="center"/>
    </xf>
    <xf numFmtId="0" fontId="12" fillId="3" borderId="39" xfId="0" applyFont="1" applyFill="1" applyBorder="1" applyAlignment="1" applyProtection="1">
      <alignment horizontal="center" vertical="center"/>
    </xf>
    <xf numFmtId="0" fontId="12" fillId="3" borderId="2" xfId="0" applyFont="1" applyFill="1" applyBorder="1" applyAlignment="1" applyProtection="1">
      <alignment horizontal="center" vertical="center"/>
    </xf>
    <xf numFmtId="10" fontId="7" fillId="3" borderId="37" xfId="5" applyNumberFormat="1" applyFont="1" applyFill="1" applyBorder="1" applyAlignment="1" applyProtection="1">
      <alignment horizontal="center" vertical="center"/>
    </xf>
    <xf numFmtId="10" fontId="7" fillId="3" borderId="6" xfId="5" applyNumberFormat="1" applyFont="1" applyFill="1" applyBorder="1" applyAlignment="1" applyProtection="1">
      <alignment horizontal="center" vertical="center"/>
    </xf>
    <xf numFmtId="10" fontId="7" fillId="3" borderId="39" xfId="5" applyNumberFormat="1" applyFont="1" applyFill="1" applyBorder="1" applyAlignment="1" applyProtection="1">
      <alignment horizontal="center" vertical="center"/>
    </xf>
    <xf numFmtId="10" fontId="7" fillId="3" borderId="2" xfId="5" applyNumberFormat="1" applyFont="1" applyFill="1" applyBorder="1" applyAlignment="1" applyProtection="1">
      <alignment horizontal="center" vertical="center"/>
    </xf>
    <xf numFmtId="10" fontId="12" fillId="3" borderId="25" xfId="0" applyNumberFormat="1" applyFont="1" applyFill="1" applyBorder="1" applyAlignment="1" applyProtection="1">
      <alignment horizontal="center" vertical="center"/>
    </xf>
    <xf numFmtId="10" fontId="12" fillId="3" borderId="40" xfId="0" applyNumberFormat="1" applyFont="1" applyFill="1" applyBorder="1" applyAlignment="1" applyProtection="1">
      <alignment horizontal="center" vertical="center"/>
    </xf>
    <xf numFmtId="10" fontId="12" fillId="3" borderId="25" xfId="5" applyNumberFormat="1" applyFont="1" applyFill="1" applyBorder="1" applyAlignment="1" applyProtection="1">
      <alignment horizontal="right" vertical="center"/>
      <protection locked="0"/>
    </xf>
    <xf numFmtId="0" fontId="11" fillId="3" borderId="41" xfId="0" applyFont="1" applyFill="1" applyBorder="1" applyAlignment="1" applyProtection="1">
      <alignment horizontal="center" vertical="center" wrapText="1"/>
    </xf>
    <xf numFmtId="0" fontId="11" fillId="3" borderId="42" xfId="0" applyFont="1" applyFill="1" applyBorder="1" applyAlignment="1" applyProtection="1">
      <alignment horizontal="center" vertical="center" wrapText="1"/>
    </xf>
    <xf numFmtId="0" fontId="11" fillId="3" borderId="12" xfId="0" applyFont="1" applyFill="1" applyBorder="1" applyAlignment="1" applyProtection="1">
      <alignment horizontal="center" vertical="center" wrapText="1"/>
    </xf>
    <xf numFmtId="0" fontId="11" fillId="3" borderId="43" xfId="0" applyFont="1" applyFill="1" applyBorder="1" applyAlignment="1" applyProtection="1">
      <alignment horizontal="center" vertical="center" wrapText="1"/>
    </xf>
    <xf numFmtId="0" fontId="11" fillId="3" borderId="0" xfId="0" applyFont="1" applyFill="1" applyBorder="1" applyAlignment="1" applyProtection="1">
      <alignment horizontal="center" vertical="center" wrapText="1"/>
    </xf>
    <xf numFmtId="0" fontId="11" fillId="3" borderId="9" xfId="0" applyFont="1" applyFill="1" applyBorder="1" applyAlignment="1" applyProtection="1">
      <alignment horizontal="center" vertical="center" wrapText="1"/>
    </xf>
    <xf numFmtId="0" fontId="11" fillId="3" borderId="44" xfId="0" applyFont="1" applyFill="1" applyBorder="1" applyAlignment="1" applyProtection="1">
      <alignment horizontal="center" vertical="center" wrapText="1"/>
    </xf>
    <xf numFmtId="0" fontId="11" fillId="3" borderId="34" xfId="0" applyFont="1" applyFill="1" applyBorder="1" applyAlignment="1" applyProtection="1">
      <alignment horizontal="center" vertical="center" wrapText="1"/>
    </xf>
    <xf numFmtId="0" fontId="11" fillId="3" borderId="35" xfId="0" applyFont="1" applyFill="1" applyBorder="1" applyAlignment="1" applyProtection="1">
      <alignment horizontal="center" vertical="center" wrapText="1"/>
    </xf>
    <xf numFmtId="10" fontId="12" fillId="3" borderId="32" xfId="0" applyNumberFormat="1" applyFont="1" applyFill="1" applyBorder="1" applyAlignment="1" applyProtection="1">
      <alignment horizontal="center" vertical="center"/>
    </xf>
    <xf numFmtId="10" fontId="12" fillId="3" borderId="31" xfId="0" applyNumberFormat="1" applyFont="1" applyFill="1" applyBorder="1" applyAlignment="1" applyProtection="1">
      <alignment horizontal="center" vertical="center"/>
    </xf>
    <xf numFmtId="10" fontId="12" fillId="3" borderId="46" xfId="0" applyNumberFormat="1" applyFont="1" applyFill="1" applyBorder="1" applyAlignment="1" applyProtection="1">
      <alignment horizontal="center" vertical="center"/>
    </xf>
    <xf numFmtId="10" fontId="12" fillId="3" borderId="31" xfId="5" applyNumberFormat="1" applyFont="1" applyFill="1" applyBorder="1" applyAlignment="1" applyProtection="1">
      <alignment horizontal="right" vertical="center"/>
      <protection locked="0"/>
    </xf>
  </cellXfs>
  <cellStyles count="10">
    <cellStyle name="Moeda" xfId="1" builtinId="4"/>
    <cellStyle name="Moeda 2" xfId="2"/>
    <cellStyle name="Normal" xfId="0" builtinId="0"/>
    <cellStyle name="Normal 2" xfId="3"/>
    <cellStyle name="Porcentagem" xfId="4" builtinId="5"/>
    <cellStyle name="Porcentagem 2" xfId="5"/>
    <cellStyle name="Separador de milhares 2" xfId="6"/>
    <cellStyle name="Separador de milhares 2 2" xfId="7"/>
    <cellStyle name="Separador de milhares 3" xfId="8"/>
    <cellStyle name="Vírgula" xfId="9"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133350</xdr:colOff>
      <xdr:row>0</xdr:row>
      <xdr:rowOff>66675</xdr:rowOff>
    </xdr:from>
    <xdr:to>
      <xdr:col>2</xdr:col>
      <xdr:colOff>85725</xdr:colOff>
      <xdr:row>1</xdr:row>
      <xdr:rowOff>228600</xdr:rowOff>
    </xdr:to>
    <xdr:pic>
      <xdr:nvPicPr>
        <xdr:cNvPr id="31293" name="Picture 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66675"/>
          <a:ext cx="131445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133350</xdr:colOff>
      <xdr:row>0</xdr:row>
      <xdr:rowOff>66675</xdr:rowOff>
    </xdr:from>
    <xdr:to>
      <xdr:col>2</xdr:col>
      <xdr:colOff>85725</xdr:colOff>
      <xdr:row>1</xdr:row>
      <xdr:rowOff>228600</xdr:rowOff>
    </xdr:to>
    <xdr:pic>
      <xdr:nvPicPr>
        <xdr:cNvPr id="2" name="Picture 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66675"/>
          <a:ext cx="131445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133350</xdr:colOff>
      <xdr:row>0</xdr:row>
      <xdr:rowOff>66675</xdr:rowOff>
    </xdr:from>
    <xdr:to>
      <xdr:col>2</xdr:col>
      <xdr:colOff>85725</xdr:colOff>
      <xdr:row>1</xdr:row>
      <xdr:rowOff>228600</xdr:rowOff>
    </xdr:to>
    <xdr:pic>
      <xdr:nvPicPr>
        <xdr:cNvPr id="2" name="Picture 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66675"/>
          <a:ext cx="131445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133350</xdr:colOff>
      <xdr:row>0</xdr:row>
      <xdr:rowOff>66675</xdr:rowOff>
    </xdr:from>
    <xdr:to>
      <xdr:col>2</xdr:col>
      <xdr:colOff>85725</xdr:colOff>
      <xdr:row>1</xdr:row>
      <xdr:rowOff>228600</xdr:rowOff>
    </xdr:to>
    <xdr:pic>
      <xdr:nvPicPr>
        <xdr:cNvPr id="38988" name="Picture 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66675"/>
          <a:ext cx="131445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133350</xdr:colOff>
      <xdr:row>0</xdr:row>
      <xdr:rowOff>66675</xdr:rowOff>
    </xdr:from>
    <xdr:to>
      <xdr:col>2</xdr:col>
      <xdr:colOff>85725</xdr:colOff>
      <xdr:row>1</xdr:row>
      <xdr:rowOff>228600</xdr:rowOff>
    </xdr:to>
    <xdr:pic>
      <xdr:nvPicPr>
        <xdr:cNvPr id="2" name="Picture 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66675"/>
          <a:ext cx="131445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133350</xdr:colOff>
      <xdr:row>0</xdr:row>
      <xdr:rowOff>66675</xdr:rowOff>
    </xdr:from>
    <xdr:to>
      <xdr:col>2</xdr:col>
      <xdr:colOff>85725</xdr:colOff>
      <xdr:row>1</xdr:row>
      <xdr:rowOff>228600</xdr:rowOff>
    </xdr:to>
    <xdr:pic>
      <xdr:nvPicPr>
        <xdr:cNvPr id="2" name="Picture 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66675"/>
          <a:ext cx="131445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57150</xdr:colOff>
      <xdr:row>2</xdr:row>
      <xdr:rowOff>76200</xdr:rowOff>
    </xdr:from>
    <xdr:to>
      <xdr:col>0</xdr:col>
      <xdr:colOff>790575</xdr:colOff>
      <xdr:row>3</xdr:row>
      <xdr:rowOff>257175</xdr:rowOff>
    </xdr:to>
    <xdr:pic>
      <xdr:nvPicPr>
        <xdr:cNvPr id="33164" name="Picture 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76200"/>
          <a:ext cx="73342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57150</xdr:colOff>
      <xdr:row>2</xdr:row>
      <xdr:rowOff>76200</xdr:rowOff>
    </xdr:from>
    <xdr:to>
      <xdr:col>0</xdr:col>
      <xdr:colOff>790575</xdr:colOff>
      <xdr:row>3</xdr:row>
      <xdr:rowOff>257175</xdr:rowOff>
    </xdr:to>
    <xdr:pic>
      <xdr:nvPicPr>
        <xdr:cNvPr id="2" name="Picture 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76200"/>
          <a:ext cx="73342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57150</xdr:colOff>
      <xdr:row>2</xdr:row>
      <xdr:rowOff>76200</xdr:rowOff>
    </xdr:from>
    <xdr:to>
      <xdr:col>0</xdr:col>
      <xdr:colOff>790575</xdr:colOff>
      <xdr:row>3</xdr:row>
      <xdr:rowOff>257175</xdr:rowOff>
    </xdr:to>
    <xdr:pic>
      <xdr:nvPicPr>
        <xdr:cNvPr id="2" name="Picture 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76200"/>
          <a:ext cx="73342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aulo/Desktop/TIJOLOS%20UB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aulo/Desktop/PREF%20SAL/2025/PRA&#199;AS/ENVIO%20COM%20MOIS&#201;S/ARQUIVOS%20DE%20MONTAGEM/FAZEN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1"/>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sarCALCULOSprontosSÓsePRECISAR"/>
      <sheetName val="PLANILHA"/>
      <sheetName val="MEMÓRIA DE CÁLCULO"/>
      <sheetName val="CRONOGRAMA"/>
      <sheetName val="BDI"/>
    </sheetNames>
    <sheetDataSet>
      <sheetData sheetId="0" refreshError="1"/>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L84"/>
  <sheetViews>
    <sheetView tabSelected="1" view="pageBreakPreview" topLeftCell="A52" zoomScale="85" zoomScaleNormal="100" zoomScaleSheetLayoutView="85" workbookViewId="0">
      <selection activeCell="C30" sqref="C30"/>
    </sheetView>
  </sheetViews>
  <sheetFormatPr defaultRowHeight="12.75" x14ac:dyDescent="0.2"/>
  <cols>
    <col min="1" max="1" width="7.140625" style="12" bestFit="1" customWidth="1"/>
    <col min="2" max="2" width="13.28515625" style="12" customWidth="1"/>
    <col min="3" max="3" width="110.28515625" style="3" customWidth="1"/>
    <col min="4" max="4" width="6.7109375" style="13" customWidth="1"/>
    <col min="5" max="7" width="13.28515625" style="14" customWidth="1"/>
    <col min="8" max="8" width="15.28515625" style="14" customWidth="1"/>
    <col min="9" max="9" width="13.42578125" style="14" customWidth="1"/>
    <col min="10" max="11" width="15.28515625" style="14" customWidth="1"/>
    <col min="12" max="12" width="12.140625" style="3" bestFit="1" customWidth="1"/>
    <col min="13" max="16384" width="9.140625" style="3"/>
  </cols>
  <sheetData>
    <row r="1" spans="1:12" ht="53.25" customHeight="1" x14ac:dyDescent="0.35">
      <c r="A1" s="210" t="s">
        <v>7</v>
      </c>
      <c r="B1" s="211"/>
      <c r="C1" s="211"/>
      <c r="D1" s="211"/>
      <c r="E1" s="211"/>
      <c r="F1" s="211"/>
      <c r="G1" s="211"/>
      <c r="H1" s="212"/>
      <c r="I1" s="38"/>
      <c r="J1" s="38"/>
      <c r="K1" s="31"/>
    </row>
    <row r="2" spans="1:12" ht="23.25" x14ac:dyDescent="0.35">
      <c r="A2" s="213" t="s">
        <v>9</v>
      </c>
      <c r="B2" s="214"/>
      <c r="C2" s="214"/>
      <c r="D2" s="214"/>
      <c r="E2" s="214"/>
      <c r="F2" s="214"/>
      <c r="G2" s="214"/>
      <c r="H2" s="215"/>
      <c r="I2" s="31"/>
      <c r="J2" s="31"/>
      <c r="K2" s="31"/>
    </row>
    <row r="3" spans="1:12" s="4" customFormat="1" ht="30" customHeight="1" x14ac:dyDescent="0.2">
      <c r="A3" s="207" t="s">
        <v>105</v>
      </c>
      <c r="B3" s="208"/>
      <c r="C3" s="208"/>
      <c r="D3" s="208"/>
      <c r="E3" s="208"/>
      <c r="F3" s="208"/>
      <c r="G3" s="208"/>
      <c r="H3" s="209"/>
      <c r="I3" s="33"/>
      <c r="J3" s="33"/>
      <c r="K3" s="33"/>
    </row>
    <row r="4" spans="1:12" x14ac:dyDescent="0.2">
      <c r="A4" s="138" t="s">
        <v>165</v>
      </c>
      <c r="B4" s="18"/>
      <c r="C4" s="19"/>
      <c r="D4" s="136" t="s">
        <v>166</v>
      </c>
      <c r="E4" s="136"/>
      <c r="F4" s="136"/>
      <c r="G4" s="137" t="s">
        <v>73</v>
      </c>
      <c r="H4" s="139">
        <f>BDI!Q3</f>
        <v>0.20340343850942277</v>
      </c>
      <c r="I4" s="32"/>
      <c r="J4" s="32"/>
      <c r="K4" s="32"/>
    </row>
    <row r="5" spans="1:12" ht="30" customHeight="1" x14ac:dyDescent="0.2">
      <c r="A5" s="140" t="s">
        <v>0</v>
      </c>
      <c r="B5" s="20" t="s">
        <v>68</v>
      </c>
      <c r="C5" s="20" t="s">
        <v>1</v>
      </c>
      <c r="D5" s="160" t="s">
        <v>2</v>
      </c>
      <c r="E5" s="29" t="s">
        <v>3</v>
      </c>
      <c r="F5" s="24" t="s">
        <v>8</v>
      </c>
      <c r="G5" s="29" t="s">
        <v>12</v>
      </c>
      <c r="H5" s="141" t="s">
        <v>4</v>
      </c>
      <c r="I5" s="39"/>
      <c r="J5" s="39">
        <f>H73</f>
        <v>138895.05165779093</v>
      </c>
      <c r="K5" s="37"/>
    </row>
    <row r="6" spans="1:12" s="197" customFormat="1" ht="20.100000000000001" customHeight="1" x14ac:dyDescent="0.2">
      <c r="A6" s="188" t="s">
        <v>91</v>
      </c>
      <c r="B6" s="189"/>
      <c r="C6" s="190"/>
      <c r="D6" s="191"/>
      <c r="E6" s="192"/>
      <c r="F6" s="193"/>
      <c r="G6" s="193"/>
      <c r="H6" s="194">
        <f>SUM(H7:H9)</f>
        <v>5067.342223181271</v>
      </c>
      <c r="I6" s="195">
        <f>SUM(H6,H10,H13)</f>
        <v>46995.940460668324</v>
      </c>
      <c r="J6" s="195"/>
      <c r="K6" s="196"/>
      <c r="L6" s="195"/>
    </row>
    <row r="7" spans="1:12" s="197" customFormat="1" ht="45" customHeight="1" x14ac:dyDescent="0.2">
      <c r="A7" s="198" t="s">
        <v>53</v>
      </c>
      <c r="B7" s="199" t="s">
        <v>50</v>
      </c>
      <c r="C7" s="200" t="s">
        <v>51</v>
      </c>
      <c r="D7" s="199" t="s">
        <v>5</v>
      </c>
      <c r="E7" s="185">
        <f>'MEMÓRIA DE CÁLCULO COMPLETA'!E7</f>
        <v>2.88</v>
      </c>
      <c r="F7" s="193">
        <v>256.27999999999997</v>
      </c>
      <c r="G7" s="193">
        <f>F7*($H$4+1)</f>
        <v>308.40823322119485</v>
      </c>
      <c r="H7" s="201">
        <f>+E7*G7</f>
        <v>888.2157116770411</v>
      </c>
      <c r="I7" s="195">
        <v>46996.1</v>
      </c>
      <c r="J7" s="195"/>
      <c r="K7" s="195"/>
      <c r="L7" s="195"/>
    </row>
    <row r="8" spans="1:12" s="197" customFormat="1" ht="30" customHeight="1" x14ac:dyDescent="0.2">
      <c r="A8" s="198" t="s">
        <v>92</v>
      </c>
      <c r="B8" s="202" t="s">
        <v>103</v>
      </c>
      <c r="C8" s="203" t="s">
        <v>104</v>
      </c>
      <c r="D8" s="202" t="s">
        <v>5</v>
      </c>
      <c r="E8" s="185">
        <f>'MEMÓRIA DE CÁLCULO COMPLETA'!E8</f>
        <v>169.9</v>
      </c>
      <c r="F8" s="193">
        <v>2.48</v>
      </c>
      <c r="G8" s="193">
        <f t="shared" ref="G8:G44" si="0">F8*($H$4+1)</f>
        <v>2.9844405275033683</v>
      </c>
      <c r="H8" s="201">
        <f>E8*G8</f>
        <v>507.05644562282231</v>
      </c>
      <c r="I8" s="195">
        <f>I6-I7</f>
        <v>-0.15953933167475043</v>
      </c>
      <c r="J8" s="195"/>
      <c r="K8" s="195"/>
      <c r="L8" s="195"/>
    </row>
    <row r="9" spans="1:12" s="197" customFormat="1" ht="20.100000000000001" customHeight="1" x14ac:dyDescent="0.2">
      <c r="A9" s="198" t="s">
        <v>100</v>
      </c>
      <c r="B9" s="202">
        <v>103946</v>
      </c>
      <c r="C9" s="204" t="s">
        <v>71</v>
      </c>
      <c r="D9" s="202" t="s">
        <v>5</v>
      </c>
      <c r="E9" s="185">
        <f>'MEMÓRIA DE CÁLCULO COMPLETA'!E9</f>
        <v>169.9</v>
      </c>
      <c r="F9" s="193">
        <v>17.96</v>
      </c>
      <c r="G9" s="193">
        <f t="shared" si="0"/>
        <v>21.613125755629234</v>
      </c>
      <c r="H9" s="201">
        <f>E9*G9</f>
        <v>3672.0700658814071</v>
      </c>
      <c r="I9" s="195"/>
      <c r="J9" s="195"/>
      <c r="K9" s="195"/>
      <c r="L9" s="195"/>
    </row>
    <row r="10" spans="1:12" s="197" customFormat="1" ht="20.100000000000001" customHeight="1" x14ac:dyDescent="0.2">
      <c r="A10" s="188" t="s">
        <v>69</v>
      </c>
      <c r="B10" s="189"/>
      <c r="C10" s="190"/>
      <c r="D10" s="191"/>
      <c r="E10" s="185"/>
      <c r="F10" s="193"/>
      <c r="G10" s="193"/>
      <c r="H10" s="194">
        <f>SUM(H11:H12)</f>
        <v>21030.673196415544</v>
      </c>
      <c r="I10" s="195"/>
      <c r="J10" s="195"/>
      <c r="K10" s="196"/>
      <c r="L10" s="195"/>
    </row>
    <row r="11" spans="1:12" s="197" customFormat="1" ht="30" customHeight="1" x14ac:dyDescent="0.2">
      <c r="A11" s="198" t="s">
        <v>54</v>
      </c>
      <c r="B11" s="202" t="s">
        <v>103</v>
      </c>
      <c r="C11" s="203" t="s">
        <v>104</v>
      </c>
      <c r="D11" s="202" t="s">
        <v>5</v>
      </c>
      <c r="E11" s="185">
        <f>'MEMÓRIA DE CÁLCULO COMPLETA'!E11</f>
        <v>854.99</v>
      </c>
      <c r="F11" s="193">
        <f>F8</f>
        <v>2.48</v>
      </c>
      <c r="G11" s="193">
        <f t="shared" si="0"/>
        <v>2.9844405275033683</v>
      </c>
      <c r="H11" s="201">
        <f>E11*G11</f>
        <v>2551.6668066101047</v>
      </c>
      <c r="I11" s="195"/>
      <c r="J11" s="195"/>
      <c r="K11" s="195"/>
      <c r="L11" s="195"/>
    </row>
    <row r="12" spans="1:12" s="197" customFormat="1" ht="20.100000000000001" customHeight="1" x14ac:dyDescent="0.2">
      <c r="A12" s="198" t="s">
        <v>55</v>
      </c>
      <c r="B12" s="202">
        <v>103946</v>
      </c>
      <c r="C12" s="204" t="s">
        <v>71</v>
      </c>
      <c r="D12" s="202" t="s">
        <v>5</v>
      </c>
      <c r="E12" s="185">
        <f>'MEMÓRIA DE CÁLCULO COMPLETA'!E12</f>
        <v>854.99</v>
      </c>
      <c r="F12" s="193">
        <f>F9</f>
        <v>17.96</v>
      </c>
      <c r="G12" s="193">
        <f t="shared" si="0"/>
        <v>21.613125755629234</v>
      </c>
      <c r="H12" s="201">
        <f>E12*G12</f>
        <v>18479.00638980544</v>
      </c>
      <c r="I12" s="195"/>
      <c r="J12" s="195"/>
      <c r="K12" s="195"/>
      <c r="L12" s="195"/>
    </row>
    <row r="13" spans="1:12" s="197" customFormat="1" ht="20.100000000000001" customHeight="1" x14ac:dyDescent="0.2">
      <c r="A13" s="188" t="s">
        <v>181</v>
      </c>
      <c r="B13" s="189"/>
      <c r="C13" s="190"/>
      <c r="D13" s="191"/>
      <c r="E13" s="185"/>
      <c r="F13" s="193"/>
      <c r="G13" s="193"/>
      <c r="H13" s="194">
        <f>SUM(H14:H25)</f>
        <v>20897.92504107151</v>
      </c>
      <c r="I13" s="195"/>
      <c r="J13" s="195"/>
      <c r="K13" s="196"/>
      <c r="L13" s="195"/>
    </row>
    <row r="14" spans="1:12" s="197" customFormat="1" ht="30" customHeight="1" x14ac:dyDescent="0.2">
      <c r="A14" s="198" t="s">
        <v>56</v>
      </c>
      <c r="B14" s="202" t="s">
        <v>103</v>
      </c>
      <c r="C14" s="203" t="s">
        <v>104</v>
      </c>
      <c r="D14" s="202" t="s">
        <v>5</v>
      </c>
      <c r="E14" s="185">
        <f>'MEMÓRIA DE CÁLCULO COMPLETA'!E14</f>
        <v>812.3</v>
      </c>
      <c r="F14" s="193">
        <f>F8</f>
        <v>2.48</v>
      </c>
      <c r="G14" s="193">
        <f>F14*($H$4+1)</f>
        <v>2.9844405275033683</v>
      </c>
      <c r="H14" s="201">
        <f t="shared" ref="H14:H25" si="1">E14*G14</f>
        <v>2424.261040490986</v>
      </c>
      <c r="I14" s="195"/>
      <c r="J14" s="195"/>
      <c r="K14" s="195"/>
      <c r="L14" s="195"/>
    </row>
    <row r="15" spans="1:12" s="197" customFormat="1" ht="20.100000000000001" customHeight="1" x14ac:dyDescent="0.2">
      <c r="A15" s="198" t="s">
        <v>57</v>
      </c>
      <c r="B15" s="202">
        <v>98504</v>
      </c>
      <c r="C15" s="204" t="s">
        <v>70</v>
      </c>
      <c r="D15" s="202" t="s">
        <v>5</v>
      </c>
      <c r="E15" s="185">
        <f>'MEMÓRIA DE CÁLCULO COMPLETA'!E15</f>
        <v>812.3</v>
      </c>
      <c r="F15" s="193">
        <v>13.97</v>
      </c>
      <c r="G15" s="193">
        <f>F15*($H$4+1)</f>
        <v>16.811546035976637</v>
      </c>
      <c r="H15" s="201">
        <f t="shared" si="1"/>
        <v>13656.018845023822</v>
      </c>
      <c r="I15" s="195"/>
      <c r="J15" s="195"/>
      <c r="K15" s="195"/>
      <c r="L15" s="195"/>
    </row>
    <row r="16" spans="1:12" s="197" customFormat="1" ht="75" customHeight="1" x14ac:dyDescent="0.2">
      <c r="A16" s="198" t="s">
        <v>171</v>
      </c>
      <c r="B16" s="202" t="s">
        <v>72</v>
      </c>
      <c r="C16" s="203" t="s">
        <v>114</v>
      </c>
      <c r="D16" s="202" t="s">
        <v>14</v>
      </c>
      <c r="E16" s="185">
        <f>'MEMÓRIA DE CÁLCULO COMPLETA'!E16</f>
        <v>1</v>
      </c>
      <c r="F16" s="205">
        <v>372.12</v>
      </c>
      <c r="G16" s="193">
        <f>F16*($H$4+1)</f>
        <v>447.81048753812638</v>
      </c>
      <c r="H16" s="201">
        <f t="shared" si="1"/>
        <v>447.81048753812638</v>
      </c>
      <c r="I16" s="196"/>
      <c r="J16" s="195"/>
      <c r="K16" s="195"/>
    </row>
    <row r="17" spans="1:12" s="197" customFormat="1" ht="45" customHeight="1" x14ac:dyDescent="0.2">
      <c r="A17" s="198" t="s">
        <v>172</v>
      </c>
      <c r="B17" s="202" t="s">
        <v>88</v>
      </c>
      <c r="C17" s="203" t="s">
        <v>115</v>
      </c>
      <c r="D17" s="202" t="s">
        <v>14</v>
      </c>
      <c r="E17" s="185">
        <f>'MEMÓRIA DE CÁLCULO COMPLETA'!E17</f>
        <v>1</v>
      </c>
      <c r="F17" s="205">
        <v>172.64</v>
      </c>
      <c r="G17" s="193">
        <f>F17*($H$4+1)</f>
        <v>207.75556962426674</v>
      </c>
      <c r="H17" s="201">
        <f t="shared" si="1"/>
        <v>207.75556962426674</v>
      </c>
      <c r="I17" s="195"/>
      <c r="J17" s="195"/>
      <c r="K17" s="195"/>
    </row>
    <row r="18" spans="1:12" s="197" customFormat="1" ht="20.100000000000001" customHeight="1" x14ac:dyDescent="0.2">
      <c r="A18" s="198" t="s">
        <v>173</v>
      </c>
      <c r="B18" s="202" t="s">
        <v>90</v>
      </c>
      <c r="C18" s="203" t="s">
        <v>89</v>
      </c>
      <c r="D18" s="202" t="s">
        <v>14</v>
      </c>
      <c r="E18" s="185">
        <f>'MEMÓRIA DE CÁLCULO COMPLETA'!E18</f>
        <v>1</v>
      </c>
      <c r="F18" s="193">
        <v>1719</v>
      </c>
      <c r="G18" s="193">
        <f t="shared" ref="G18:G25" si="2">F18*($H$4+1)</f>
        <v>2068.6505107976977</v>
      </c>
      <c r="H18" s="201">
        <f t="shared" si="1"/>
        <v>2068.6505107976977</v>
      </c>
      <c r="I18" s="195"/>
      <c r="J18" s="195"/>
      <c r="K18" s="195"/>
      <c r="L18" s="195"/>
    </row>
    <row r="19" spans="1:12" s="197" customFormat="1" ht="20.100000000000001" customHeight="1" x14ac:dyDescent="0.2">
      <c r="A19" s="198" t="s">
        <v>174</v>
      </c>
      <c r="B19" s="204" t="s">
        <v>81</v>
      </c>
      <c r="C19" s="203" t="s">
        <v>74</v>
      </c>
      <c r="D19" s="202" t="s">
        <v>14</v>
      </c>
      <c r="E19" s="185">
        <f>'MEMÓRIA DE CÁLCULO COMPLETA'!E19</f>
        <v>2</v>
      </c>
      <c r="F19" s="205">
        <v>1.58</v>
      </c>
      <c r="G19" s="193">
        <f t="shared" si="2"/>
        <v>1.901377432844888</v>
      </c>
      <c r="H19" s="201">
        <f t="shared" si="1"/>
        <v>3.8027548656897761</v>
      </c>
      <c r="I19" s="195"/>
      <c r="J19" s="195"/>
      <c r="K19" s="195"/>
    </row>
    <row r="20" spans="1:12" s="197" customFormat="1" ht="20.100000000000001" customHeight="1" x14ac:dyDescent="0.2">
      <c r="A20" s="198" t="s">
        <v>175</v>
      </c>
      <c r="B20" s="202" t="s">
        <v>82</v>
      </c>
      <c r="C20" s="203" t="s">
        <v>75</v>
      </c>
      <c r="D20" s="202" t="s">
        <v>14</v>
      </c>
      <c r="E20" s="185">
        <f>'MEMÓRIA DE CÁLCULO COMPLETA'!E20</f>
        <v>1</v>
      </c>
      <c r="F20" s="205">
        <v>200.76</v>
      </c>
      <c r="G20" s="193">
        <f t="shared" si="2"/>
        <v>241.5952743151517</v>
      </c>
      <c r="H20" s="201">
        <f t="shared" si="1"/>
        <v>241.5952743151517</v>
      </c>
      <c r="I20" s="195"/>
      <c r="J20" s="195"/>
      <c r="K20" s="195"/>
    </row>
    <row r="21" spans="1:12" s="197" customFormat="1" ht="30" customHeight="1" x14ac:dyDescent="0.2">
      <c r="A21" s="198" t="s">
        <v>176</v>
      </c>
      <c r="B21" s="202" t="s">
        <v>83</v>
      </c>
      <c r="C21" s="203" t="s">
        <v>76</v>
      </c>
      <c r="D21" s="199" t="s">
        <v>10</v>
      </c>
      <c r="E21" s="185">
        <f>'MEMÓRIA DE CÁLCULO COMPLETA'!E21</f>
        <v>25</v>
      </c>
      <c r="F21" s="205">
        <v>2.37</v>
      </c>
      <c r="G21" s="193">
        <f t="shared" si="2"/>
        <v>2.852066149267332</v>
      </c>
      <c r="H21" s="201">
        <f t="shared" si="1"/>
        <v>71.301653731683302</v>
      </c>
      <c r="I21" s="195"/>
      <c r="J21" s="195"/>
      <c r="K21" s="195"/>
      <c r="L21" s="195"/>
    </row>
    <row r="22" spans="1:12" s="197" customFormat="1" ht="20.100000000000001" customHeight="1" x14ac:dyDescent="0.2">
      <c r="A22" s="198" t="s">
        <v>177</v>
      </c>
      <c r="B22" s="202" t="s">
        <v>84</v>
      </c>
      <c r="C22" s="203" t="s">
        <v>77</v>
      </c>
      <c r="D22" s="199" t="s">
        <v>107</v>
      </c>
      <c r="E22" s="185">
        <f>'MEMÓRIA DE CÁLCULO COMPLETA'!E22</f>
        <v>6</v>
      </c>
      <c r="F22" s="205">
        <v>28.99</v>
      </c>
      <c r="G22" s="193">
        <f t="shared" si="2"/>
        <v>34.886665682388163</v>
      </c>
      <c r="H22" s="201">
        <f t="shared" si="1"/>
        <v>209.31999409432899</v>
      </c>
      <c r="I22" s="195"/>
      <c r="J22" s="195"/>
      <c r="K22" s="195"/>
    </row>
    <row r="23" spans="1:12" s="197" customFormat="1" ht="20.100000000000001" customHeight="1" x14ac:dyDescent="0.2">
      <c r="A23" s="198" t="s">
        <v>178</v>
      </c>
      <c r="B23" s="202" t="s">
        <v>85</v>
      </c>
      <c r="C23" s="203" t="s">
        <v>78</v>
      </c>
      <c r="D23" s="199" t="s">
        <v>107</v>
      </c>
      <c r="E23" s="185">
        <f>'MEMÓRIA DE CÁLCULO COMPLETA'!E23</f>
        <v>6</v>
      </c>
      <c r="F23" s="205">
        <v>23.52</v>
      </c>
      <c r="G23" s="193">
        <f t="shared" si="2"/>
        <v>28.304048873741625</v>
      </c>
      <c r="H23" s="201">
        <f t="shared" si="1"/>
        <v>169.82429324244976</v>
      </c>
      <c r="I23" s="195"/>
      <c r="J23" s="195"/>
      <c r="K23" s="195"/>
      <c r="L23" s="195"/>
    </row>
    <row r="24" spans="1:12" s="197" customFormat="1" ht="20.100000000000001" customHeight="1" x14ac:dyDescent="0.2">
      <c r="A24" s="198" t="s">
        <v>179</v>
      </c>
      <c r="B24" s="202" t="s">
        <v>86</v>
      </c>
      <c r="C24" s="203" t="s">
        <v>79</v>
      </c>
      <c r="D24" s="202" t="s">
        <v>14</v>
      </c>
      <c r="E24" s="185">
        <f>'MEMÓRIA DE CÁLCULO COMPLETA'!E24</f>
        <v>4</v>
      </c>
      <c r="F24" s="205">
        <v>49.75</v>
      </c>
      <c r="G24" s="193">
        <f t="shared" si="2"/>
        <v>59.869321065843785</v>
      </c>
      <c r="H24" s="201">
        <f t="shared" si="1"/>
        <v>239.47728426337514</v>
      </c>
      <c r="I24" s="195"/>
      <c r="J24" s="195"/>
      <c r="K24" s="195"/>
    </row>
    <row r="25" spans="1:12" s="197" customFormat="1" ht="20.100000000000001" customHeight="1" x14ac:dyDescent="0.2">
      <c r="A25" s="198" t="s">
        <v>180</v>
      </c>
      <c r="B25" s="202" t="s">
        <v>87</v>
      </c>
      <c r="C25" s="203" t="s">
        <v>80</v>
      </c>
      <c r="D25" s="202" t="s">
        <v>14</v>
      </c>
      <c r="E25" s="185">
        <f>'MEMÓRIA DE CÁLCULO COMPLETA'!E25</f>
        <v>4</v>
      </c>
      <c r="F25" s="205">
        <v>240.59</v>
      </c>
      <c r="G25" s="193">
        <f t="shared" si="2"/>
        <v>289.52683327098202</v>
      </c>
      <c r="H25" s="201">
        <f t="shared" si="1"/>
        <v>1158.1073330839281</v>
      </c>
      <c r="I25" s="195"/>
      <c r="J25" s="195"/>
      <c r="K25" s="195"/>
      <c r="L25" s="195"/>
    </row>
    <row r="26" spans="1:12" ht="20.100000000000001" customHeight="1" x14ac:dyDescent="0.2">
      <c r="A26" s="142" t="s">
        <v>93</v>
      </c>
      <c r="B26" s="30"/>
      <c r="C26" s="28"/>
      <c r="D26" s="20"/>
      <c r="E26" s="133"/>
      <c r="F26" s="134"/>
      <c r="G26" s="134"/>
      <c r="H26" s="143">
        <f>SUM(H27:H28)</f>
        <v>2368.7456330656696</v>
      </c>
      <c r="I26" s="35"/>
      <c r="J26" s="35"/>
      <c r="K26" s="34"/>
      <c r="L26" s="35"/>
    </row>
    <row r="27" spans="1:12" ht="30" customHeight="1" x14ac:dyDescent="0.2">
      <c r="A27" s="144" t="s">
        <v>58</v>
      </c>
      <c r="B27" s="1" t="s">
        <v>103</v>
      </c>
      <c r="C27" s="23" t="s">
        <v>104</v>
      </c>
      <c r="D27" s="1" t="s">
        <v>5</v>
      </c>
      <c r="E27" s="133">
        <f>'MEMÓRIA DE CÁLCULO COMPLETA'!E27</f>
        <v>96.3</v>
      </c>
      <c r="F27" s="134">
        <f>F8</f>
        <v>2.48</v>
      </c>
      <c r="G27" s="134">
        <f>F27*($H$4+1)</f>
        <v>2.9844405275033683</v>
      </c>
      <c r="H27" s="145">
        <f>E27*G27</f>
        <v>287.40162279857435</v>
      </c>
      <c r="I27" s="35"/>
      <c r="J27" s="35"/>
      <c r="K27" s="35"/>
      <c r="L27" s="35"/>
    </row>
    <row r="28" spans="1:12" ht="20.100000000000001" customHeight="1" x14ac:dyDescent="0.2">
      <c r="A28" s="144" t="s">
        <v>101</v>
      </c>
      <c r="B28" s="1">
        <v>103946</v>
      </c>
      <c r="C28" s="22" t="s">
        <v>71</v>
      </c>
      <c r="D28" s="1" t="s">
        <v>5</v>
      </c>
      <c r="E28" s="133">
        <f>'MEMÓRIA DE CÁLCULO COMPLETA'!E28</f>
        <v>96.3</v>
      </c>
      <c r="F28" s="134">
        <f>F9</f>
        <v>17.96</v>
      </c>
      <c r="G28" s="134">
        <f>F28*($H$4+1)</f>
        <v>21.613125755629234</v>
      </c>
      <c r="H28" s="145">
        <f>E28*G28</f>
        <v>2081.3440102670952</v>
      </c>
      <c r="I28" s="35"/>
      <c r="J28" s="35"/>
      <c r="K28" s="35"/>
      <c r="L28" s="35"/>
    </row>
    <row r="29" spans="1:12" ht="20.100000000000001" customHeight="1" x14ac:dyDescent="0.2">
      <c r="A29" s="142" t="s">
        <v>182</v>
      </c>
      <c r="B29" s="30"/>
      <c r="C29" s="28"/>
      <c r="D29" s="20"/>
      <c r="E29" s="133"/>
      <c r="F29" s="134"/>
      <c r="G29" s="134">
        <f t="shared" si="0"/>
        <v>0</v>
      </c>
      <c r="H29" s="143">
        <f>SUM(H30:H31)</f>
        <v>2122.7699702343434</v>
      </c>
      <c r="I29" s="35"/>
      <c r="J29" s="35"/>
      <c r="K29" s="34"/>
      <c r="L29" s="35"/>
    </row>
    <row r="30" spans="1:12" ht="30" customHeight="1" x14ac:dyDescent="0.2">
      <c r="A30" s="144" t="s">
        <v>59</v>
      </c>
      <c r="B30" s="1" t="s">
        <v>103</v>
      </c>
      <c r="C30" s="23" t="s">
        <v>104</v>
      </c>
      <c r="D30" s="1" t="s">
        <v>5</v>
      </c>
      <c r="E30" s="133">
        <f>'MEMÓRIA DE CÁLCULO COMPLETA'!E30</f>
        <v>86.3</v>
      </c>
      <c r="F30" s="134">
        <f>F8</f>
        <v>2.48</v>
      </c>
      <c r="G30" s="134">
        <f t="shared" si="0"/>
        <v>2.9844405275033683</v>
      </c>
      <c r="H30" s="145">
        <f>E30*G30</f>
        <v>257.55721752354066</v>
      </c>
      <c r="I30" s="35"/>
      <c r="J30" s="35"/>
      <c r="K30" s="35"/>
      <c r="L30" s="35"/>
    </row>
    <row r="31" spans="1:12" ht="20.100000000000001" customHeight="1" x14ac:dyDescent="0.2">
      <c r="A31" s="144" t="s">
        <v>60</v>
      </c>
      <c r="B31" s="1">
        <v>103946</v>
      </c>
      <c r="C31" s="22" t="s">
        <v>71</v>
      </c>
      <c r="D31" s="1" t="s">
        <v>5</v>
      </c>
      <c r="E31" s="133">
        <f>'MEMÓRIA DE CÁLCULO COMPLETA'!E31</f>
        <v>86.3</v>
      </c>
      <c r="F31" s="134">
        <f>F9</f>
        <v>17.96</v>
      </c>
      <c r="G31" s="134">
        <f t="shared" si="0"/>
        <v>21.613125755629234</v>
      </c>
      <c r="H31" s="145">
        <f>E31*G31</f>
        <v>1865.2127527108028</v>
      </c>
      <c r="I31" s="35"/>
      <c r="J31" s="35"/>
      <c r="K31" s="35"/>
      <c r="L31" s="35"/>
    </row>
    <row r="32" spans="1:12" ht="20.100000000000001" customHeight="1" x14ac:dyDescent="0.2">
      <c r="A32" s="142" t="s">
        <v>94</v>
      </c>
      <c r="B32" s="30"/>
      <c r="C32" s="28"/>
      <c r="D32" s="20"/>
      <c r="E32" s="133"/>
      <c r="F32" s="134"/>
      <c r="G32" s="134"/>
      <c r="H32" s="143">
        <f>SUM(H33:H44)</f>
        <v>57314.151392504871</v>
      </c>
      <c r="I32" s="35"/>
      <c r="J32" s="35"/>
      <c r="K32" s="34"/>
      <c r="L32" s="35"/>
    </row>
    <row r="33" spans="1:12" ht="30" customHeight="1" x14ac:dyDescent="0.2">
      <c r="A33" s="144" t="s">
        <v>61</v>
      </c>
      <c r="B33" s="1" t="s">
        <v>103</v>
      </c>
      <c r="C33" s="23" t="s">
        <v>104</v>
      </c>
      <c r="D33" s="1" t="s">
        <v>5</v>
      </c>
      <c r="E33" s="133">
        <f>'MEMÓRIA DE CÁLCULO COMPLETA'!E33</f>
        <v>2442.7199999999998</v>
      </c>
      <c r="F33" s="134">
        <f>F8</f>
        <v>2.48</v>
      </c>
      <c r="G33" s="134">
        <f t="shared" si="0"/>
        <v>2.9844405275033683</v>
      </c>
      <c r="H33" s="145">
        <f t="shared" ref="H33:H44" si="3">E33*G33</f>
        <v>7290.1525653430272</v>
      </c>
      <c r="I33" s="35"/>
      <c r="J33" s="35"/>
      <c r="K33" s="35"/>
      <c r="L33" s="35"/>
    </row>
    <row r="34" spans="1:12" ht="20.100000000000001" customHeight="1" x14ac:dyDescent="0.2">
      <c r="A34" s="144" t="s">
        <v>62</v>
      </c>
      <c r="B34" s="1">
        <v>98504</v>
      </c>
      <c r="C34" s="22" t="s">
        <v>70</v>
      </c>
      <c r="D34" s="1" t="s">
        <v>5</v>
      </c>
      <c r="E34" s="133">
        <f>'MEMÓRIA DE CÁLCULO COMPLETA'!E34</f>
        <v>2442.7199999999998</v>
      </c>
      <c r="F34" s="134">
        <f t="shared" ref="F34:F44" si="4">F15</f>
        <v>13.97</v>
      </c>
      <c r="G34" s="134">
        <f t="shared" si="0"/>
        <v>16.811546035976637</v>
      </c>
      <c r="H34" s="145">
        <f t="shared" si="3"/>
        <v>41065.89973300085</v>
      </c>
      <c r="I34" s="35"/>
      <c r="J34" s="35"/>
      <c r="K34" s="35"/>
      <c r="L34" s="35"/>
    </row>
    <row r="35" spans="1:12" ht="75" customHeight="1" x14ac:dyDescent="0.2">
      <c r="A35" s="144" t="s">
        <v>63</v>
      </c>
      <c r="B35" s="1" t="s">
        <v>72</v>
      </c>
      <c r="C35" s="23" t="s">
        <v>114</v>
      </c>
      <c r="D35" s="1" t="s">
        <v>14</v>
      </c>
      <c r="E35" s="133">
        <f>'MEMÓRIA DE CÁLCULO COMPLETA'!E35</f>
        <v>2</v>
      </c>
      <c r="F35" s="25">
        <f t="shared" si="4"/>
        <v>372.12</v>
      </c>
      <c r="G35" s="134">
        <f t="shared" si="0"/>
        <v>447.81048753812638</v>
      </c>
      <c r="H35" s="145">
        <f t="shared" si="3"/>
        <v>895.62097507625276</v>
      </c>
      <c r="I35" s="34"/>
      <c r="J35" s="35"/>
      <c r="K35" s="35"/>
    </row>
    <row r="36" spans="1:12" ht="45" customHeight="1" x14ac:dyDescent="0.2">
      <c r="A36" s="144" t="s">
        <v>64</v>
      </c>
      <c r="B36" s="1" t="s">
        <v>88</v>
      </c>
      <c r="C36" s="23" t="s">
        <v>115</v>
      </c>
      <c r="D36" s="1" t="s">
        <v>14</v>
      </c>
      <c r="E36" s="133">
        <f>'MEMÓRIA DE CÁLCULO COMPLETA'!E36</f>
        <v>2</v>
      </c>
      <c r="F36" s="25">
        <f t="shared" si="4"/>
        <v>172.64</v>
      </c>
      <c r="G36" s="134">
        <f>F36*($H$4+1)</f>
        <v>207.75556962426674</v>
      </c>
      <c r="H36" s="145">
        <f t="shared" si="3"/>
        <v>415.51113924853348</v>
      </c>
      <c r="I36" s="35"/>
      <c r="J36" s="35"/>
      <c r="K36" s="35"/>
    </row>
    <row r="37" spans="1:12" ht="20.100000000000001" customHeight="1" x14ac:dyDescent="0.2">
      <c r="A37" s="144" t="s">
        <v>65</v>
      </c>
      <c r="B37" s="1" t="s">
        <v>90</v>
      </c>
      <c r="C37" s="23" t="s">
        <v>89</v>
      </c>
      <c r="D37" s="1" t="s">
        <v>14</v>
      </c>
      <c r="E37" s="133">
        <f>'MEMÓRIA DE CÁLCULO COMPLETA'!E37</f>
        <v>2</v>
      </c>
      <c r="F37" s="134">
        <f t="shared" si="4"/>
        <v>1719</v>
      </c>
      <c r="G37" s="134">
        <f t="shared" si="0"/>
        <v>2068.6505107976977</v>
      </c>
      <c r="H37" s="145">
        <f t="shared" si="3"/>
        <v>4137.3010215953955</v>
      </c>
      <c r="I37" s="35"/>
      <c r="J37" s="35"/>
      <c r="K37" s="35"/>
      <c r="L37" s="35"/>
    </row>
    <row r="38" spans="1:12" ht="20.100000000000001" customHeight="1" x14ac:dyDescent="0.2">
      <c r="A38" s="144" t="s">
        <v>66</v>
      </c>
      <c r="B38" s="22" t="s">
        <v>81</v>
      </c>
      <c r="C38" s="23" t="s">
        <v>74</v>
      </c>
      <c r="D38" s="1" t="s">
        <v>14</v>
      </c>
      <c r="E38" s="133">
        <f>'MEMÓRIA DE CÁLCULO COMPLETA'!E38</f>
        <v>6</v>
      </c>
      <c r="F38" s="134">
        <f t="shared" si="4"/>
        <v>1.58</v>
      </c>
      <c r="G38" s="134">
        <f t="shared" si="0"/>
        <v>1.901377432844888</v>
      </c>
      <c r="H38" s="145">
        <f t="shared" si="3"/>
        <v>11.408264597069328</v>
      </c>
      <c r="I38" s="35"/>
      <c r="J38" s="35"/>
      <c r="K38" s="35"/>
    </row>
    <row r="39" spans="1:12" ht="20.100000000000001" customHeight="1" x14ac:dyDescent="0.2">
      <c r="A39" s="144" t="s">
        <v>95</v>
      </c>
      <c r="B39" s="1" t="s">
        <v>82</v>
      </c>
      <c r="C39" s="23" t="s">
        <v>108</v>
      </c>
      <c r="D39" s="1" t="s">
        <v>14</v>
      </c>
      <c r="E39" s="133">
        <f>'MEMÓRIA DE CÁLCULO COMPLETA'!E39</f>
        <v>3</v>
      </c>
      <c r="F39" s="134">
        <f t="shared" si="4"/>
        <v>200.76</v>
      </c>
      <c r="G39" s="134">
        <f t="shared" si="0"/>
        <v>241.5952743151517</v>
      </c>
      <c r="H39" s="145">
        <f t="shared" si="3"/>
        <v>724.78582294545504</v>
      </c>
      <c r="I39" s="35"/>
      <c r="J39" s="35"/>
      <c r="K39" s="35"/>
    </row>
    <row r="40" spans="1:12" ht="30" customHeight="1" x14ac:dyDescent="0.2">
      <c r="A40" s="144" t="s">
        <v>96</v>
      </c>
      <c r="B40" s="1" t="s">
        <v>83</v>
      </c>
      <c r="C40" s="23" t="s">
        <v>76</v>
      </c>
      <c r="D40" s="2" t="s">
        <v>10</v>
      </c>
      <c r="E40" s="133">
        <f>'MEMÓRIA DE CÁLCULO COMPLETA'!E40</f>
        <v>38</v>
      </c>
      <c r="F40" s="25">
        <f t="shared" si="4"/>
        <v>2.37</v>
      </c>
      <c r="G40" s="134">
        <f t="shared" si="0"/>
        <v>2.852066149267332</v>
      </c>
      <c r="H40" s="145">
        <f t="shared" si="3"/>
        <v>108.37851367215862</v>
      </c>
      <c r="I40" s="35"/>
      <c r="J40" s="35"/>
      <c r="K40" s="35"/>
      <c r="L40" s="35"/>
    </row>
    <row r="41" spans="1:12" ht="20.100000000000001" customHeight="1" x14ac:dyDescent="0.2">
      <c r="A41" s="144" t="s">
        <v>97</v>
      </c>
      <c r="B41" s="1" t="s">
        <v>84</v>
      </c>
      <c r="C41" s="23" t="s">
        <v>77</v>
      </c>
      <c r="D41" s="2" t="e">
        <f>[1]Planilha1!D5</f>
        <v>#REF!</v>
      </c>
      <c r="E41" s="133">
        <f>'MEMÓRIA DE CÁLCULO COMPLETA'!E41</f>
        <v>9</v>
      </c>
      <c r="F41" s="25">
        <f t="shared" si="4"/>
        <v>28.99</v>
      </c>
      <c r="G41" s="134">
        <f t="shared" si="0"/>
        <v>34.886665682388163</v>
      </c>
      <c r="H41" s="145">
        <f t="shared" si="3"/>
        <v>313.97999114149349</v>
      </c>
      <c r="I41" s="35"/>
      <c r="J41" s="35"/>
      <c r="K41" s="35"/>
    </row>
    <row r="42" spans="1:12" ht="20.100000000000001" customHeight="1" x14ac:dyDescent="0.2">
      <c r="A42" s="144" t="s">
        <v>98</v>
      </c>
      <c r="B42" s="1" t="s">
        <v>85</v>
      </c>
      <c r="C42" s="23" t="s">
        <v>78</v>
      </c>
      <c r="D42" s="2" t="e">
        <f>[1]Planilha1!D6</f>
        <v>#REF!</v>
      </c>
      <c r="E42" s="133">
        <f>'MEMÓRIA DE CÁLCULO COMPLETA'!E42</f>
        <v>9</v>
      </c>
      <c r="F42" s="25">
        <f t="shared" si="4"/>
        <v>23.52</v>
      </c>
      <c r="G42" s="134">
        <f t="shared" si="0"/>
        <v>28.304048873741625</v>
      </c>
      <c r="H42" s="145">
        <f t="shared" si="3"/>
        <v>254.73643986367463</v>
      </c>
      <c r="I42" s="35"/>
      <c r="J42" s="35"/>
      <c r="K42" s="35"/>
      <c r="L42" s="35"/>
    </row>
    <row r="43" spans="1:12" ht="20.100000000000001" customHeight="1" x14ac:dyDescent="0.2">
      <c r="A43" s="144" t="s">
        <v>99</v>
      </c>
      <c r="B43" s="1" t="s">
        <v>86</v>
      </c>
      <c r="C43" s="23" t="s">
        <v>79</v>
      </c>
      <c r="D43" s="1" t="s">
        <v>14</v>
      </c>
      <c r="E43" s="133">
        <f>'MEMÓRIA DE CÁLCULO COMPLETA'!E43</f>
        <v>6</v>
      </c>
      <c r="F43" s="25">
        <f t="shared" si="4"/>
        <v>49.75</v>
      </c>
      <c r="G43" s="134">
        <f t="shared" si="0"/>
        <v>59.869321065843785</v>
      </c>
      <c r="H43" s="145">
        <f t="shared" si="3"/>
        <v>359.2159263950627</v>
      </c>
      <c r="I43" s="35"/>
      <c r="J43" s="35"/>
      <c r="K43" s="35"/>
    </row>
    <row r="44" spans="1:12" ht="20.100000000000001" customHeight="1" x14ac:dyDescent="0.2">
      <c r="A44" s="144" t="s">
        <v>102</v>
      </c>
      <c r="B44" s="1" t="s">
        <v>87</v>
      </c>
      <c r="C44" s="23" t="s">
        <v>80</v>
      </c>
      <c r="D44" s="1" t="s">
        <v>14</v>
      </c>
      <c r="E44" s="133">
        <f>'MEMÓRIA DE CÁLCULO COMPLETA'!E44</f>
        <v>6</v>
      </c>
      <c r="F44" s="25">
        <f t="shared" si="4"/>
        <v>240.59</v>
      </c>
      <c r="G44" s="134">
        <f t="shared" si="0"/>
        <v>289.52683327098202</v>
      </c>
      <c r="H44" s="145">
        <f t="shared" si="3"/>
        <v>1737.1609996258921</v>
      </c>
      <c r="I44" s="35"/>
      <c r="J44" s="35"/>
      <c r="K44" s="35"/>
      <c r="L44" s="35"/>
    </row>
    <row r="45" spans="1:12" ht="20.100000000000001" customHeight="1" x14ac:dyDescent="0.2">
      <c r="A45" s="142" t="s">
        <v>117</v>
      </c>
      <c r="B45" s="30"/>
      <c r="C45" s="28"/>
      <c r="D45" s="20"/>
      <c r="E45" s="133"/>
      <c r="F45" s="134"/>
      <c r="G45" s="134"/>
      <c r="H45" s="143">
        <f>SUM(H46:H55)</f>
        <v>4817.6451555566973</v>
      </c>
      <c r="I45" s="35"/>
      <c r="J45" s="35"/>
      <c r="K45" s="34"/>
      <c r="L45" s="35"/>
    </row>
    <row r="46" spans="1:12" ht="75" customHeight="1" x14ac:dyDescent="0.2">
      <c r="A46" s="144" t="s">
        <v>118</v>
      </c>
      <c r="B46" s="1" t="s">
        <v>72</v>
      </c>
      <c r="C46" s="23" t="s">
        <v>114</v>
      </c>
      <c r="D46" s="1" t="s">
        <v>14</v>
      </c>
      <c r="E46" s="133">
        <f>'MEMÓRIA DE CÁLCULO COMPLETA'!E46</f>
        <v>1</v>
      </c>
      <c r="F46" s="25">
        <f>F35</f>
        <v>372.12</v>
      </c>
      <c r="G46" s="134">
        <f>F46*($H$4+1)</f>
        <v>447.81048753812638</v>
      </c>
      <c r="H46" s="145">
        <f t="shared" ref="H46:H55" si="5">E46*G46</f>
        <v>447.81048753812638</v>
      </c>
      <c r="I46" s="34"/>
      <c r="J46" s="35"/>
      <c r="K46" s="35"/>
    </row>
    <row r="47" spans="1:12" ht="45" customHeight="1" x14ac:dyDescent="0.2">
      <c r="A47" s="144" t="s">
        <v>119</v>
      </c>
      <c r="B47" s="1" t="s">
        <v>88</v>
      </c>
      <c r="C47" s="23" t="s">
        <v>115</v>
      </c>
      <c r="D47" s="1" t="s">
        <v>14</v>
      </c>
      <c r="E47" s="133">
        <f>'MEMÓRIA DE CÁLCULO COMPLETA'!E47</f>
        <v>1</v>
      </c>
      <c r="F47" s="25">
        <f>F36</f>
        <v>172.64</v>
      </c>
      <c r="G47" s="134">
        <f>F47*($H$4+1)</f>
        <v>207.75556962426674</v>
      </c>
      <c r="H47" s="145">
        <f t="shared" si="5"/>
        <v>207.75556962426674</v>
      </c>
      <c r="I47" s="35"/>
      <c r="J47" s="35"/>
      <c r="K47" s="35"/>
    </row>
    <row r="48" spans="1:12" ht="20.100000000000001" customHeight="1" x14ac:dyDescent="0.2">
      <c r="A48" s="144" t="s">
        <v>120</v>
      </c>
      <c r="B48" s="1" t="s">
        <v>90</v>
      </c>
      <c r="C48" s="23" t="s">
        <v>89</v>
      </c>
      <c r="D48" s="1" t="s">
        <v>14</v>
      </c>
      <c r="E48" s="133">
        <f>'MEMÓRIA DE CÁLCULO COMPLETA'!E48</f>
        <v>1</v>
      </c>
      <c r="F48" s="25">
        <f t="shared" ref="F48:F55" si="6">F37</f>
        <v>1719</v>
      </c>
      <c r="G48" s="134">
        <f t="shared" ref="G48:G55" si="7">F48*($H$4+1)</f>
        <v>2068.6505107976977</v>
      </c>
      <c r="H48" s="145">
        <f t="shared" si="5"/>
        <v>2068.6505107976977</v>
      </c>
      <c r="I48" s="35"/>
      <c r="J48" s="35"/>
      <c r="K48" s="35"/>
      <c r="L48" s="35"/>
    </row>
    <row r="49" spans="1:12" ht="20.100000000000001" customHeight="1" x14ac:dyDescent="0.2">
      <c r="A49" s="144" t="s">
        <v>121</v>
      </c>
      <c r="B49" s="22" t="s">
        <v>81</v>
      </c>
      <c r="C49" s="23" t="s">
        <v>74</v>
      </c>
      <c r="D49" s="1" t="s">
        <v>14</v>
      </c>
      <c r="E49" s="133">
        <f>'MEMÓRIA DE CÁLCULO COMPLETA'!E49</f>
        <v>2</v>
      </c>
      <c r="F49" s="25">
        <f t="shared" si="6"/>
        <v>1.58</v>
      </c>
      <c r="G49" s="134">
        <f t="shared" si="7"/>
        <v>1.901377432844888</v>
      </c>
      <c r="H49" s="145">
        <f t="shared" si="5"/>
        <v>3.8027548656897761</v>
      </c>
      <c r="I49" s="35"/>
      <c r="J49" s="35"/>
      <c r="K49" s="35"/>
    </row>
    <row r="50" spans="1:12" ht="20.100000000000001" customHeight="1" x14ac:dyDescent="0.2">
      <c r="A50" s="144" t="s">
        <v>122</v>
      </c>
      <c r="B50" s="1" t="s">
        <v>82</v>
      </c>
      <c r="C50" s="23" t="s">
        <v>75</v>
      </c>
      <c r="D50" s="1" t="s">
        <v>14</v>
      </c>
      <c r="E50" s="133">
        <f>'MEMÓRIA DE CÁLCULO COMPLETA'!E50</f>
        <v>1</v>
      </c>
      <c r="F50" s="25">
        <f t="shared" si="6"/>
        <v>200.76</v>
      </c>
      <c r="G50" s="134">
        <f t="shared" si="7"/>
        <v>241.5952743151517</v>
      </c>
      <c r="H50" s="145">
        <f t="shared" si="5"/>
        <v>241.5952743151517</v>
      </c>
      <c r="I50" s="35"/>
      <c r="J50" s="35"/>
      <c r="K50" s="35"/>
    </row>
    <row r="51" spans="1:12" ht="30" customHeight="1" x14ac:dyDescent="0.2">
      <c r="A51" s="144" t="s">
        <v>123</v>
      </c>
      <c r="B51" s="1" t="s">
        <v>83</v>
      </c>
      <c r="C51" s="23" t="s">
        <v>76</v>
      </c>
      <c r="D51" s="2" t="s">
        <v>10</v>
      </c>
      <c r="E51" s="133">
        <f>'MEMÓRIA DE CÁLCULO COMPLETA'!E51</f>
        <v>25</v>
      </c>
      <c r="F51" s="25">
        <f t="shared" si="6"/>
        <v>2.37</v>
      </c>
      <c r="G51" s="134">
        <f t="shared" si="7"/>
        <v>2.852066149267332</v>
      </c>
      <c r="H51" s="145">
        <f t="shared" si="5"/>
        <v>71.301653731683302</v>
      </c>
      <c r="I51" s="35"/>
      <c r="J51" s="35"/>
      <c r="K51" s="35"/>
      <c r="L51" s="35"/>
    </row>
    <row r="52" spans="1:12" ht="20.100000000000001" customHeight="1" x14ac:dyDescent="0.2">
      <c r="A52" s="144" t="s">
        <v>124</v>
      </c>
      <c r="B52" s="1" t="s">
        <v>84</v>
      </c>
      <c r="C52" s="23" t="s">
        <v>77</v>
      </c>
      <c r="D52" s="2" t="s">
        <v>107</v>
      </c>
      <c r="E52" s="133">
        <f>'MEMÓRIA DE CÁLCULO COMPLETA'!E52</f>
        <v>6</v>
      </c>
      <c r="F52" s="25">
        <f t="shared" si="6"/>
        <v>28.99</v>
      </c>
      <c r="G52" s="134">
        <f t="shared" si="7"/>
        <v>34.886665682388163</v>
      </c>
      <c r="H52" s="145">
        <f t="shared" si="5"/>
        <v>209.31999409432899</v>
      </c>
      <c r="I52" s="35"/>
      <c r="J52" s="35"/>
      <c r="K52" s="35"/>
    </row>
    <row r="53" spans="1:12" ht="20.100000000000001" customHeight="1" x14ac:dyDescent="0.2">
      <c r="A53" s="144" t="s">
        <v>125</v>
      </c>
      <c r="B53" s="1" t="s">
        <v>85</v>
      </c>
      <c r="C53" s="23" t="s">
        <v>78</v>
      </c>
      <c r="D53" s="2" t="s">
        <v>107</v>
      </c>
      <c r="E53" s="133">
        <f>'MEMÓRIA DE CÁLCULO COMPLETA'!E53</f>
        <v>6</v>
      </c>
      <c r="F53" s="25">
        <f t="shared" si="6"/>
        <v>23.52</v>
      </c>
      <c r="G53" s="134">
        <f t="shared" si="7"/>
        <v>28.304048873741625</v>
      </c>
      <c r="H53" s="145">
        <f t="shared" si="5"/>
        <v>169.82429324244976</v>
      </c>
      <c r="I53" s="35"/>
      <c r="J53" s="35"/>
      <c r="K53" s="35"/>
      <c r="L53" s="35"/>
    </row>
    <row r="54" spans="1:12" ht="20.100000000000001" customHeight="1" x14ac:dyDescent="0.2">
      <c r="A54" s="144" t="s">
        <v>126</v>
      </c>
      <c r="B54" s="1" t="s">
        <v>86</v>
      </c>
      <c r="C54" s="23" t="s">
        <v>79</v>
      </c>
      <c r="D54" s="1" t="s">
        <v>14</v>
      </c>
      <c r="E54" s="133">
        <f>'MEMÓRIA DE CÁLCULO COMPLETA'!E54</f>
        <v>4</v>
      </c>
      <c r="F54" s="25">
        <f t="shared" si="6"/>
        <v>49.75</v>
      </c>
      <c r="G54" s="134">
        <f t="shared" si="7"/>
        <v>59.869321065843785</v>
      </c>
      <c r="H54" s="145">
        <f t="shared" si="5"/>
        <v>239.47728426337514</v>
      </c>
      <c r="I54" s="35"/>
      <c r="J54" s="35"/>
      <c r="K54" s="35"/>
    </row>
    <row r="55" spans="1:12" ht="20.100000000000001" customHeight="1" x14ac:dyDescent="0.2">
      <c r="A55" s="144" t="s">
        <v>127</v>
      </c>
      <c r="B55" s="1" t="s">
        <v>87</v>
      </c>
      <c r="C55" s="23" t="s">
        <v>80</v>
      </c>
      <c r="D55" s="1" t="s">
        <v>14</v>
      </c>
      <c r="E55" s="133">
        <f>'MEMÓRIA DE CÁLCULO COMPLETA'!E55</f>
        <v>4</v>
      </c>
      <c r="F55" s="25">
        <f t="shared" si="6"/>
        <v>240.59</v>
      </c>
      <c r="G55" s="134">
        <f t="shared" si="7"/>
        <v>289.52683327098202</v>
      </c>
      <c r="H55" s="145">
        <f t="shared" si="5"/>
        <v>1158.1073330839281</v>
      </c>
      <c r="I55" s="35"/>
      <c r="J55" s="35"/>
      <c r="K55" s="35"/>
      <c r="L55" s="35"/>
    </row>
    <row r="56" spans="1:12" ht="20.100000000000001" customHeight="1" x14ac:dyDescent="0.2">
      <c r="A56" s="142" t="s">
        <v>128</v>
      </c>
      <c r="B56" s="30"/>
      <c r="C56" s="28"/>
      <c r="D56" s="20"/>
      <c r="E56" s="133"/>
      <c r="F56" s="134"/>
      <c r="G56" s="134"/>
      <c r="H56" s="143">
        <f>SUM(H57:H63)</f>
        <v>5834.6706441445667</v>
      </c>
      <c r="I56" s="35"/>
      <c r="J56" s="35"/>
      <c r="K56" s="34"/>
      <c r="L56" s="35"/>
    </row>
    <row r="57" spans="1:12" ht="75" customHeight="1" x14ac:dyDescent="0.2">
      <c r="A57" s="144" t="s">
        <v>129</v>
      </c>
      <c r="B57" s="1" t="s">
        <v>72</v>
      </c>
      <c r="C57" s="23" t="s">
        <v>114</v>
      </c>
      <c r="D57" s="1" t="s">
        <v>14</v>
      </c>
      <c r="E57" s="133">
        <f>'MEMÓRIA DE CÁLCULO COMPLETA'!E57</f>
        <v>3</v>
      </c>
      <c r="F57" s="25">
        <f>F46</f>
        <v>372.12</v>
      </c>
      <c r="G57" s="134">
        <f t="shared" ref="G57:G63" si="8">F57*($H$4+1)</f>
        <v>447.81048753812638</v>
      </c>
      <c r="H57" s="145">
        <f t="shared" ref="H57:H63" si="9">E57*G57</f>
        <v>1343.4314626143791</v>
      </c>
      <c r="I57" s="34"/>
      <c r="J57" s="35"/>
      <c r="K57" s="35"/>
    </row>
    <row r="58" spans="1:12" ht="45" customHeight="1" x14ac:dyDescent="0.2">
      <c r="A58" s="144" t="s">
        <v>130</v>
      </c>
      <c r="B58" s="2" t="s">
        <v>136</v>
      </c>
      <c r="C58" s="23" t="s">
        <v>135</v>
      </c>
      <c r="D58" s="1" t="s">
        <v>14</v>
      </c>
      <c r="E58" s="133">
        <f>'MEMÓRIA DE CÁLCULO COMPLETA'!E58</f>
        <v>3</v>
      </c>
      <c r="F58" s="134">
        <v>813.33</v>
      </c>
      <c r="G58" s="134">
        <f t="shared" si="8"/>
        <v>978.76411864286888</v>
      </c>
      <c r="H58" s="145">
        <f t="shared" si="9"/>
        <v>2936.2923559286064</v>
      </c>
      <c r="I58" s="35"/>
      <c r="J58" s="35"/>
      <c r="K58" s="35"/>
      <c r="L58" s="35"/>
    </row>
    <row r="59" spans="1:12" ht="20.100000000000001" customHeight="1" x14ac:dyDescent="0.2">
      <c r="A59" s="144" t="s">
        <v>131</v>
      </c>
      <c r="B59" s="1" t="s">
        <v>84</v>
      </c>
      <c r="C59" s="22" t="s">
        <v>77</v>
      </c>
      <c r="D59" s="171" t="s">
        <v>137</v>
      </c>
      <c r="E59" s="133">
        <f>'MEMÓRIA DE CÁLCULO COMPLETA'!E59</f>
        <v>11.85</v>
      </c>
      <c r="F59" s="25">
        <f>F52</f>
        <v>28.99</v>
      </c>
      <c r="G59" s="134">
        <f t="shared" si="8"/>
        <v>34.886665682388163</v>
      </c>
      <c r="H59" s="145">
        <f t="shared" si="9"/>
        <v>413.40698833629972</v>
      </c>
      <c r="I59" s="35"/>
      <c r="J59" s="35"/>
      <c r="K59" s="35"/>
    </row>
    <row r="60" spans="1:12" ht="20.100000000000001" customHeight="1" x14ac:dyDescent="0.2">
      <c r="A60" s="144" t="s">
        <v>132</v>
      </c>
      <c r="B60" s="1">
        <v>11975</v>
      </c>
      <c r="C60" s="22" t="s">
        <v>138</v>
      </c>
      <c r="D60" s="171" t="s">
        <v>139</v>
      </c>
      <c r="E60" s="133">
        <f>'MEMÓRIA DE CÁLCULO COMPLETA'!E60</f>
        <v>12</v>
      </c>
      <c r="F60" s="25">
        <v>27.69</v>
      </c>
      <c r="G60" s="134">
        <f t="shared" si="8"/>
        <v>33.32224121232592</v>
      </c>
      <c r="H60" s="145">
        <f t="shared" si="9"/>
        <v>399.86689454791104</v>
      </c>
      <c r="I60" s="35"/>
      <c r="J60" s="35"/>
      <c r="K60" s="35"/>
    </row>
    <row r="61" spans="1:12" ht="20.100000000000001" customHeight="1" x14ac:dyDescent="0.2">
      <c r="A61" s="144" t="s">
        <v>133</v>
      </c>
      <c r="B61" s="1" t="s">
        <v>85</v>
      </c>
      <c r="C61" s="23" t="s">
        <v>78</v>
      </c>
      <c r="D61" s="171" t="s">
        <v>137</v>
      </c>
      <c r="E61" s="133">
        <f>'MEMÓRIA DE CÁLCULO COMPLETA'!E61</f>
        <v>2.64</v>
      </c>
      <c r="F61" s="25">
        <f>F53</f>
        <v>23.52</v>
      </c>
      <c r="G61" s="134">
        <f t="shared" si="8"/>
        <v>28.304048873741625</v>
      </c>
      <c r="H61" s="145">
        <f t="shared" si="9"/>
        <v>74.722689026677898</v>
      </c>
      <c r="I61" s="35"/>
      <c r="J61" s="35"/>
      <c r="K61" s="35"/>
      <c r="L61" s="35"/>
    </row>
    <row r="62" spans="1:12" ht="20.100000000000001" customHeight="1" x14ac:dyDescent="0.2">
      <c r="A62" s="144" t="s">
        <v>134</v>
      </c>
      <c r="B62" s="1">
        <v>863</v>
      </c>
      <c r="C62" s="22" t="s">
        <v>140</v>
      </c>
      <c r="D62" s="171" t="s">
        <v>141</v>
      </c>
      <c r="E62" s="133">
        <f>'MEMÓRIA DE CÁLCULO COMPLETA'!E62</f>
        <v>6</v>
      </c>
      <c r="F62" s="25">
        <v>40.700000000000003</v>
      </c>
      <c r="G62" s="134">
        <f>F62*($H$4+1)</f>
        <v>48.97851994733351</v>
      </c>
      <c r="H62" s="145">
        <f t="shared" si="9"/>
        <v>293.87111968400109</v>
      </c>
      <c r="I62" s="35"/>
      <c r="J62" s="35"/>
      <c r="K62" s="35"/>
      <c r="L62" s="35"/>
    </row>
    <row r="63" spans="1:12" ht="45" customHeight="1" x14ac:dyDescent="0.2">
      <c r="A63" s="144" t="s">
        <v>147</v>
      </c>
      <c r="B63" s="2" t="s">
        <v>136</v>
      </c>
      <c r="C63" s="22" t="s">
        <v>148</v>
      </c>
      <c r="D63" s="171" t="s">
        <v>14</v>
      </c>
      <c r="E63" s="133">
        <f>'MEMÓRIA DE CÁLCULO COMPLETA'!E63</f>
        <v>6</v>
      </c>
      <c r="F63" s="25">
        <v>51.67</v>
      </c>
      <c r="G63" s="134">
        <f t="shared" si="8"/>
        <v>62.179855667781879</v>
      </c>
      <c r="H63" s="145">
        <f t="shared" si="9"/>
        <v>373.07913400669128</v>
      </c>
      <c r="I63" s="35"/>
      <c r="J63" s="35"/>
      <c r="K63" s="35"/>
      <c r="L63" s="35"/>
    </row>
    <row r="64" spans="1:12" ht="20.100000000000001" customHeight="1" x14ac:dyDescent="0.2">
      <c r="A64" s="142" t="s">
        <v>161</v>
      </c>
      <c r="B64" s="30"/>
      <c r="C64" s="28"/>
      <c r="D64" s="20"/>
      <c r="E64" s="133"/>
      <c r="F64" s="134"/>
      <c r="G64" s="134"/>
      <c r="H64" s="143">
        <f>SUM(H65:H72)</f>
        <v>19441.128401616475</v>
      </c>
      <c r="I64" s="35"/>
      <c r="J64" s="35"/>
      <c r="K64" s="34"/>
      <c r="L64" s="35"/>
    </row>
    <row r="65" spans="1:12" ht="30" customHeight="1" x14ac:dyDescent="0.2">
      <c r="A65" s="144" t="s">
        <v>153</v>
      </c>
      <c r="B65" s="2">
        <v>39243</v>
      </c>
      <c r="C65" s="23" t="s">
        <v>150</v>
      </c>
      <c r="D65" s="1" t="s">
        <v>10</v>
      </c>
      <c r="E65" s="133">
        <f>'MEMÓRIA DE CÁLCULO COMPLETA'!E65</f>
        <v>97.2</v>
      </c>
      <c r="F65" s="134">
        <v>3.08</v>
      </c>
      <c r="G65" s="134">
        <f>F65*($H$4+1)</f>
        <v>3.7064825906090224</v>
      </c>
      <c r="H65" s="145">
        <f>E65*G65</f>
        <v>360.27010780719701</v>
      </c>
      <c r="I65" s="35"/>
      <c r="J65" s="35"/>
      <c r="K65" s="35"/>
      <c r="L65" s="35"/>
    </row>
    <row r="66" spans="1:12" ht="30" customHeight="1" x14ac:dyDescent="0.2">
      <c r="A66" s="144" t="s">
        <v>154</v>
      </c>
      <c r="B66" s="1">
        <v>91926</v>
      </c>
      <c r="C66" s="23" t="s">
        <v>151</v>
      </c>
      <c r="D66" s="171" t="s">
        <v>10</v>
      </c>
      <c r="E66" s="133">
        <f>'MEMÓRIA DE CÁLCULO COMPLETA'!E66</f>
        <v>194.4</v>
      </c>
      <c r="F66" s="25">
        <v>4.7699999999999996</v>
      </c>
      <c r="G66" s="134">
        <f>F66*($H$4+1)</f>
        <v>5.7402344016899463</v>
      </c>
      <c r="H66" s="145">
        <f>E66*G66</f>
        <v>1115.9015676885256</v>
      </c>
      <c r="I66" s="35"/>
      <c r="J66" s="35"/>
      <c r="K66" s="35"/>
    </row>
    <row r="67" spans="1:12" ht="45" customHeight="1" x14ac:dyDescent="0.2">
      <c r="A67" s="144" t="s">
        <v>155</v>
      </c>
      <c r="B67" s="2" t="s">
        <v>136</v>
      </c>
      <c r="C67" s="23" t="s">
        <v>135</v>
      </c>
      <c r="D67" s="1" t="s">
        <v>14</v>
      </c>
      <c r="E67" s="133">
        <f>'MEMÓRIA DE CÁLCULO COMPLETA'!E67</f>
        <v>12</v>
      </c>
      <c r="F67" s="134">
        <v>813.33</v>
      </c>
      <c r="G67" s="134">
        <f t="shared" ref="G67:G72" si="10">F67*($H$4+1)</f>
        <v>978.76411864286888</v>
      </c>
      <c r="H67" s="145">
        <f t="shared" ref="H67:H72" si="11">E67*G67</f>
        <v>11745.169423714426</v>
      </c>
      <c r="I67" s="35"/>
      <c r="J67" s="35"/>
      <c r="K67" s="35"/>
      <c r="L67" s="35"/>
    </row>
    <row r="68" spans="1:12" ht="20.100000000000001" customHeight="1" x14ac:dyDescent="0.2">
      <c r="A68" s="144" t="s">
        <v>156</v>
      </c>
      <c r="B68" s="1" t="s">
        <v>84</v>
      </c>
      <c r="C68" s="22" t="s">
        <v>77</v>
      </c>
      <c r="D68" s="171" t="s">
        <v>137</v>
      </c>
      <c r="E68" s="133">
        <f>'MEMÓRIA DE CÁLCULO COMPLETA'!E68</f>
        <v>47.4</v>
      </c>
      <c r="F68" s="25">
        <f>F59</f>
        <v>28.99</v>
      </c>
      <c r="G68" s="134">
        <f t="shared" si="10"/>
        <v>34.886665682388163</v>
      </c>
      <c r="H68" s="145">
        <f t="shared" si="11"/>
        <v>1653.6279533451989</v>
      </c>
      <c r="I68" s="35"/>
      <c r="J68" s="35"/>
      <c r="K68" s="35"/>
    </row>
    <row r="69" spans="1:12" ht="20.100000000000001" customHeight="1" x14ac:dyDescent="0.2">
      <c r="A69" s="144" t="s">
        <v>157</v>
      </c>
      <c r="B69" s="1">
        <v>11975</v>
      </c>
      <c r="C69" s="22" t="s">
        <v>138</v>
      </c>
      <c r="D69" s="171" t="s">
        <v>139</v>
      </c>
      <c r="E69" s="133">
        <f>'MEMÓRIA DE CÁLCULO COMPLETA'!E69</f>
        <v>48</v>
      </c>
      <c r="F69" s="25">
        <f>F60</f>
        <v>27.69</v>
      </c>
      <c r="G69" s="134">
        <f t="shared" si="10"/>
        <v>33.32224121232592</v>
      </c>
      <c r="H69" s="145">
        <f t="shared" si="11"/>
        <v>1599.4675781916442</v>
      </c>
      <c r="I69" s="35"/>
      <c r="J69" s="35"/>
      <c r="K69" s="35"/>
    </row>
    <row r="70" spans="1:12" ht="20.100000000000001" customHeight="1" x14ac:dyDescent="0.2">
      <c r="A70" s="144" t="s">
        <v>158</v>
      </c>
      <c r="B70" s="1" t="s">
        <v>85</v>
      </c>
      <c r="C70" s="23" t="s">
        <v>78</v>
      </c>
      <c r="D70" s="171" t="s">
        <v>137</v>
      </c>
      <c r="E70" s="133">
        <f>'MEMÓRIA DE CÁLCULO COMPLETA'!E70</f>
        <v>10.56</v>
      </c>
      <c r="F70" s="25">
        <v>23.52</v>
      </c>
      <c r="G70" s="134">
        <f t="shared" si="10"/>
        <v>28.304048873741625</v>
      </c>
      <c r="H70" s="145">
        <f t="shared" si="11"/>
        <v>298.89075610671159</v>
      </c>
      <c r="I70" s="35"/>
      <c r="J70" s="35"/>
      <c r="K70" s="35"/>
      <c r="L70" s="35"/>
    </row>
    <row r="71" spans="1:12" ht="20.100000000000001" customHeight="1" x14ac:dyDescent="0.2">
      <c r="A71" s="144" t="s">
        <v>159</v>
      </c>
      <c r="B71" s="1">
        <v>863</v>
      </c>
      <c r="C71" s="22" t="s">
        <v>152</v>
      </c>
      <c r="D71" s="171" t="s">
        <v>141</v>
      </c>
      <c r="E71" s="133">
        <f>'MEMÓRIA DE CÁLCULO COMPLETA'!E71</f>
        <v>24</v>
      </c>
      <c r="F71" s="25">
        <f>F62</f>
        <v>40.700000000000003</v>
      </c>
      <c r="G71" s="134">
        <f>F71*($H$4+1)</f>
        <v>48.97851994733351</v>
      </c>
      <c r="H71" s="145">
        <f t="shared" si="11"/>
        <v>1175.4844787360043</v>
      </c>
      <c r="I71" s="35"/>
      <c r="J71" s="35"/>
      <c r="K71" s="35"/>
      <c r="L71" s="35"/>
    </row>
    <row r="72" spans="1:12" ht="45" customHeight="1" x14ac:dyDescent="0.2">
      <c r="A72" s="144" t="s">
        <v>160</v>
      </c>
      <c r="B72" s="2" t="s">
        <v>136</v>
      </c>
      <c r="C72" s="22" t="s">
        <v>148</v>
      </c>
      <c r="D72" s="171" t="s">
        <v>14</v>
      </c>
      <c r="E72" s="133">
        <f>'MEMÓRIA DE CÁLCULO COMPLETA'!E72</f>
        <v>24</v>
      </c>
      <c r="F72" s="25">
        <f>F63</f>
        <v>51.67</v>
      </c>
      <c r="G72" s="134">
        <f t="shared" si="10"/>
        <v>62.179855667781879</v>
      </c>
      <c r="H72" s="145">
        <f t="shared" si="11"/>
        <v>1492.3165360267651</v>
      </c>
      <c r="I72" s="35"/>
      <c r="J72" s="35"/>
      <c r="K72" s="35"/>
      <c r="L72" s="35"/>
    </row>
    <row r="73" spans="1:12" ht="20.100000000000001" customHeight="1" x14ac:dyDescent="0.2">
      <c r="A73" s="146"/>
      <c r="B73" s="17"/>
      <c r="C73" s="26" t="s">
        <v>6</v>
      </c>
      <c r="D73" s="17"/>
      <c r="E73" s="27"/>
      <c r="F73" s="27"/>
      <c r="G73" s="27"/>
      <c r="H73" s="147">
        <f>SUM(H6:H72)/2</f>
        <v>138895.05165779093</v>
      </c>
      <c r="I73" s="159"/>
      <c r="J73" s="36"/>
      <c r="K73" s="36"/>
      <c r="L73" s="16"/>
    </row>
    <row r="74" spans="1:12" ht="30" customHeight="1" x14ac:dyDescent="0.2">
      <c r="A74" s="148"/>
      <c r="B74" s="5"/>
      <c r="C74" s="6"/>
      <c r="D74" s="7"/>
      <c r="E74" s="8"/>
      <c r="F74" s="8"/>
      <c r="G74" s="8"/>
      <c r="H74" s="149"/>
      <c r="I74" s="8"/>
      <c r="J74" s="8"/>
      <c r="K74" s="8"/>
      <c r="L74" s="9"/>
    </row>
    <row r="75" spans="1:12" ht="30" customHeight="1" x14ac:dyDescent="0.2">
      <c r="A75" s="148"/>
      <c r="B75" s="5"/>
      <c r="C75" s="10"/>
      <c r="D75" s="11"/>
      <c r="E75" s="21"/>
      <c r="F75" s="21"/>
      <c r="G75" s="21"/>
      <c r="H75" s="150"/>
      <c r="I75" s="21"/>
      <c r="J75" s="21"/>
      <c r="K75" s="21"/>
    </row>
    <row r="76" spans="1:12" ht="60" customHeight="1" x14ac:dyDescent="0.2">
      <c r="A76" s="148"/>
      <c r="B76" s="5"/>
      <c r="C76" s="10"/>
      <c r="D76" s="11"/>
      <c r="E76" s="21"/>
      <c r="F76" s="21"/>
      <c r="G76" s="21"/>
      <c r="H76" s="150"/>
      <c r="I76" s="21"/>
      <c r="J76" s="21"/>
      <c r="K76" s="21"/>
    </row>
    <row r="77" spans="1:12" ht="30" customHeight="1" x14ac:dyDescent="0.2">
      <c r="A77" s="148"/>
      <c r="B77" s="5"/>
      <c r="C77" s="10"/>
      <c r="D77" s="11"/>
      <c r="E77" s="21"/>
      <c r="F77" s="21"/>
      <c r="G77" s="21"/>
      <c r="H77" s="150"/>
      <c r="I77" s="21"/>
      <c r="J77" s="21"/>
      <c r="K77" s="21"/>
    </row>
    <row r="78" spans="1:12" x14ac:dyDescent="0.2">
      <c r="A78" s="148"/>
      <c r="B78" s="206" t="s">
        <v>13</v>
      </c>
      <c r="C78" s="206"/>
      <c r="D78" s="206"/>
      <c r="E78" s="206"/>
      <c r="F78" s="206"/>
      <c r="G78" s="206"/>
      <c r="H78" s="150"/>
      <c r="I78" s="21"/>
      <c r="J78" s="21"/>
      <c r="K78" s="21"/>
    </row>
    <row r="79" spans="1:12" x14ac:dyDescent="0.2">
      <c r="A79" s="148"/>
      <c r="B79" s="206" t="s">
        <v>11</v>
      </c>
      <c r="C79" s="206"/>
      <c r="D79" s="206"/>
      <c r="E79" s="206"/>
      <c r="F79" s="206"/>
      <c r="G79" s="206"/>
      <c r="H79" s="150"/>
      <c r="I79" s="21"/>
      <c r="J79" s="21"/>
      <c r="K79" s="21"/>
    </row>
    <row r="80" spans="1:12" ht="13.5" thickBot="1" x14ac:dyDescent="0.25">
      <c r="A80" s="151"/>
      <c r="B80" s="152"/>
      <c r="C80" s="153"/>
      <c r="D80" s="154"/>
      <c r="E80" s="155"/>
      <c r="F80" s="155"/>
      <c r="G80" s="155"/>
      <c r="H80" s="156"/>
      <c r="I80" s="21"/>
      <c r="J80" s="21"/>
      <c r="K80" s="21"/>
    </row>
    <row r="84" spans="8:12" x14ac:dyDescent="0.2">
      <c r="H84" s="15"/>
      <c r="I84" s="15"/>
      <c r="J84" s="15"/>
      <c r="K84" s="15"/>
      <c r="L84" s="16"/>
    </row>
  </sheetData>
  <mergeCells count="5">
    <mergeCell ref="B78:G78"/>
    <mergeCell ref="B79:G79"/>
    <mergeCell ref="A3:H3"/>
    <mergeCell ref="A1:H1"/>
    <mergeCell ref="A2:H2"/>
  </mergeCells>
  <phoneticPr fontId="0" type="noConversion"/>
  <printOptions horizontalCentered="1"/>
  <pageMargins left="0.23622047244094491" right="0.19685039370078741" top="0.43307086614173229" bottom="0.27559055118110237" header="0.31496062992125984" footer="0.15748031496062992"/>
  <pageSetup paperSize="9" scale="50" orientation="portrait" verticalDpi="300" r:id="rId1"/>
  <headerFooter alignWithMargins="0">
    <oddFooter>Página &amp;P de &amp;N</oddFooter>
  </headerFooter>
  <rowBreaks count="1" manualBreakCount="1">
    <brk id="44"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L37"/>
  <sheetViews>
    <sheetView view="pageBreakPreview" topLeftCell="C15" zoomScale="90" zoomScaleNormal="80" zoomScaleSheetLayoutView="90" workbookViewId="0">
      <selection activeCell="C25" sqref="C25"/>
    </sheetView>
  </sheetViews>
  <sheetFormatPr defaultRowHeight="12.75" x14ac:dyDescent="0.2"/>
  <cols>
    <col min="1" max="1" width="7.140625" style="12" bestFit="1" customWidth="1"/>
    <col min="2" max="2" width="13.28515625" style="12" customWidth="1"/>
    <col min="3" max="3" width="110.28515625" style="3" customWidth="1"/>
    <col min="4" max="4" width="6.7109375" style="13" customWidth="1"/>
    <col min="5" max="7" width="13.28515625" style="14" customWidth="1"/>
    <col min="8" max="8" width="15.28515625" style="14" customWidth="1"/>
    <col min="9" max="9" width="14.140625" style="14" customWidth="1"/>
    <col min="10" max="11" width="15.28515625" style="14" customWidth="1"/>
    <col min="12" max="12" width="12.140625" style="3" bestFit="1" customWidth="1"/>
    <col min="13" max="16384" width="9.140625" style="3"/>
  </cols>
  <sheetData>
    <row r="1" spans="1:12" ht="53.25" customHeight="1" x14ac:dyDescent="0.35">
      <c r="A1" s="210" t="s">
        <v>7</v>
      </c>
      <c r="B1" s="211"/>
      <c r="C1" s="211"/>
      <c r="D1" s="211"/>
      <c r="E1" s="211"/>
      <c r="F1" s="211"/>
      <c r="G1" s="211"/>
      <c r="H1" s="212"/>
      <c r="I1" s="38"/>
      <c r="J1" s="38"/>
      <c r="K1" s="31"/>
    </row>
    <row r="2" spans="1:12" ht="23.25" x14ac:dyDescent="0.35">
      <c r="A2" s="213" t="s">
        <v>9</v>
      </c>
      <c r="B2" s="214"/>
      <c r="C2" s="214"/>
      <c r="D2" s="214"/>
      <c r="E2" s="214"/>
      <c r="F2" s="214"/>
      <c r="G2" s="214"/>
      <c r="H2" s="215"/>
      <c r="I2" s="31"/>
      <c r="J2" s="31"/>
      <c r="K2" s="31"/>
    </row>
    <row r="3" spans="1:12" s="4" customFormat="1" ht="30" customHeight="1" x14ac:dyDescent="0.2">
      <c r="A3" s="207" t="s">
        <v>105</v>
      </c>
      <c r="B3" s="208"/>
      <c r="C3" s="208"/>
      <c r="D3" s="208"/>
      <c r="E3" s="208"/>
      <c r="F3" s="208"/>
      <c r="G3" s="208"/>
      <c r="H3" s="209"/>
      <c r="I3" s="33"/>
      <c r="J3" s="184">
        <f>H26</f>
        <v>46995.940460668309</v>
      </c>
      <c r="K3" s="33"/>
    </row>
    <row r="4" spans="1:12" x14ac:dyDescent="0.2">
      <c r="A4" s="138" t="s">
        <v>165</v>
      </c>
      <c r="B4" s="18"/>
      <c r="C4" s="19"/>
      <c r="D4" s="136" t="s">
        <v>166</v>
      </c>
      <c r="E4" s="136"/>
      <c r="F4" s="136"/>
      <c r="G4" s="137" t="s">
        <v>73</v>
      </c>
      <c r="H4" s="139">
        <f>BDI!Q3</f>
        <v>0.20340343850942277</v>
      </c>
      <c r="I4" s="32"/>
      <c r="J4" s="32"/>
      <c r="K4" s="32"/>
    </row>
    <row r="5" spans="1:12" ht="30" customHeight="1" x14ac:dyDescent="0.2">
      <c r="A5" s="140" t="s">
        <v>0</v>
      </c>
      <c r="B5" s="20" t="s">
        <v>68</v>
      </c>
      <c r="C5" s="20" t="s">
        <v>1</v>
      </c>
      <c r="D5" s="160" t="s">
        <v>2</v>
      </c>
      <c r="E5" s="29" t="s">
        <v>3</v>
      </c>
      <c r="F5" s="24" t="s">
        <v>8</v>
      </c>
      <c r="G5" s="29" t="s">
        <v>12</v>
      </c>
      <c r="H5" s="141" t="s">
        <v>4</v>
      </c>
      <c r="I5" s="216" t="s">
        <v>167</v>
      </c>
      <c r="J5" s="39">
        <v>46996.1</v>
      </c>
      <c r="K5" s="37"/>
    </row>
    <row r="6" spans="1:12" ht="20.100000000000001" customHeight="1" x14ac:dyDescent="0.2">
      <c r="A6" s="142" t="s">
        <v>91</v>
      </c>
      <c r="B6" s="30"/>
      <c r="C6" s="28"/>
      <c r="D6" s="20"/>
      <c r="E6" s="135"/>
      <c r="F6" s="134"/>
      <c r="G6" s="134"/>
      <c r="H6" s="143">
        <f>SUM(H7:H9)</f>
        <v>5067.342223181271</v>
      </c>
      <c r="I6" s="216"/>
      <c r="J6" s="35">
        <f>J3-J5</f>
        <v>-0.15953933168930234</v>
      </c>
      <c r="K6" s="35"/>
      <c r="L6" s="35"/>
    </row>
    <row r="7" spans="1:12" ht="45" customHeight="1" x14ac:dyDescent="0.2">
      <c r="A7" s="144" t="s">
        <v>53</v>
      </c>
      <c r="B7" s="2" t="s">
        <v>50</v>
      </c>
      <c r="C7" s="132" t="s">
        <v>51</v>
      </c>
      <c r="D7" s="2" t="s">
        <v>5</v>
      </c>
      <c r="E7" s="133">
        <f>'MEMÓRIA DE CÁLCULO COMPLETA'!E7</f>
        <v>2.88</v>
      </c>
      <c r="F7" s="134">
        <v>256.27999999999997</v>
      </c>
      <c r="G7" s="134">
        <f>F7*($H$4+1)</f>
        <v>308.40823322119485</v>
      </c>
      <c r="H7" s="145">
        <f>E7*G7</f>
        <v>888.2157116770411</v>
      </c>
      <c r="I7" s="35">
        <v>2.88</v>
      </c>
      <c r="J7" s="183"/>
      <c r="K7" s="183"/>
      <c r="L7" s="183"/>
    </row>
    <row r="8" spans="1:12" ht="30" customHeight="1" x14ac:dyDescent="0.2">
      <c r="A8" s="144" t="s">
        <v>92</v>
      </c>
      <c r="B8" s="1" t="s">
        <v>103</v>
      </c>
      <c r="C8" s="23" t="s">
        <v>104</v>
      </c>
      <c r="D8" s="1" t="s">
        <v>5</v>
      </c>
      <c r="E8" s="133">
        <f>'MEMÓRIA DE CÁLCULO COMPLETA'!E8</f>
        <v>169.9</v>
      </c>
      <c r="F8" s="134">
        <v>2.48</v>
      </c>
      <c r="G8" s="134">
        <f t="shared" ref="G8:G15" si="0">F8*($H$4+1)</f>
        <v>2.9844405275033683</v>
      </c>
      <c r="H8" s="145">
        <f t="shared" ref="H8:H9" si="1">E8*G8</f>
        <v>507.05644562282231</v>
      </c>
      <c r="I8" s="35">
        <v>169.9</v>
      </c>
      <c r="J8" s="183"/>
      <c r="K8" s="183"/>
      <c r="L8" s="183"/>
    </row>
    <row r="9" spans="1:12" ht="20.100000000000001" customHeight="1" x14ac:dyDescent="0.2">
      <c r="A9" s="144" t="s">
        <v>100</v>
      </c>
      <c r="B9" s="1">
        <v>103946</v>
      </c>
      <c r="C9" s="22" t="s">
        <v>71</v>
      </c>
      <c r="D9" s="1" t="s">
        <v>5</v>
      </c>
      <c r="E9" s="133">
        <f>'MEMÓRIA DE CÁLCULO COMPLETA'!E9</f>
        <v>169.9</v>
      </c>
      <c r="F9" s="134">
        <v>17.96</v>
      </c>
      <c r="G9" s="134">
        <f t="shared" si="0"/>
        <v>21.613125755629234</v>
      </c>
      <c r="H9" s="145">
        <f t="shared" si="1"/>
        <v>3672.0700658814071</v>
      </c>
      <c r="I9" s="35">
        <v>169.9</v>
      </c>
      <c r="J9" s="183"/>
      <c r="K9" s="183"/>
      <c r="L9" s="183"/>
    </row>
    <row r="10" spans="1:12" ht="20.100000000000001" customHeight="1" x14ac:dyDescent="0.2">
      <c r="A10" s="142" t="s">
        <v>69</v>
      </c>
      <c r="B10" s="30"/>
      <c r="C10" s="28"/>
      <c r="D10" s="20"/>
      <c r="E10" s="133"/>
      <c r="F10" s="134"/>
      <c r="G10" s="134"/>
      <c r="H10" s="143">
        <f>SUM(H11:H12)</f>
        <v>21030.673196415544</v>
      </c>
      <c r="I10" s="35">
        <v>0</v>
      </c>
      <c r="J10" s="183"/>
      <c r="K10" s="183"/>
      <c r="L10" s="183"/>
    </row>
    <row r="11" spans="1:12" ht="30" customHeight="1" x14ac:dyDescent="0.2">
      <c r="A11" s="144" t="s">
        <v>54</v>
      </c>
      <c r="B11" s="1" t="s">
        <v>103</v>
      </c>
      <c r="C11" s="23" t="s">
        <v>104</v>
      </c>
      <c r="D11" s="1" t="s">
        <v>5</v>
      </c>
      <c r="E11" s="185">
        <v>854.99</v>
      </c>
      <c r="F11" s="134">
        <f>F8</f>
        <v>2.48</v>
      </c>
      <c r="G11" s="134">
        <f t="shared" si="0"/>
        <v>2.9844405275033683</v>
      </c>
      <c r="H11" s="145">
        <f t="shared" ref="H11:H12" si="2">E11*G11</f>
        <v>2551.6668066101047</v>
      </c>
      <c r="I11" s="35">
        <v>890.9</v>
      </c>
      <c r="J11" s="183"/>
      <c r="K11" s="183"/>
      <c r="L11" s="183"/>
    </row>
    <row r="12" spans="1:12" ht="20.100000000000001" customHeight="1" x14ac:dyDescent="0.2">
      <c r="A12" s="144" t="s">
        <v>55</v>
      </c>
      <c r="B12" s="1">
        <v>103946</v>
      </c>
      <c r="C12" s="22" t="s">
        <v>71</v>
      </c>
      <c r="D12" s="1" t="s">
        <v>5</v>
      </c>
      <c r="E12" s="185">
        <f>E11</f>
        <v>854.99</v>
      </c>
      <c r="F12" s="134">
        <f>F9</f>
        <v>17.96</v>
      </c>
      <c r="G12" s="134">
        <f t="shared" si="0"/>
        <v>21.613125755629234</v>
      </c>
      <c r="H12" s="145">
        <f t="shared" si="2"/>
        <v>18479.00638980544</v>
      </c>
      <c r="I12" s="35">
        <v>890.9</v>
      </c>
      <c r="J12" s="183"/>
      <c r="K12" s="183"/>
      <c r="L12" s="183"/>
    </row>
    <row r="13" spans="1:12" ht="20.100000000000001" customHeight="1" x14ac:dyDescent="0.2">
      <c r="A13" s="142" t="s">
        <v>170</v>
      </c>
      <c r="B13" s="30"/>
      <c r="C13" s="28"/>
      <c r="D13" s="20"/>
      <c r="E13" s="133"/>
      <c r="F13" s="134"/>
      <c r="G13" s="134"/>
      <c r="H13" s="143">
        <f>SUM(H14:H25)</f>
        <v>20897.92504107151</v>
      </c>
      <c r="I13" s="35">
        <v>0</v>
      </c>
      <c r="J13" s="183"/>
      <c r="K13" s="183"/>
      <c r="L13" s="183"/>
    </row>
    <row r="14" spans="1:12" ht="30" customHeight="1" x14ac:dyDescent="0.2">
      <c r="A14" s="144" t="s">
        <v>56</v>
      </c>
      <c r="B14" s="1" t="s">
        <v>103</v>
      </c>
      <c r="C14" s="23" t="s">
        <v>104</v>
      </c>
      <c r="D14" s="1" t="s">
        <v>5</v>
      </c>
      <c r="E14" s="133">
        <f>'MEMÓRIA DE CÁLCULO COMPLETA'!E14</f>
        <v>812.3</v>
      </c>
      <c r="F14" s="134">
        <f>F8</f>
        <v>2.48</v>
      </c>
      <c r="G14" s="134">
        <f t="shared" si="0"/>
        <v>2.9844405275033683</v>
      </c>
      <c r="H14" s="145">
        <f t="shared" ref="H14:H25" si="3">E14*G14</f>
        <v>2424.261040490986</v>
      </c>
      <c r="I14" s="35">
        <v>812.3</v>
      </c>
      <c r="J14" s="183"/>
      <c r="K14" s="183"/>
      <c r="L14" s="183"/>
    </row>
    <row r="15" spans="1:12" ht="20.100000000000001" customHeight="1" x14ac:dyDescent="0.2">
      <c r="A15" s="144" t="s">
        <v>57</v>
      </c>
      <c r="B15" s="1">
        <v>98504</v>
      </c>
      <c r="C15" s="22" t="s">
        <v>70</v>
      </c>
      <c r="D15" s="1" t="s">
        <v>5</v>
      </c>
      <c r="E15" s="133">
        <f>'MEMÓRIA DE CÁLCULO COMPLETA'!E15</f>
        <v>812.3</v>
      </c>
      <c r="F15" s="134">
        <v>13.97</v>
      </c>
      <c r="G15" s="134">
        <f t="shared" si="0"/>
        <v>16.811546035976637</v>
      </c>
      <c r="H15" s="145">
        <f t="shared" si="3"/>
        <v>13656.018845023822</v>
      </c>
      <c r="I15" s="35">
        <v>812.3</v>
      </c>
      <c r="J15" s="183"/>
      <c r="K15" s="183"/>
      <c r="L15" s="183"/>
    </row>
    <row r="16" spans="1:12" ht="75" customHeight="1" x14ac:dyDescent="0.2">
      <c r="A16" s="144" t="s">
        <v>171</v>
      </c>
      <c r="B16" s="1" t="s">
        <v>72</v>
      </c>
      <c r="C16" s="23" t="s">
        <v>114</v>
      </c>
      <c r="D16" s="1" t="s">
        <v>14</v>
      </c>
      <c r="E16" s="133">
        <f>'MEMÓRIA DE CÁLCULO COMPLETA'!E16</f>
        <v>1</v>
      </c>
      <c r="F16" s="25">
        <v>372.12</v>
      </c>
      <c r="G16" s="134">
        <f>F16*($H$4+1)</f>
        <v>447.81048753812638</v>
      </c>
      <c r="H16" s="145">
        <f t="shared" si="3"/>
        <v>447.81048753812638</v>
      </c>
      <c r="I16" s="35">
        <v>1</v>
      </c>
      <c r="J16" s="183"/>
      <c r="K16" s="183"/>
      <c r="L16" s="183"/>
    </row>
    <row r="17" spans="1:12" ht="45" customHeight="1" x14ac:dyDescent="0.2">
      <c r="A17" s="144" t="s">
        <v>172</v>
      </c>
      <c r="B17" s="1" t="s">
        <v>88</v>
      </c>
      <c r="C17" s="23" t="s">
        <v>115</v>
      </c>
      <c r="D17" s="1" t="s">
        <v>14</v>
      </c>
      <c r="E17" s="133">
        <f>'MEMÓRIA DE CÁLCULO COMPLETA'!E17</f>
        <v>1</v>
      </c>
      <c r="F17" s="25">
        <v>172.64</v>
      </c>
      <c r="G17" s="134">
        <f>F17*($H$4+1)</f>
        <v>207.75556962426674</v>
      </c>
      <c r="H17" s="145">
        <f t="shared" si="3"/>
        <v>207.75556962426674</v>
      </c>
      <c r="I17" s="35">
        <v>1</v>
      </c>
      <c r="J17" s="183"/>
      <c r="K17" s="183"/>
      <c r="L17" s="183"/>
    </row>
    <row r="18" spans="1:12" ht="20.100000000000001" customHeight="1" x14ac:dyDescent="0.2">
      <c r="A18" s="144" t="s">
        <v>173</v>
      </c>
      <c r="B18" s="1" t="s">
        <v>90</v>
      </c>
      <c r="C18" s="23" t="s">
        <v>89</v>
      </c>
      <c r="D18" s="1" t="s">
        <v>14</v>
      </c>
      <c r="E18" s="133">
        <f>'MEMÓRIA DE CÁLCULO COMPLETA'!E18</f>
        <v>1</v>
      </c>
      <c r="F18" s="134">
        <v>1719</v>
      </c>
      <c r="G18" s="134">
        <f t="shared" ref="G18:G25" si="4">F18*($H$4+1)</f>
        <v>2068.6505107976977</v>
      </c>
      <c r="H18" s="145">
        <f t="shared" si="3"/>
        <v>2068.6505107976977</v>
      </c>
      <c r="I18" s="35">
        <v>1</v>
      </c>
      <c r="J18" s="183"/>
      <c r="K18" s="183"/>
      <c r="L18" s="183"/>
    </row>
    <row r="19" spans="1:12" ht="20.100000000000001" customHeight="1" x14ac:dyDescent="0.2">
      <c r="A19" s="144" t="s">
        <v>174</v>
      </c>
      <c r="B19" s="22" t="s">
        <v>81</v>
      </c>
      <c r="C19" s="23" t="s">
        <v>74</v>
      </c>
      <c r="D19" s="1" t="s">
        <v>14</v>
      </c>
      <c r="E19" s="133">
        <f>'MEMÓRIA DE CÁLCULO COMPLETA'!E19</f>
        <v>2</v>
      </c>
      <c r="F19" s="25">
        <v>1.58</v>
      </c>
      <c r="G19" s="134">
        <f t="shared" si="4"/>
        <v>1.901377432844888</v>
      </c>
      <c r="H19" s="145">
        <f t="shared" si="3"/>
        <v>3.8027548656897761</v>
      </c>
      <c r="I19" s="35">
        <v>2</v>
      </c>
      <c r="J19" s="183"/>
      <c r="K19" s="183"/>
      <c r="L19" s="183"/>
    </row>
    <row r="20" spans="1:12" ht="20.100000000000001" customHeight="1" x14ac:dyDescent="0.2">
      <c r="A20" s="144" t="s">
        <v>175</v>
      </c>
      <c r="B20" s="1" t="s">
        <v>82</v>
      </c>
      <c r="C20" s="23" t="s">
        <v>75</v>
      </c>
      <c r="D20" s="1" t="s">
        <v>14</v>
      </c>
      <c r="E20" s="133">
        <f>'MEMÓRIA DE CÁLCULO COMPLETA'!E20</f>
        <v>1</v>
      </c>
      <c r="F20" s="25">
        <v>200.76</v>
      </c>
      <c r="G20" s="134">
        <f t="shared" si="4"/>
        <v>241.5952743151517</v>
      </c>
      <c r="H20" s="145">
        <f t="shared" si="3"/>
        <v>241.5952743151517</v>
      </c>
      <c r="I20" s="35">
        <v>1</v>
      </c>
      <c r="J20" s="183"/>
      <c r="K20" s="183"/>
      <c r="L20" s="183"/>
    </row>
    <row r="21" spans="1:12" ht="30" customHeight="1" x14ac:dyDescent="0.2">
      <c r="A21" s="144" t="s">
        <v>176</v>
      </c>
      <c r="B21" s="1" t="s">
        <v>83</v>
      </c>
      <c r="C21" s="23" t="s">
        <v>76</v>
      </c>
      <c r="D21" s="2" t="s">
        <v>10</v>
      </c>
      <c r="E21" s="133">
        <f>'MEMÓRIA DE CÁLCULO COMPLETA'!E21</f>
        <v>25</v>
      </c>
      <c r="F21" s="25">
        <v>2.37</v>
      </c>
      <c r="G21" s="134">
        <f t="shared" si="4"/>
        <v>2.852066149267332</v>
      </c>
      <c r="H21" s="145">
        <f t="shared" si="3"/>
        <v>71.301653731683302</v>
      </c>
      <c r="I21" s="35">
        <v>25</v>
      </c>
      <c r="J21" s="183"/>
      <c r="K21" s="183"/>
      <c r="L21" s="183"/>
    </row>
    <row r="22" spans="1:12" ht="20.100000000000001" customHeight="1" x14ac:dyDescent="0.2">
      <c r="A22" s="144" t="s">
        <v>177</v>
      </c>
      <c r="B22" s="1" t="s">
        <v>84</v>
      </c>
      <c r="C22" s="23" t="s">
        <v>77</v>
      </c>
      <c r="D22" s="2" t="s">
        <v>107</v>
      </c>
      <c r="E22" s="133">
        <f>'MEMÓRIA DE CÁLCULO COMPLETA'!E22</f>
        <v>6</v>
      </c>
      <c r="F22" s="25">
        <v>28.99</v>
      </c>
      <c r="G22" s="134">
        <f t="shared" si="4"/>
        <v>34.886665682388163</v>
      </c>
      <c r="H22" s="145">
        <f t="shared" si="3"/>
        <v>209.31999409432899</v>
      </c>
      <c r="I22" s="35">
        <v>6</v>
      </c>
      <c r="J22" s="183"/>
      <c r="K22" s="183"/>
      <c r="L22" s="183"/>
    </row>
    <row r="23" spans="1:12" ht="20.100000000000001" customHeight="1" x14ac:dyDescent="0.2">
      <c r="A23" s="144" t="s">
        <v>178</v>
      </c>
      <c r="B23" s="1" t="s">
        <v>85</v>
      </c>
      <c r="C23" s="23" t="s">
        <v>78</v>
      </c>
      <c r="D23" s="2" t="s">
        <v>107</v>
      </c>
      <c r="E23" s="133">
        <f>'MEMÓRIA DE CÁLCULO COMPLETA'!E23</f>
        <v>6</v>
      </c>
      <c r="F23" s="25">
        <v>23.52</v>
      </c>
      <c r="G23" s="134">
        <f t="shared" si="4"/>
        <v>28.304048873741625</v>
      </c>
      <c r="H23" s="145">
        <f t="shared" si="3"/>
        <v>169.82429324244976</v>
      </c>
      <c r="I23" s="35">
        <v>6</v>
      </c>
      <c r="J23" s="183"/>
      <c r="K23" s="183"/>
      <c r="L23" s="183"/>
    </row>
    <row r="24" spans="1:12" ht="20.100000000000001" customHeight="1" x14ac:dyDescent="0.2">
      <c r="A24" s="144" t="s">
        <v>179</v>
      </c>
      <c r="B24" s="1" t="s">
        <v>86</v>
      </c>
      <c r="C24" s="23" t="s">
        <v>79</v>
      </c>
      <c r="D24" s="1" t="s">
        <v>14</v>
      </c>
      <c r="E24" s="133">
        <f>'MEMÓRIA DE CÁLCULO COMPLETA'!E24</f>
        <v>4</v>
      </c>
      <c r="F24" s="25">
        <v>49.75</v>
      </c>
      <c r="G24" s="134">
        <f t="shared" si="4"/>
        <v>59.869321065843785</v>
      </c>
      <c r="H24" s="145">
        <f t="shared" si="3"/>
        <v>239.47728426337514</v>
      </c>
      <c r="I24" s="35">
        <v>4</v>
      </c>
      <c r="J24" s="183"/>
      <c r="K24" s="183"/>
      <c r="L24" s="183"/>
    </row>
    <row r="25" spans="1:12" ht="20.100000000000001" customHeight="1" x14ac:dyDescent="0.2">
      <c r="A25" s="144" t="s">
        <v>180</v>
      </c>
      <c r="B25" s="1" t="s">
        <v>87</v>
      </c>
      <c r="C25" s="23" t="s">
        <v>80</v>
      </c>
      <c r="D25" s="1" t="s">
        <v>14</v>
      </c>
      <c r="E25" s="133">
        <v>4</v>
      </c>
      <c r="F25" s="25">
        <v>240.59</v>
      </c>
      <c r="G25" s="134">
        <f t="shared" si="4"/>
        <v>289.52683327098202</v>
      </c>
      <c r="H25" s="145">
        <f t="shared" si="3"/>
        <v>1158.1073330839281</v>
      </c>
      <c r="I25" s="35">
        <v>1</v>
      </c>
      <c r="J25" s="183"/>
      <c r="K25" s="183"/>
      <c r="L25" s="183"/>
    </row>
    <row r="26" spans="1:12" ht="20.100000000000001" customHeight="1" x14ac:dyDescent="0.2">
      <c r="A26" s="146"/>
      <c r="B26" s="17"/>
      <c r="C26" s="26" t="s">
        <v>6</v>
      </c>
      <c r="D26" s="17"/>
      <c r="E26" s="27"/>
      <c r="F26" s="27"/>
      <c r="G26" s="27"/>
      <c r="H26" s="147">
        <f>SUM(H6:H25)/2</f>
        <v>46995.940460668309</v>
      </c>
      <c r="I26" s="159">
        <f>H26-J5</f>
        <v>-0.15953933168930234</v>
      </c>
      <c r="J26" s="36"/>
      <c r="K26" s="36"/>
      <c r="L26" s="16"/>
    </row>
    <row r="27" spans="1:12" ht="31.5" customHeight="1" x14ac:dyDescent="0.2">
      <c r="A27" s="148"/>
      <c r="B27" s="5"/>
      <c r="C27" s="6"/>
      <c r="D27" s="7"/>
      <c r="E27" s="8"/>
      <c r="F27" s="8"/>
      <c r="G27" s="8"/>
      <c r="H27" s="149"/>
      <c r="I27" s="8"/>
      <c r="J27" s="8"/>
      <c r="K27" s="8"/>
      <c r="L27" s="9"/>
    </row>
    <row r="28" spans="1:12" ht="30" customHeight="1" x14ac:dyDescent="0.2">
      <c r="A28" s="148"/>
      <c r="B28" s="5"/>
      <c r="C28" s="10"/>
      <c r="D28" s="11"/>
      <c r="E28" s="21"/>
      <c r="F28" s="21"/>
      <c r="G28" s="21"/>
      <c r="H28" s="150"/>
      <c r="I28" s="21">
        <f>H26+'PLANILHA 91.899,11'!H53</f>
        <v>138895.0516577909</v>
      </c>
      <c r="J28" s="21"/>
      <c r="K28" s="21"/>
    </row>
    <row r="29" spans="1:12" ht="60" customHeight="1" x14ac:dyDescent="0.2">
      <c r="A29" s="148"/>
      <c r="B29" s="5"/>
      <c r="C29" s="10"/>
      <c r="D29" s="11"/>
      <c r="E29" s="21"/>
      <c r="F29" s="21"/>
      <c r="G29" s="21"/>
      <c r="H29" s="150"/>
      <c r="I29" s="21"/>
      <c r="J29" s="21"/>
      <c r="K29" s="21"/>
    </row>
    <row r="30" spans="1:12" ht="30" customHeight="1" x14ac:dyDescent="0.2">
      <c r="A30" s="148"/>
      <c r="B30" s="5"/>
      <c r="C30" s="10"/>
      <c r="D30" s="11"/>
      <c r="E30" s="21"/>
      <c r="F30" s="21"/>
      <c r="G30" s="21"/>
      <c r="H30" s="150"/>
      <c r="I30" s="21"/>
      <c r="J30" s="21"/>
      <c r="K30" s="21"/>
    </row>
    <row r="31" spans="1:12" x14ac:dyDescent="0.2">
      <c r="A31" s="148"/>
      <c r="B31" s="206" t="s">
        <v>13</v>
      </c>
      <c r="C31" s="206"/>
      <c r="D31" s="206"/>
      <c r="E31" s="206"/>
      <c r="F31" s="206"/>
      <c r="G31" s="206"/>
      <c r="H31" s="150"/>
      <c r="I31" s="21"/>
      <c r="J31" s="21"/>
      <c r="K31" s="21"/>
    </row>
    <row r="32" spans="1:12" x14ac:dyDescent="0.2">
      <c r="A32" s="148"/>
      <c r="B32" s="206" t="s">
        <v>11</v>
      </c>
      <c r="C32" s="206"/>
      <c r="D32" s="206"/>
      <c r="E32" s="206"/>
      <c r="F32" s="206"/>
      <c r="G32" s="206"/>
      <c r="H32" s="150"/>
      <c r="I32" s="21"/>
      <c r="J32" s="21"/>
      <c r="K32" s="21"/>
    </row>
    <row r="33" spans="1:12" ht="13.5" thickBot="1" x14ac:dyDescent="0.25">
      <c r="A33" s="151"/>
      <c r="B33" s="152"/>
      <c r="C33" s="153"/>
      <c r="D33" s="154"/>
      <c r="E33" s="155"/>
      <c r="F33" s="155"/>
      <c r="G33" s="155"/>
      <c r="H33" s="156"/>
      <c r="I33" s="21"/>
      <c r="J33" s="21"/>
      <c r="K33" s="21"/>
    </row>
    <row r="37" spans="1:12" x14ac:dyDescent="0.2">
      <c r="H37" s="15"/>
      <c r="I37" s="15"/>
      <c r="J37" s="15"/>
      <c r="K37" s="15"/>
      <c r="L37" s="16"/>
    </row>
  </sheetData>
  <mergeCells count="6">
    <mergeCell ref="I5:I6"/>
    <mergeCell ref="A1:H1"/>
    <mergeCell ref="A2:H2"/>
    <mergeCell ref="A3:H3"/>
    <mergeCell ref="B31:G31"/>
    <mergeCell ref="B32:G32"/>
  </mergeCells>
  <pageMargins left="0.511811024" right="0.511811024" top="0.78740157499999996" bottom="0.78740157499999996" header="0.31496062000000002" footer="0.31496062000000002"/>
  <pageSetup paperSize="9" scale="48" orientation="portrait" verticalDpi="0" r:id="rId1"/>
  <colBreaks count="1" manualBreakCount="1">
    <brk id="8"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L64"/>
  <sheetViews>
    <sheetView view="pageBreakPreview" topLeftCell="A10" zoomScale="60" zoomScaleNormal="30" workbookViewId="0">
      <selection activeCell="C21" sqref="C21"/>
    </sheetView>
  </sheetViews>
  <sheetFormatPr defaultRowHeight="12.75" x14ac:dyDescent="0.2"/>
  <cols>
    <col min="1" max="1" width="7.140625" style="12" bestFit="1" customWidth="1"/>
    <col min="2" max="2" width="13.28515625" style="12" customWidth="1"/>
    <col min="3" max="3" width="110.28515625" style="3" customWidth="1"/>
    <col min="4" max="4" width="6.7109375" style="13" customWidth="1"/>
    <col min="5" max="7" width="13.28515625" style="14" customWidth="1"/>
    <col min="8" max="8" width="15.28515625" style="14" customWidth="1"/>
    <col min="9" max="9" width="13.42578125" style="14" customWidth="1"/>
    <col min="10" max="11" width="15.28515625" style="14" customWidth="1"/>
    <col min="12" max="12" width="12.140625" style="3" bestFit="1" customWidth="1"/>
    <col min="13" max="16384" width="9.140625" style="3"/>
  </cols>
  <sheetData>
    <row r="1" spans="1:12" ht="53.25" customHeight="1" x14ac:dyDescent="0.35">
      <c r="A1" s="210" t="s">
        <v>7</v>
      </c>
      <c r="B1" s="211"/>
      <c r="C1" s="211"/>
      <c r="D1" s="211"/>
      <c r="E1" s="211"/>
      <c r="F1" s="211"/>
      <c r="G1" s="211"/>
      <c r="H1" s="212"/>
      <c r="I1" s="38"/>
      <c r="J1" s="38"/>
      <c r="K1" s="31"/>
    </row>
    <row r="2" spans="1:12" ht="23.25" x14ac:dyDescent="0.35">
      <c r="A2" s="213" t="s">
        <v>9</v>
      </c>
      <c r="B2" s="214"/>
      <c r="C2" s="214"/>
      <c r="D2" s="214"/>
      <c r="E2" s="214"/>
      <c r="F2" s="214"/>
      <c r="G2" s="214"/>
      <c r="H2" s="215"/>
      <c r="I2" s="31"/>
      <c r="J2" s="31"/>
      <c r="K2" s="31"/>
    </row>
    <row r="3" spans="1:12" s="4" customFormat="1" ht="30" customHeight="1" x14ac:dyDescent="0.2">
      <c r="A3" s="207" t="s">
        <v>105</v>
      </c>
      <c r="B3" s="208"/>
      <c r="C3" s="208"/>
      <c r="D3" s="208"/>
      <c r="E3" s="208"/>
      <c r="F3" s="208"/>
      <c r="G3" s="208"/>
      <c r="H3" s="209"/>
      <c r="I3" s="33"/>
      <c r="J3" s="33"/>
      <c r="K3" s="33"/>
    </row>
    <row r="4" spans="1:12" x14ac:dyDescent="0.2">
      <c r="A4" s="138" t="s">
        <v>165</v>
      </c>
      <c r="B4" s="18"/>
      <c r="C4" s="19"/>
      <c r="D4" s="136" t="s">
        <v>166</v>
      </c>
      <c r="E4" s="136"/>
      <c r="F4" s="136"/>
      <c r="G4" s="137" t="s">
        <v>73</v>
      </c>
      <c r="H4" s="139">
        <f>BDI!Q3</f>
        <v>0.20340343850942277</v>
      </c>
      <c r="I4" s="32"/>
      <c r="J4" s="32"/>
      <c r="K4" s="32"/>
    </row>
    <row r="5" spans="1:12" ht="30" customHeight="1" x14ac:dyDescent="0.2">
      <c r="A5" s="140" t="s">
        <v>0</v>
      </c>
      <c r="B5" s="20" t="s">
        <v>68</v>
      </c>
      <c r="C5" s="20" t="s">
        <v>1</v>
      </c>
      <c r="D5" s="160" t="s">
        <v>2</v>
      </c>
      <c r="E5" s="29" t="s">
        <v>3</v>
      </c>
      <c r="F5" s="24" t="s">
        <v>8</v>
      </c>
      <c r="G5" s="29" t="s">
        <v>12</v>
      </c>
      <c r="H5" s="141" t="s">
        <v>4</v>
      </c>
      <c r="I5" s="39">
        <f t="shared" ref="I5:I52" si="0">$I$55</f>
        <v>-0.16119712257932406</v>
      </c>
      <c r="J5" s="39">
        <f>H53</f>
        <v>91899.111197122576</v>
      </c>
      <c r="K5" s="37"/>
    </row>
    <row r="6" spans="1:12" ht="20.100000000000001" customHeight="1" x14ac:dyDescent="0.2">
      <c r="A6" s="142" t="s">
        <v>93</v>
      </c>
      <c r="B6" s="30"/>
      <c r="C6" s="28"/>
      <c r="D6" s="20"/>
      <c r="E6" s="133"/>
      <c r="F6" s="134"/>
      <c r="G6" s="134"/>
      <c r="H6" s="143">
        <f>SUM(H7:H8)</f>
        <v>2368.7456330656696</v>
      </c>
      <c r="I6" s="39">
        <f t="shared" si="0"/>
        <v>-0.16119712257932406</v>
      </c>
      <c r="J6" s="35"/>
      <c r="K6" s="34"/>
      <c r="L6" s="35"/>
    </row>
    <row r="7" spans="1:12" ht="30" customHeight="1" x14ac:dyDescent="0.2">
      <c r="A7" s="144" t="s">
        <v>58</v>
      </c>
      <c r="B7" s="1" t="s">
        <v>103</v>
      </c>
      <c r="C7" s="23" t="s">
        <v>104</v>
      </c>
      <c r="D7" s="1" t="s">
        <v>5</v>
      </c>
      <c r="E7" s="133">
        <f>'MEMÓRIA DE CÁLCULO COMPLETA'!E27</f>
        <v>96.3</v>
      </c>
      <c r="F7" s="134">
        <v>2.48</v>
      </c>
      <c r="G7" s="134">
        <f>F7*($H$4+1)</f>
        <v>2.9844405275033683</v>
      </c>
      <c r="H7" s="145">
        <f>E7*G7</f>
        <v>287.40162279857435</v>
      </c>
      <c r="I7" s="39">
        <f t="shared" si="0"/>
        <v>-0.16119712257932406</v>
      </c>
      <c r="J7" s="35"/>
      <c r="K7" s="35"/>
      <c r="L7" s="35"/>
    </row>
    <row r="8" spans="1:12" ht="20.100000000000001" customHeight="1" x14ac:dyDescent="0.2">
      <c r="A8" s="144" t="s">
        <v>101</v>
      </c>
      <c r="B8" s="1">
        <v>103946</v>
      </c>
      <c r="C8" s="22" t="s">
        <v>71</v>
      </c>
      <c r="D8" s="1" t="s">
        <v>5</v>
      </c>
      <c r="E8" s="133">
        <f>'MEMÓRIA DE CÁLCULO COMPLETA'!E28</f>
        <v>96.3</v>
      </c>
      <c r="F8" s="134">
        <v>17.96</v>
      </c>
      <c r="G8" s="134">
        <f>F8*($H$4+1)</f>
        <v>21.613125755629234</v>
      </c>
      <c r="H8" s="145">
        <f>E8*G8</f>
        <v>2081.3440102670952</v>
      </c>
      <c r="I8" s="39">
        <f t="shared" si="0"/>
        <v>-0.16119712257932406</v>
      </c>
      <c r="J8" s="35"/>
      <c r="K8" s="35"/>
      <c r="L8" s="35"/>
    </row>
    <row r="9" spans="1:12" ht="20.100000000000001" customHeight="1" x14ac:dyDescent="0.2">
      <c r="A9" s="142" t="s">
        <v>182</v>
      </c>
      <c r="B9" s="30"/>
      <c r="C9" s="28"/>
      <c r="D9" s="20"/>
      <c r="E9" s="133"/>
      <c r="F9" s="134"/>
      <c r="G9" s="134">
        <f t="shared" ref="G9:G24" si="1">F9*($H$4+1)</f>
        <v>0</v>
      </c>
      <c r="H9" s="143">
        <f>SUM(H10:H11)</f>
        <v>2122.7699702343434</v>
      </c>
      <c r="I9" s="39">
        <f t="shared" si="0"/>
        <v>-0.16119712257932406</v>
      </c>
      <c r="J9" s="35"/>
      <c r="K9" s="34"/>
      <c r="L9" s="35"/>
    </row>
    <row r="10" spans="1:12" ht="30" customHeight="1" x14ac:dyDescent="0.2">
      <c r="A10" s="144" t="s">
        <v>59</v>
      </c>
      <c r="B10" s="1" t="s">
        <v>103</v>
      </c>
      <c r="C10" s="23" t="s">
        <v>104</v>
      </c>
      <c r="D10" s="1" t="s">
        <v>5</v>
      </c>
      <c r="E10" s="133">
        <f>'MEMÓRIA DE CÁLCULO COMPLETA'!E30</f>
        <v>86.3</v>
      </c>
      <c r="F10" s="134">
        <v>2.48</v>
      </c>
      <c r="G10" s="134">
        <f t="shared" si="1"/>
        <v>2.9844405275033683</v>
      </c>
      <c r="H10" s="145">
        <f>E10*G10</f>
        <v>257.55721752354066</v>
      </c>
      <c r="I10" s="39">
        <f t="shared" si="0"/>
        <v>-0.16119712257932406</v>
      </c>
      <c r="J10" s="35"/>
      <c r="K10" s="35"/>
      <c r="L10" s="35"/>
    </row>
    <row r="11" spans="1:12" ht="20.100000000000001" customHeight="1" x14ac:dyDescent="0.2">
      <c r="A11" s="144" t="s">
        <v>60</v>
      </c>
      <c r="B11" s="1">
        <v>103946</v>
      </c>
      <c r="C11" s="22" t="s">
        <v>71</v>
      </c>
      <c r="D11" s="1" t="s">
        <v>5</v>
      </c>
      <c r="E11" s="133">
        <f>'MEMÓRIA DE CÁLCULO COMPLETA'!E31</f>
        <v>86.3</v>
      </c>
      <c r="F11" s="134">
        <v>17.96</v>
      </c>
      <c r="G11" s="134">
        <f t="shared" si="1"/>
        <v>21.613125755629234</v>
      </c>
      <c r="H11" s="145">
        <f>E11*G11</f>
        <v>1865.2127527108028</v>
      </c>
      <c r="I11" s="39">
        <f t="shared" si="0"/>
        <v>-0.16119712257932406</v>
      </c>
      <c r="J11" s="35"/>
      <c r="K11" s="35"/>
      <c r="L11" s="35"/>
    </row>
    <row r="12" spans="1:12" ht="20.100000000000001" customHeight="1" x14ac:dyDescent="0.2">
      <c r="A12" s="142" t="s">
        <v>94</v>
      </c>
      <c r="B12" s="30"/>
      <c r="C12" s="28"/>
      <c r="D12" s="20"/>
      <c r="E12" s="133"/>
      <c r="F12" s="134"/>
      <c r="G12" s="134"/>
      <c r="H12" s="143">
        <f>SUM(H13:H24)</f>
        <v>57314.151392504871</v>
      </c>
      <c r="I12" s="39">
        <f t="shared" si="0"/>
        <v>-0.16119712257932406</v>
      </c>
      <c r="J12" s="35"/>
      <c r="K12" s="34"/>
      <c r="L12" s="35"/>
    </row>
    <row r="13" spans="1:12" ht="30" customHeight="1" x14ac:dyDescent="0.2">
      <c r="A13" s="144" t="s">
        <v>61</v>
      </c>
      <c r="B13" s="1" t="s">
        <v>103</v>
      </c>
      <c r="C13" s="23" t="s">
        <v>104</v>
      </c>
      <c r="D13" s="1" t="s">
        <v>5</v>
      </c>
      <c r="E13" s="185">
        <v>2442.7199999999998</v>
      </c>
      <c r="F13" s="134">
        <v>2.48</v>
      </c>
      <c r="G13" s="134">
        <f t="shared" si="1"/>
        <v>2.9844405275033683</v>
      </c>
      <c r="H13" s="145">
        <f t="shared" ref="H13:H24" si="2">E13*G13</f>
        <v>7290.1525653430272</v>
      </c>
      <c r="I13" s="39">
        <f t="shared" si="0"/>
        <v>-0.16119712257932406</v>
      </c>
      <c r="J13" s="35"/>
      <c r="K13" s="35"/>
      <c r="L13" s="35"/>
    </row>
    <row r="14" spans="1:12" ht="20.100000000000001" customHeight="1" x14ac:dyDescent="0.2">
      <c r="A14" s="144" t="s">
        <v>62</v>
      </c>
      <c r="B14" s="1">
        <v>98504</v>
      </c>
      <c r="C14" s="22" t="s">
        <v>70</v>
      </c>
      <c r="D14" s="1" t="s">
        <v>5</v>
      </c>
      <c r="E14" s="185">
        <f>E13</f>
        <v>2442.7199999999998</v>
      </c>
      <c r="F14" s="134">
        <v>13.97</v>
      </c>
      <c r="G14" s="134">
        <f t="shared" si="1"/>
        <v>16.811546035976637</v>
      </c>
      <c r="H14" s="145">
        <f t="shared" si="2"/>
        <v>41065.89973300085</v>
      </c>
      <c r="I14" s="39">
        <f t="shared" si="0"/>
        <v>-0.16119712257932406</v>
      </c>
      <c r="J14" s="35"/>
      <c r="K14" s="35"/>
      <c r="L14" s="35"/>
    </row>
    <row r="15" spans="1:12" ht="75" customHeight="1" x14ac:dyDescent="0.2">
      <c r="A15" s="144" t="s">
        <v>63</v>
      </c>
      <c r="B15" s="1" t="s">
        <v>72</v>
      </c>
      <c r="C15" s="23" t="s">
        <v>114</v>
      </c>
      <c r="D15" s="1" t="s">
        <v>14</v>
      </c>
      <c r="E15" s="133">
        <f>'MEMÓRIA DE CÁLCULO COMPLETA'!E35</f>
        <v>2</v>
      </c>
      <c r="F15" s="25">
        <v>372.12</v>
      </c>
      <c r="G15" s="134">
        <f t="shared" si="1"/>
        <v>447.81048753812638</v>
      </c>
      <c r="H15" s="145">
        <f t="shared" si="2"/>
        <v>895.62097507625276</v>
      </c>
      <c r="I15" s="39">
        <f t="shared" si="0"/>
        <v>-0.16119712257932406</v>
      </c>
      <c r="J15" s="35"/>
      <c r="K15" s="35"/>
    </row>
    <row r="16" spans="1:12" ht="45" customHeight="1" x14ac:dyDescent="0.2">
      <c r="A16" s="144" t="s">
        <v>64</v>
      </c>
      <c r="B16" s="1" t="s">
        <v>88</v>
      </c>
      <c r="C16" s="23" t="s">
        <v>115</v>
      </c>
      <c r="D16" s="1" t="s">
        <v>14</v>
      </c>
      <c r="E16" s="133">
        <f>'MEMÓRIA DE CÁLCULO COMPLETA'!E36</f>
        <v>2</v>
      </c>
      <c r="F16" s="25">
        <v>172.64</v>
      </c>
      <c r="G16" s="134">
        <f>F16*($H$4+1)</f>
        <v>207.75556962426674</v>
      </c>
      <c r="H16" s="145">
        <f t="shared" si="2"/>
        <v>415.51113924853348</v>
      </c>
      <c r="I16" s="39">
        <f t="shared" si="0"/>
        <v>-0.16119712257932406</v>
      </c>
      <c r="J16" s="35"/>
      <c r="K16" s="35"/>
    </row>
    <row r="17" spans="1:12" ht="20.100000000000001" customHeight="1" x14ac:dyDescent="0.2">
      <c r="A17" s="144" t="s">
        <v>65</v>
      </c>
      <c r="B17" s="1" t="s">
        <v>90</v>
      </c>
      <c r="C17" s="23" t="s">
        <v>89</v>
      </c>
      <c r="D17" s="1" t="s">
        <v>14</v>
      </c>
      <c r="E17" s="133">
        <f>'MEMÓRIA DE CÁLCULO COMPLETA'!E37</f>
        <v>2</v>
      </c>
      <c r="F17" s="134">
        <v>1719</v>
      </c>
      <c r="G17" s="134">
        <f t="shared" si="1"/>
        <v>2068.6505107976977</v>
      </c>
      <c r="H17" s="145">
        <f t="shared" si="2"/>
        <v>4137.3010215953955</v>
      </c>
      <c r="I17" s="39">
        <f t="shared" si="0"/>
        <v>-0.16119712257932406</v>
      </c>
      <c r="J17" s="35"/>
      <c r="K17" s="35"/>
      <c r="L17" s="35"/>
    </row>
    <row r="18" spans="1:12" ht="20.100000000000001" customHeight="1" x14ac:dyDescent="0.2">
      <c r="A18" s="144" t="s">
        <v>66</v>
      </c>
      <c r="B18" s="22" t="s">
        <v>81</v>
      </c>
      <c r="C18" s="23" t="s">
        <v>74</v>
      </c>
      <c r="D18" s="1" t="s">
        <v>14</v>
      </c>
      <c r="E18" s="133">
        <f>'MEMÓRIA DE CÁLCULO COMPLETA'!E38</f>
        <v>6</v>
      </c>
      <c r="F18" s="134">
        <v>1.58</v>
      </c>
      <c r="G18" s="134">
        <f t="shared" si="1"/>
        <v>1.901377432844888</v>
      </c>
      <c r="H18" s="145">
        <f t="shared" si="2"/>
        <v>11.408264597069328</v>
      </c>
      <c r="I18" s="39">
        <f t="shared" si="0"/>
        <v>-0.16119712257932406</v>
      </c>
      <c r="J18" s="35"/>
      <c r="K18" s="35"/>
    </row>
    <row r="19" spans="1:12" ht="20.100000000000001" customHeight="1" x14ac:dyDescent="0.2">
      <c r="A19" s="144" t="s">
        <v>95</v>
      </c>
      <c r="B19" s="1" t="s">
        <v>82</v>
      </c>
      <c r="C19" s="23" t="s">
        <v>108</v>
      </c>
      <c r="D19" s="1" t="s">
        <v>14</v>
      </c>
      <c r="E19" s="133">
        <f>'MEMÓRIA DE CÁLCULO COMPLETA'!E39</f>
        <v>3</v>
      </c>
      <c r="F19" s="134">
        <v>200.76</v>
      </c>
      <c r="G19" s="134">
        <f t="shared" si="1"/>
        <v>241.5952743151517</v>
      </c>
      <c r="H19" s="145">
        <f t="shared" si="2"/>
        <v>724.78582294545504</v>
      </c>
      <c r="I19" s="39">
        <f t="shared" si="0"/>
        <v>-0.16119712257932406</v>
      </c>
      <c r="J19" s="35"/>
      <c r="K19" s="35"/>
    </row>
    <row r="20" spans="1:12" ht="30" customHeight="1" x14ac:dyDescent="0.2">
      <c r="A20" s="144" t="s">
        <v>96</v>
      </c>
      <c r="B20" s="1" t="s">
        <v>83</v>
      </c>
      <c r="C20" s="23" t="s">
        <v>76</v>
      </c>
      <c r="D20" s="2" t="s">
        <v>10</v>
      </c>
      <c r="E20" s="133">
        <f>'MEMÓRIA DE CÁLCULO COMPLETA'!E40</f>
        <v>38</v>
      </c>
      <c r="F20" s="25">
        <v>2.37</v>
      </c>
      <c r="G20" s="134">
        <f t="shared" si="1"/>
        <v>2.852066149267332</v>
      </c>
      <c r="H20" s="145">
        <f t="shared" si="2"/>
        <v>108.37851367215862</v>
      </c>
      <c r="I20" s="39">
        <f t="shared" si="0"/>
        <v>-0.16119712257932406</v>
      </c>
      <c r="J20" s="35"/>
      <c r="K20" s="35"/>
      <c r="L20" s="35"/>
    </row>
    <row r="21" spans="1:12" ht="20.100000000000001" customHeight="1" x14ac:dyDescent="0.2">
      <c r="A21" s="144" t="s">
        <v>97</v>
      </c>
      <c r="B21" s="1" t="s">
        <v>84</v>
      </c>
      <c r="C21" s="23" t="s">
        <v>77</v>
      </c>
      <c r="D21" s="2" t="s">
        <v>142</v>
      </c>
      <c r="E21" s="133">
        <f>'MEMÓRIA DE CÁLCULO COMPLETA'!E41</f>
        <v>9</v>
      </c>
      <c r="F21" s="25">
        <v>28.99</v>
      </c>
      <c r="G21" s="134">
        <f t="shared" si="1"/>
        <v>34.886665682388163</v>
      </c>
      <c r="H21" s="145">
        <f t="shared" si="2"/>
        <v>313.97999114149349</v>
      </c>
      <c r="I21" s="39">
        <f t="shared" si="0"/>
        <v>-0.16119712257932406</v>
      </c>
      <c r="J21" s="35"/>
      <c r="K21" s="35"/>
    </row>
    <row r="22" spans="1:12" ht="20.100000000000001" customHeight="1" x14ac:dyDescent="0.2">
      <c r="A22" s="144" t="s">
        <v>98</v>
      </c>
      <c r="B22" s="1" t="s">
        <v>85</v>
      </c>
      <c r="C22" s="23" t="s">
        <v>78</v>
      </c>
      <c r="D22" s="2" t="s">
        <v>142</v>
      </c>
      <c r="E22" s="133">
        <f>'MEMÓRIA DE CÁLCULO COMPLETA'!E42</f>
        <v>9</v>
      </c>
      <c r="F22" s="25">
        <v>23.52</v>
      </c>
      <c r="G22" s="134">
        <f t="shared" si="1"/>
        <v>28.304048873741625</v>
      </c>
      <c r="H22" s="145">
        <f t="shared" si="2"/>
        <v>254.73643986367463</v>
      </c>
      <c r="I22" s="39">
        <f t="shared" si="0"/>
        <v>-0.16119712257932406</v>
      </c>
      <c r="J22" s="35"/>
      <c r="K22" s="35"/>
      <c r="L22" s="35"/>
    </row>
    <row r="23" spans="1:12" ht="20.100000000000001" customHeight="1" x14ac:dyDescent="0.2">
      <c r="A23" s="144" t="s">
        <v>99</v>
      </c>
      <c r="B23" s="1" t="s">
        <v>86</v>
      </c>
      <c r="C23" s="23" t="s">
        <v>79</v>
      </c>
      <c r="D23" s="1" t="s">
        <v>14</v>
      </c>
      <c r="E23" s="133">
        <f>'MEMÓRIA DE CÁLCULO COMPLETA'!E43</f>
        <v>6</v>
      </c>
      <c r="F23" s="25">
        <v>49.75</v>
      </c>
      <c r="G23" s="134">
        <f t="shared" si="1"/>
        <v>59.869321065843785</v>
      </c>
      <c r="H23" s="145">
        <f t="shared" si="2"/>
        <v>359.2159263950627</v>
      </c>
      <c r="I23" s="39">
        <f t="shared" si="0"/>
        <v>-0.16119712257932406</v>
      </c>
      <c r="J23" s="35"/>
      <c r="K23" s="35"/>
    </row>
    <row r="24" spans="1:12" ht="20.100000000000001" customHeight="1" x14ac:dyDescent="0.2">
      <c r="A24" s="144" t="s">
        <v>102</v>
      </c>
      <c r="B24" s="1" t="s">
        <v>87</v>
      </c>
      <c r="C24" s="23" t="s">
        <v>80</v>
      </c>
      <c r="D24" s="1" t="s">
        <v>14</v>
      </c>
      <c r="E24" s="133">
        <f>'MEMÓRIA DE CÁLCULO COMPLETA'!E44</f>
        <v>6</v>
      </c>
      <c r="F24" s="25">
        <v>240.59</v>
      </c>
      <c r="G24" s="134">
        <f t="shared" si="1"/>
        <v>289.52683327098202</v>
      </c>
      <c r="H24" s="145">
        <f t="shared" si="2"/>
        <v>1737.1609996258921</v>
      </c>
      <c r="I24" s="39">
        <f t="shared" si="0"/>
        <v>-0.16119712257932406</v>
      </c>
      <c r="J24" s="35"/>
      <c r="K24" s="35"/>
      <c r="L24" s="35"/>
    </row>
    <row r="25" spans="1:12" ht="20.100000000000001" customHeight="1" x14ac:dyDescent="0.2">
      <c r="A25" s="142" t="s">
        <v>117</v>
      </c>
      <c r="B25" s="30"/>
      <c r="C25" s="28"/>
      <c r="D25" s="20"/>
      <c r="E25" s="133"/>
      <c r="F25" s="134"/>
      <c r="G25" s="134"/>
      <c r="H25" s="143">
        <f>SUM(H26:H35)</f>
        <v>4817.6451555566973</v>
      </c>
      <c r="I25" s="39">
        <f t="shared" si="0"/>
        <v>-0.16119712257932406</v>
      </c>
      <c r="J25" s="35"/>
      <c r="K25" s="34"/>
      <c r="L25" s="35"/>
    </row>
    <row r="26" spans="1:12" ht="75" customHeight="1" x14ac:dyDescent="0.2">
      <c r="A26" s="144" t="s">
        <v>118</v>
      </c>
      <c r="B26" s="1" t="s">
        <v>72</v>
      </c>
      <c r="C26" s="23" t="s">
        <v>114</v>
      </c>
      <c r="D26" s="1" t="s">
        <v>14</v>
      </c>
      <c r="E26" s="133">
        <f>'MEMÓRIA DE CÁLCULO COMPLETA'!E46</f>
        <v>1</v>
      </c>
      <c r="F26" s="25">
        <v>372.12</v>
      </c>
      <c r="G26" s="134">
        <f>F26*($H$4+1)</f>
        <v>447.81048753812638</v>
      </c>
      <c r="H26" s="145">
        <f t="shared" ref="H26:H35" si="3">E26*G26</f>
        <v>447.81048753812638</v>
      </c>
      <c r="I26" s="39">
        <f t="shared" si="0"/>
        <v>-0.16119712257932406</v>
      </c>
      <c r="J26" s="35"/>
      <c r="K26" s="35"/>
    </row>
    <row r="27" spans="1:12" ht="45" customHeight="1" x14ac:dyDescent="0.2">
      <c r="A27" s="144" t="s">
        <v>119</v>
      </c>
      <c r="B27" s="1" t="s">
        <v>88</v>
      </c>
      <c r="C27" s="23" t="s">
        <v>115</v>
      </c>
      <c r="D27" s="1" t="s">
        <v>14</v>
      </c>
      <c r="E27" s="133">
        <f>'MEMÓRIA DE CÁLCULO COMPLETA'!E47</f>
        <v>1</v>
      </c>
      <c r="F27" s="25">
        <v>172.64</v>
      </c>
      <c r="G27" s="134">
        <f>F27*($H$4+1)</f>
        <v>207.75556962426674</v>
      </c>
      <c r="H27" s="145">
        <f t="shared" si="3"/>
        <v>207.75556962426674</v>
      </c>
      <c r="I27" s="39">
        <f t="shared" si="0"/>
        <v>-0.16119712257932406</v>
      </c>
      <c r="J27" s="35"/>
      <c r="K27" s="35"/>
    </row>
    <row r="28" spans="1:12" ht="20.100000000000001" customHeight="1" x14ac:dyDescent="0.2">
      <c r="A28" s="144" t="s">
        <v>120</v>
      </c>
      <c r="B28" s="1" t="s">
        <v>90</v>
      </c>
      <c r="C28" s="23" t="s">
        <v>89</v>
      </c>
      <c r="D28" s="1" t="s">
        <v>14</v>
      </c>
      <c r="E28" s="133">
        <f>'MEMÓRIA DE CÁLCULO COMPLETA'!E48</f>
        <v>1</v>
      </c>
      <c r="F28" s="25">
        <v>1719</v>
      </c>
      <c r="G28" s="134">
        <f t="shared" ref="G28:G35" si="4">F28*($H$4+1)</f>
        <v>2068.6505107976977</v>
      </c>
      <c r="H28" s="145">
        <f t="shared" si="3"/>
        <v>2068.6505107976977</v>
      </c>
      <c r="I28" s="39">
        <f t="shared" si="0"/>
        <v>-0.16119712257932406</v>
      </c>
      <c r="J28" s="35"/>
      <c r="K28" s="35"/>
      <c r="L28" s="35"/>
    </row>
    <row r="29" spans="1:12" ht="20.100000000000001" customHeight="1" x14ac:dyDescent="0.2">
      <c r="A29" s="144" t="s">
        <v>121</v>
      </c>
      <c r="B29" s="22" t="s">
        <v>81</v>
      </c>
      <c r="C29" s="23" t="s">
        <v>74</v>
      </c>
      <c r="D29" s="1" t="s">
        <v>14</v>
      </c>
      <c r="E29" s="133">
        <f>'MEMÓRIA DE CÁLCULO COMPLETA'!E49</f>
        <v>2</v>
      </c>
      <c r="F29" s="25">
        <v>1.58</v>
      </c>
      <c r="G29" s="134">
        <f t="shared" si="4"/>
        <v>1.901377432844888</v>
      </c>
      <c r="H29" s="145">
        <f t="shared" si="3"/>
        <v>3.8027548656897761</v>
      </c>
      <c r="I29" s="39">
        <f t="shared" si="0"/>
        <v>-0.16119712257932406</v>
      </c>
      <c r="J29" s="35"/>
      <c r="K29" s="35"/>
    </row>
    <row r="30" spans="1:12" ht="20.100000000000001" customHeight="1" x14ac:dyDescent="0.2">
      <c r="A30" s="144" t="s">
        <v>122</v>
      </c>
      <c r="B30" s="1" t="s">
        <v>82</v>
      </c>
      <c r="C30" s="23" t="s">
        <v>75</v>
      </c>
      <c r="D30" s="1" t="s">
        <v>14</v>
      </c>
      <c r="E30" s="133">
        <f>'MEMÓRIA DE CÁLCULO COMPLETA'!E50</f>
        <v>1</v>
      </c>
      <c r="F30" s="25">
        <v>200.76</v>
      </c>
      <c r="G30" s="134">
        <f t="shared" si="4"/>
        <v>241.5952743151517</v>
      </c>
      <c r="H30" s="145">
        <f t="shared" si="3"/>
        <v>241.5952743151517</v>
      </c>
      <c r="I30" s="39">
        <f t="shared" si="0"/>
        <v>-0.16119712257932406</v>
      </c>
      <c r="J30" s="35"/>
      <c r="K30" s="35"/>
    </row>
    <row r="31" spans="1:12" ht="30" customHeight="1" x14ac:dyDescent="0.2">
      <c r="A31" s="144" t="s">
        <v>123</v>
      </c>
      <c r="B31" s="1" t="s">
        <v>83</v>
      </c>
      <c r="C31" s="23" t="s">
        <v>76</v>
      </c>
      <c r="D31" s="2" t="s">
        <v>10</v>
      </c>
      <c r="E31" s="133">
        <f>'MEMÓRIA DE CÁLCULO COMPLETA'!E51</f>
        <v>25</v>
      </c>
      <c r="F31" s="25">
        <v>2.37</v>
      </c>
      <c r="G31" s="134">
        <f t="shared" si="4"/>
        <v>2.852066149267332</v>
      </c>
      <c r="H31" s="145">
        <f t="shared" si="3"/>
        <v>71.301653731683302</v>
      </c>
      <c r="I31" s="39">
        <f t="shared" si="0"/>
        <v>-0.16119712257932406</v>
      </c>
      <c r="J31" s="35"/>
      <c r="K31" s="35"/>
      <c r="L31" s="35"/>
    </row>
    <row r="32" spans="1:12" ht="20.100000000000001" customHeight="1" x14ac:dyDescent="0.2">
      <c r="A32" s="144" t="s">
        <v>124</v>
      </c>
      <c r="B32" s="1" t="s">
        <v>84</v>
      </c>
      <c r="C32" s="23" t="s">
        <v>77</v>
      </c>
      <c r="D32" s="2" t="s">
        <v>107</v>
      </c>
      <c r="E32" s="133">
        <f>'MEMÓRIA DE CÁLCULO COMPLETA'!E52</f>
        <v>6</v>
      </c>
      <c r="F32" s="25">
        <v>28.99</v>
      </c>
      <c r="G32" s="134">
        <f t="shared" si="4"/>
        <v>34.886665682388163</v>
      </c>
      <c r="H32" s="145">
        <f t="shared" si="3"/>
        <v>209.31999409432899</v>
      </c>
      <c r="I32" s="39">
        <f t="shared" si="0"/>
        <v>-0.16119712257932406</v>
      </c>
      <c r="J32" s="35"/>
      <c r="K32" s="35"/>
    </row>
    <row r="33" spans="1:12" ht="20.100000000000001" customHeight="1" x14ac:dyDescent="0.2">
      <c r="A33" s="144" t="s">
        <v>125</v>
      </c>
      <c r="B33" s="1" t="s">
        <v>85</v>
      </c>
      <c r="C33" s="23" t="s">
        <v>78</v>
      </c>
      <c r="D33" s="2" t="s">
        <v>107</v>
      </c>
      <c r="E33" s="133">
        <f>'MEMÓRIA DE CÁLCULO COMPLETA'!E53</f>
        <v>6</v>
      </c>
      <c r="F33" s="25">
        <v>23.52</v>
      </c>
      <c r="G33" s="134">
        <f t="shared" si="4"/>
        <v>28.304048873741625</v>
      </c>
      <c r="H33" s="145">
        <f t="shared" si="3"/>
        <v>169.82429324244976</v>
      </c>
      <c r="I33" s="39">
        <f t="shared" si="0"/>
        <v>-0.16119712257932406</v>
      </c>
      <c r="J33" s="35"/>
      <c r="K33" s="35"/>
      <c r="L33" s="35"/>
    </row>
    <row r="34" spans="1:12" ht="20.100000000000001" customHeight="1" x14ac:dyDescent="0.2">
      <c r="A34" s="144" t="s">
        <v>126</v>
      </c>
      <c r="B34" s="1" t="s">
        <v>86</v>
      </c>
      <c r="C34" s="23" t="s">
        <v>79</v>
      </c>
      <c r="D34" s="1" t="s">
        <v>14</v>
      </c>
      <c r="E34" s="133">
        <f>'MEMÓRIA DE CÁLCULO COMPLETA'!E54</f>
        <v>4</v>
      </c>
      <c r="F34" s="25">
        <v>49.75</v>
      </c>
      <c r="G34" s="134">
        <f t="shared" si="4"/>
        <v>59.869321065843785</v>
      </c>
      <c r="H34" s="145">
        <f t="shared" si="3"/>
        <v>239.47728426337514</v>
      </c>
      <c r="I34" s="39">
        <f t="shared" si="0"/>
        <v>-0.16119712257932406</v>
      </c>
      <c r="J34" s="35"/>
      <c r="K34" s="35"/>
    </row>
    <row r="35" spans="1:12" ht="20.100000000000001" customHeight="1" x14ac:dyDescent="0.2">
      <c r="A35" s="144" t="s">
        <v>127</v>
      </c>
      <c r="B35" s="1" t="s">
        <v>87</v>
      </c>
      <c r="C35" s="23" t="s">
        <v>80</v>
      </c>
      <c r="D35" s="1" t="s">
        <v>14</v>
      </c>
      <c r="E35" s="133">
        <f>'MEMÓRIA DE CÁLCULO COMPLETA'!E55</f>
        <v>4</v>
      </c>
      <c r="F35" s="25">
        <v>240.59</v>
      </c>
      <c r="G35" s="134">
        <f t="shared" si="4"/>
        <v>289.52683327098202</v>
      </c>
      <c r="H35" s="145">
        <f t="shared" si="3"/>
        <v>1158.1073330839281</v>
      </c>
      <c r="I35" s="39">
        <f t="shared" si="0"/>
        <v>-0.16119712257932406</v>
      </c>
      <c r="J35" s="35"/>
      <c r="K35" s="35"/>
      <c r="L35" s="35"/>
    </row>
    <row r="36" spans="1:12" ht="20.100000000000001" customHeight="1" x14ac:dyDescent="0.2">
      <c r="A36" s="142" t="s">
        <v>128</v>
      </c>
      <c r="B36" s="30"/>
      <c r="C36" s="28"/>
      <c r="D36" s="20"/>
      <c r="E36" s="133"/>
      <c r="F36" s="134"/>
      <c r="G36" s="134"/>
      <c r="H36" s="143">
        <f>SUM(H37:H43)</f>
        <v>5834.6706441445667</v>
      </c>
      <c r="I36" s="39">
        <f t="shared" si="0"/>
        <v>-0.16119712257932406</v>
      </c>
      <c r="J36" s="35"/>
      <c r="K36" s="34"/>
      <c r="L36" s="35"/>
    </row>
    <row r="37" spans="1:12" ht="75" customHeight="1" x14ac:dyDescent="0.2">
      <c r="A37" s="144" t="s">
        <v>129</v>
      </c>
      <c r="B37" s="1" t="s">
        <v>72</v>
      </c>
      <c r="C37" s="23" t="s">
        <v>114</v>
      </c>
      <c r="D37" s="1" t="s">
        <v>14</v>
      </c>
      <c r="E37" s="133">
        <f>'MEMÓRIA DE CÁLCULO COMPLETA'!E57</f>
        <v>3</v>
      </c>
      <c r="F37" s="25">
        <v>372.12</v>
      </c>
      <c r="G37" s="134">
        <f t="shared" ref="G37:G43" si="5">F37*($H$4+1)</f>
        <v>447.81048753812638</v>
      </c>
      <c r="H37" s="145">
        <f t="shared" ref="H37:H43" si="6">E37*G37</f>
        <v>1343.4314626143791</v>
      </c>
      <c r="I37" s="39">
        <f t="shared" si="0"/>
        <v>-0.16119712257932406</v>
      </c>
      <c r="J37" s="35"/>
      <c r="K37" s="35"/>
    </row>
    <row r="38" spans="1:12" ht="45" customHeight="1" x14ac:dyDescent="0.2">
      <c r="A38" s="144" t="s">
        <v>130</v>
      </c>
      <c r="B38" s="2" t="s">
        <v>136</v>
      </c>
      <c r="C38" s="23" t="s">
        <v>135</v>
      </c>
      <c r="D38" s="1" t="s">
        <v>14</v>
      </c>
      <c r="E38" s="133">
        <f>'MEMÓRIA DE CÁLCULO COMPLETA'!E58</f>
        <v>3</v>
      </c>
      <c r="F38" s="134">
        <v>813.33</v>
      </c>
      <c r="G38" s="134">
        <f t="shared" si="5"/>
        <v>978.76411864286888</v>
      </c>
      <c r="H38" s="145">
        <f t="shared" si="6"/>
        <v>2936.2923559286064</v>
      </c>
      <c r="I38" s="39">
        <f t="shared" si="0"/>
        <v>-0.16119712257932406</v>
      </c>
      <c r="J38" s="35"/>
      <c r="K38" s="35"/>
      <c r="L38" s="35"/>
    </row>
    <row r="39" spans="1:12" ht="20.100000000000001" customHeight="1" x14ac:dyDescent="0.2">
      <c r="A39" s="144" t="s">
        <v>131</v>
      </c>
      <c r="B39" s="1" t="s">
        <v>84</v>
      </c>
      <c r="C39" s="22" t="s">
        <v>77</v>
      </c>
      <c r="D39" s="171" t="s">
        <v>137</v>
      </c>
      <c r="E39" s="133">
        <f>'MEMÓRIA DE CÁLCULO COMPLETA'!E59</f>
        <v>11.85</v>
      </c>
      <c r="F39" s="25">
        <v>28.99</v>
      </c>
      <c r="G39" s="134">
        <f t="shared" si="5"/>
        <v>34.886665682388163</v>
      </c>
      <c r="H39" s="145">
        <f t="shared" si="6"/>
        <v>413.40698833629972</v>
      </c>
      <c r="I39" s="39">
        <f t="shared" si="0"/>
        <v>-0.16119712257932406</v>
      </c>
      <c r="J39" s="35"/>
      <c r="K39" s="35"/>
    </row>
    <row r="40" spans="1:12" ht="20.100000000000001" customHeight="1" x14ac:dyDescent="0.2">
      <c r="A40" s="144" t="s">
        <v>132</v>
      </c>
      <c r="B40" s="1">
        <v>11975</v>
      </c>
      <c r="C40" s="22" t="s">
        <v>138</v>
      </c>
      <c r="D40" s="171" t="s">
        <v>139</v>
      </c>
      <c r="E40" s="133">
        <f>'MEMÓRIA DE CÁLCULO COMPLETA'!E60</f>
        <v>12</v>
      </c>
      <c r="F40" s="25">
        <v>27.69</v>
      </c>
      <c r="G40" s="134">
        <f t="shared" si="5"/>
        <v>33.32224121232592</v>
      </c>
      <c r="H40" s="145">
        <f t="shared" si="6"/>
        <v>399.86689454791104</v>
      </c>
      <c r="I40" s="39">
        <f t="shared" si="0"/>
        <v>-0.16119712257932406</v>
      </c>
      <c r="J40" s="35"/>
      <c r="K40" s="35"/>
    </row>
    <row r="41" spans="1:12" ht="20.100000000000001" customHeight="1" x14ac:dyDescent="0.2">
      <c r="A41" s="144" t="s">
        <v>133</v>
      </c>
      <c r="B41" s="1" t="s">
        <v>85</v>
      </c>
      <c r="C41" s="23" t="s">
        <v>78</v>
      </c>
      <c r="D41" s="171" t="s">
        <v>137</v>
      </c>
      <c r="E41" s="133">
        <f>'MEMÓRIA DE CÁLCULO COMPLETA'!E61</f>
        <v>2.64</v>
      </c>
      <c r="F41" s="25">
        <v>23.52</v>
      </c>
      <c r="G41" s="134">
        <f t="shared" si="5"/>
        <v>28.304048873741625</v>
      </c>
      <c r="H41" s="145">
        <f t="shared" si="6"/>
        <v>74.722689026677898</v>
      </c>
      <c r="I41" s="39">
        <f t="shared" si="0"/>
        <v>-0.16119712257932406</v>
      </c>
      <c r="J41" s="35"/>
      <c r="K41" s="35"/>
      <c r="L41" s="35"/>
    </row>
    <row r="42" spans="1:12" ht="20.100000000000001" customHeight="1" x14ac:dyDescent="0.2">
      <c r="A42" s="144" t="s">
        <v>134</v>
      </c>
      <c r="B42" s="1">
        <v>863</v>
      </c>
      <c r="C42" s="22" t="s">
        <v>140</v>
      </c>
      <c r="D42" s="171" t="s">
        <v>141</v>
      </c>
      <c r="E42" s="133">
        <f>'MEMÓRIA DE CÁLCULO COMPLETA'!E62</f>
        <v>6</v>
      </c>
      <c r="F42" s="25">
        <v>40.700000000000003</v>
      </c>
      <c r="G42" s="134">
        <f>F42*($H$4+1)</f>
        <v>48.97851994733351</v>
      </c>
      <c r="H42" s="145">
        <f t="shared" si="6"/>
        <v>293.87111968400109</v>
      </c>
      <c r="I42" s="39">
        <f t="shared" si="0"/>
        <v>-0.16119712257932406</v>
      </c>
      <c r="J42" s="35"/>
      <c r="K42" s="35"/>
      <c r="L42" s="35"/>
    </row>
    <row r="43" spans="1:12" ht="45" customHeight="1" x14ac:dyDescent="0.2">
      <c r="A43" s="144" t="s">
        <v>147</v>
      </c>
      <c r="B43" s="2" t="s">
        <v>136</v>
      </c>
      <c r="C43" s="22" t="s">
        <v>148</v>
      </c>
      <c r="D43" s="171" t="s">
        <v>14</v>
      </c>
      <c r="E43" s="133">
        <f>'MEMÓRIA DE CÁLCULO COMPLETA'!E63</f>
        <v>6</v>
      </c>
      <c r="F43" s="25">
        <v>51.67</v>
      </c>
      <c r="G43" s="134">
        <f t="shared" si="5"/>
        <v>62.179855667781879</v>
      </c>
      <c r="H43" s="145">
        <f t="shared" si="6"/>
        <v>373.07913400669128</v>
      </c>
      <c r="I43" s="39">
        <f t="shared" si="0"/>
        <v>-0.16119712257932406</v>
      </c>
      <c r="J43" s="35"/>
      <c r="K43" s="35"/>
      <c r="L43" s="35"/>
    </row>
    <row r="44" spans="1:12" ht="20.100000000000001" customHeight="1" x14ac:dyDescent="0.2">
      <c r="A44" s="142" t="s">
        <v>161</v>
      </c>
      <c r="B44" s="30"/>
      <c r="C44" s="28"/>
      <c r="D44" s="20"/>
      <c r="E44" s="133"/>
      <c r="F44" s="134"/>
      <c r="G44" s="134"/>
      <c r="H44" s="143">
        <f>SUM(H45:H52)</f>
        <v>19441.128401616475</v>
      </c>
      <c r="I44" s="39">
        <f t="shared" si="0"/>
        <v>-0.16119712257932406</v>
      </c>
      <c r="J44" s="35"/>
      <c r="K44" s="34"/>
      <c r="L44" s="35"/>
    </row>
    <row r="45" spans="1:12" ht="30" customHeight="1" x14ac:dyDescent="0.2">
      <c r="A45" s="144" t="s">
        <v>153</v>
      </c>
      <c r="B45" s="2">
        <v>39243</v>
      </c>
      <c r="C45" s="23" t="s">
        <v>150</v>
      </c>
      <c r="D45" s="1" t="s">
        <v>10</v>
      </c>
      <c r="E45" s="133">
        <f>'MEMÓRIA DE CÁLCULO COMPLETA'!E65</f>
        <v>97.2</v>
      </c>
      <c r="F45" s="134">
        <v>3.08</v>
      </c>
      <c r="G45" s="134">
        <f>F45*($H$4+1)</f>
        <v>3.7064825906090224</v>
      </c>
      <c r="H45" s="145">
        <f>E45*G45</f>
        <v>360.27010780719701</v>
      </c>
      <c r="I45" s="39">
        <f t="shared" si="0"/>
        <v>-0.16119712257932406</v>
      </c>
      <c r="J45" s="35"/>
      <c r="K45" s="35"/>
      <c r="L45" s="35"/>
    </row>
    <row r="46" spans="1:12" ht="30" customHeight="1" x14ac:dyDescent="0.2">
      <c r="A46" s="144" t="s">
        <v>154</v>
      </c>
      <c r="B46" s="1">
        <v>91926</v>
      </c>
      <c r="C46" s="23" t="s">
        <v>151</v>
      </c>
      <c r="D46" s="171" t="s">
        <v>10</v>
      </c>
      <c r="E46" s="133">
        <f>'MEMÓRIA DE CÁLCULO COMPLETA'!E66</f>
        <v>194.4</v>
      </c>
      <c r="F46" s="25">
        <v>4.7699999999999996</v>
      </c>
      <c r="G46" s="134">
        <f>F46*($H$4+1)</f>
        <v>5.7402344016899463</v>
      </c>
      <c r="H46" s="145">
        <f>E46*G46</f>
        <v>1115.9015676885256</v>
      </c>
      <c r="I46" s="39">
        <f t="shared" si="0"/>
        <v>-0.16119712257932406</v>
      </c>
      <c r="J46" s="35"/>
      <c r="K46" s="35"/>
    </row>
    <row r="47" spans="1:12" ht="45" customHeight="1" x14ac:dyDescent="0.2">
      <c r="A47" s="144" t="s">
        <v>155</v>
      </c>
      <c r="B47" s="2" t="s">
        <v>136</v>
      </c>
      <c r="C47" s="23" t="s">
        <v>135</v>
      </c>
      <c r="D47" s="1" t="s">
        <v>14</v>
      </c>
      <c r="E47" s="133">
        <f>'MEMÓRIA DE CÁLCULO COMPLETA'!E67</f>
        <v>12</v>
      </c>
      <c r="F47" s="134">
        <v>813.33</v>
      </c>
      <c r="G47" s="134">
        <f t="shared" ref="G47:G52" si="7">F47*($H$4+1)</f>
        <v>978.76411864286888</v>
      </c>
      <c r="H47" s="145">
        <f t="shared" ref="H47:H52" si="8">E47*G47</f>
        <v>11745.169423714426</v>
      </c>
      <c r="I47" s="39">
        <f t="shared" si="0"/>
        <v>-0.16119712257932406</v>
      </c>
      <c r="J47" s="35"/>
      <c r="K47" s="35"/>
      <c r="L47" s="35"/>
    </row>
    <row r="48" spans="1:12" ht="20.100000000000001" customHeight="1" x14ac:dyDescent="0.2">
      <c r="A48" s="144" t="s">
        <v>156</v>
      </c>
      <c r="B48" s="1" t="s">
        <v>84</v>
      </c>
      <c r="C48" s="22" t="s">
        <v>77</v>
      </c>
      <c r="D48" s="171" t="s">
        <v>137</v>
      </c>
      <c r="E48" s="133">
        <f>'MEMÓRIA DE CÁLCULO COMPLETA'!E68</f>
        <v>47.4</v>
      </c>
      <c r="F48" s="25">
        <v>28.99</v>
      </c>
      <c r="G48" s="134">
        <f t="shared" si="7"/>
        <v>34.886665682388163</v>
      </c>
      <c r="H48" s="145">
        <f t="shared" si="8"/>
        <v>1653.6279533451989</v>
      </c>
      <c r="I48" s="39">
        <f t="shared" si="0"/>
        <v>-0.16119712257932406</v>
      </c>
      <c r="J48" s="35"/>
      <c r="K48" s="35"/>
    </row>
    <row r="49" spans="1:12" ht="20.100000000000001" customHeight="1" x14ac:dyDescent="0.2">
      <c r="A49" s="144" t="s">
        <v>157</v>
      </c>
      <c r="B49" s="1">
        <v>11975</v>
      </c>
      <c r="C49" s="22" t="s">
        <v>138</v>
      </c>
      <c r="D49" s="171" t="s">
        <v>139</v>
      </c>
      <c r="E49" s="133">
        <f>'MEMÓRIA DE CÁLCULO COMPLETA'!E69</f>
        <v>48</v>
      </c>
      <c r="F49" s="25">
        <v>27.69</v>
      </c>
      <c r="G49" s="134">
        <f t="shared" si="7"/>
        <v>33.32224121232592</v>
      </c>
      <c r="H49" s="145">
        <f t="shared" si="8"/>
        <v>1599.4675781916442</v>
      </c>
      <c r="I49" s="39">
        <f t="shared" si="0"/>
        <v>-0.16119712257932406</v>
      </c>
      <c r="J49" s="35"/>
      <c r="K49" s="35"/>
    </row>
    <row r="50" spans="1:12" ht="20.100000000000001" customHeight="1" x14ac:dyDescent="0.2">
      <c r="A50" s="144" t="s">
        <v>158</v>
      </c>
      <c r="B50" s="1" t="s">
        <v>85</v>
      </c>
      <c r="C50" s="23" t="s">
        <v>78</v>
      </c>
      <c r="D50" s="171" t="s">
        <v>137</v>
      </c>
      <c r="E50" s="133">
        <f>'MEMÓRIA DE CÁLCULO COMPLETA'!E70</f>
        <v>10.56</v>
      </c>
      <c r="F50" s="25">
        <v>23.52</v>
      </c>
      <c r="G50" s="134">
        <f t="shared" si="7"/>
        <v>28.304048873741625</v>
      </c>
      <c r="H50" s="145">
        <f t="shared" si="8"/>
        <v>298.89075610671159</v>
      </c>
      <c r="I50" s="39">
        <f t="shared" si="0"/>
        <v>-0.16119712257932406</v>
      </c>
      <c r="J50" s="35"/>
      <c r="K50" s="35"/>
      <c r="L50" s="35"/>
    </row>
    <row r="51" spans="1:12" ht="20.100000000000001" customHeight="1" x14ac:dyDescent="0.2">
      <c r="A51" s="144" t="s">
        <v>159</v>
      </c>
      <c r="B51" s="1">
        <v>863</v>
      </c>
      <c r="C51" s="22" t="s">
        <v>152</v>
      </c>
      <c r="D51" s="171" t="s">
        <v>141</v>
      </c>
      <c r="E51" s="133">
        <f>'MEMÓRIA DE CÁLCULO COMPLETA'!E71</f>
        <v>24</v>
      </c>
      <c r="F51" s="25">
        <v>40.700000000000003</v>
      </c>
      <c r="G51" s="134">
        <f>F51*($H$4+1)</f>
        <v>48.97851994733351</v>
      </c>
      <c r="H51" s="145">
        <f t="shared" si="8"/>
        <v>1175.4844787360043</v>
      </c>
      <c r="I51" s="39">
        <f t="shared" si="0"/>
        <v>-0.16119712257932406</v>
      </c>
      <c r="J51" s="35"/>
      <c r="K51" s="35"/>
      <c r="L51" s="35"/>
    </row>
    <row r="52" spans="1:12" ht="45" customHeight="1" x14ac:dyDescent="0.2">
      <c r="A52" s="144" t="s">
        <v>160</v>
      </c>
      <c r="B52" s="2" t="s">
        <v>136</v>
      </c>
      <c r="C52" s="22" t="s">
        <v>148</v>
      </c>
      <c r="D52" s="171" t="s">
        <v>14</v>
      </c>
      <c r="E52" s="133">
        <f>'MEMÓRIA DE CÁLCULO COMPLETA'!E72</f>
        <v>24</v>
      </c>
      <c r="F52" s="25">
        <v>51.67</v>
      </c>
      <c r="G52" s="134">
        <f t="shared" si="7"/>
        <v>62.179855667781879</v>
      </c>
      <c r="H52" s="145">
        <f t="shared" si="8"/>
        <v>1492.3165360267651</v>
      </c>
      <c r="I52" s="39">
        <f t="shared" si="0"/>
        <v>-0.16119712257932406</v>
      </c>
      <c r="J52" s="35"/>
      <c r="K52" s="35"/>
      <c r="L52" s="35"/>
    </row>
    <row r="53" spans="1:12" ht="20.100000000000001" customHeight="1" x14ac:dyDescent="0.2">
      <c r="A53" s="146"/>
      <c r="B53" s="17"/>
      <c r="C53" s="26" t="s">
        <v>6</v>
      </c>
      <c r="D53" s="17"/>
      <c r="E53" s="27"/>
      <c r="F53" s="27"/>
      <c r="G53" s="27"/>
      <c r="H53" s="147">
        <f>SUM(H6:H52)/2</f>
        <v>91899.111197122576</v>
      </c>
      <c r="I53" s="159"/>
      <c r="J53" s="36"/>
      <c r="K53" s="36"/>
      <c r="L53" s="16"/>
    </row>
    <row r="54" spans="1:12" ht="30" customHeight="1" x14ac:dyDescent="0.2">
      <c r="A54" s="148"/>
      <c r="B54" s="5"/>
      <c r="C54" s="6"/>
      <c r="D54" s="7"/>
      <c r="E54" s="8"/>
      <c r="F54" s="8"/>
      <c r="G54" s="8"/>
      <c r="H54" s="149"/>
      <c r="I54" s="8">
        <v>91898.95</v>
      </c>
      <c r="J54" s="8"/>
      <c r="K54" s="8"/>
      <c r="L54" s="9"/>
    </row>
    <row r="55" spans="1:12" ht="30" customHeight="1" x14ac:dyDescent="0.2">
      <c r="A55" s="148"/>
      <c r="B55" s="5"/>
      <c r="C55" s="10"/>
      <c r="D55" s="11"/>
      <c r="E55" s="21"/>
      <c r="F55" s="21"/>
      <c r="G55" s="21"/>
      <c r="H55" s="150"/>
      <c r="I55" s="21">
        <f>I54-H53</f>
        <v>-0.16119712257932406</v>
      </c>
      <c r="J55" s="21"/>
      <c r="K55" s="21"/>
    </row>
    <row r="56" spans="1:12" ht="60" customHeight="1" x14ac:dyDescent="0.2">
      <c r="A56" s="148"/>
      <c r="B56" s="5"/>
      <c r="C56" s="10"/>
      <c r="D56" s="11"/>
      <c r="E56" s="21"/>
      <c r="F56" s="21"/>
      <c r="G56" s="21"/>
      <c r="H56" s="150"/>
      <c r="I56" s="21"/>
      <c r="J56" s="21"/>
      <c r="K56" s="21"/>
    </row>
    <row r="57" spans="1:12" ht="30" customHeight="1" x14ac:dyDescent="0.2">
      <c r="A57" s="148"/>
      <c r="B57" s="5"/>
      <c r="C57" s="10"/>
      <c r="D57" s="11"/>
      <c r="E57" s="21"/>
      <c r="F57" s="21"/>
      <c r="G57" s="21"/>
      <c r="H57" s="150"/>
      <c r="I57" s="21"/>
      <c r="J57" s="21"/>
      <c r="K57" s="21"/>
    </row>
    <row r="58" spans="1:12" x14ac:dyDescent="0.2">
      <c r="A58" s="148"/>
      <c r="B58" s="206" t="s">
        <v>13</v>
      </c>
      <c r="C58" s="206"/>
      <c r="D58" s="206"/>
      <c r="E58" s="206"/>
      <c r="F58" s="206"/>
      <c r="G58" s="206"/>
      <c r="H58" s="150"/>
      <c r="I58" s="21"/>
      <c r="J58" s="21"/>
      <c r="K58" s="21"/>
    </row>
    <row r="59" spans="1:12" x14ac:dyDescent="0.2">
      <c r="A59" s="148"/>
      <c r="B59" s="206" t="s">
        <v>11</v>
      </c>
      <c r="C59" s="206"/>
      <c r="D59" s="206"/>
      <c r="E59" s="206"/>
      <c r="F59" s="206"/>
      <c r="G59" s="206"/>
      <c r="H59" s="150"/>
      <c r="I59" s="21"/>
      <c r="J59" s="21"/>
      <c r="K59" s="21"/>
    </row>
    <row r="60" spans="1:12" ht="13.5" thickBot="1" x14ac:dyDescent="0.25">
      <c r="A60" s="151"/>
      <c r="B60" s="152"/>
      <c r="C60" s="153"/>
      <c r="D60" s="154"/>
      <c r="E60" s="155"/>
      <c r="F60" s="155"/>
      <c r="G60" s="155"/>
      <c r="H60" s="156"/>
      <c r="I60" s="21"/>
      <c r="J60" s="21"/>
      <c r="K60" s="21"/>
    </row>
    <row r="64" spans="1:12" x14ac:dyDescent="0.2">
      <c r="H64" s="15"/>
      <c r="I64" s="15"/>
      <c r="J64" s="15"/>
      <c r="K64" s="15"/>
      <c r="L64" s="16"/>
    </row>
  </sheetData>
  <mergeCells count="5">
    <mergeCell ref="A1:H1"/>
    <mergeCell ref="A2:H2"/>
    <mergeCell ref="A3:H3"/>
    <mergeCell ref="B58:G58"/>
    <mergeCell ref="B59:G59"/>
  </mergeCells>
  <pageMargins left="0.511811024" right="0.511811024" top="0.78740157499999996" bottom="0.78740157499999996" header="0.31496062000000002" footer="0.31496062000000002"/>
  <pageSetup paperSize="9" scale="44" orientation="portrait" verticalDpi="0" r:id="rId1"/>
  <rowBreaks count="1" manualBreakCount="1">
    <brk id="60" max="7" man="1"/>
  </rowBreaks>
  <colBreaks count="1" manualBreakCount="1">
    <brk id="8"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83"/>
  <sheetViews>
    <sheetView view="pageBreakPreview" topLeftCell="A60" zoomScale="50" zoomScaleNormal="100" zoomScaleSheetLayoutView="50" workbookViewId="0">
      <selection activeCell="F57" sqref="F57"/>
    </sheetView>
  </sheetViews>
  <sheetFormatPr defaultRowHeight="12.75" x14ac:dyDescent="0.2"/>
  <cols>
    <col min="1" max="1" width="7.140625" style="12" bestFit="1" customWidth="1"/>
    <col min="2" max="2" width="13.28515625" style="12" customWidth="1"/>
    <col min="3" max="3" width="110.28515625" style="3" customWidth="1"/>
    <col min="4" max="4" width="6.7109375" style="13" customWidth="1"/>
    <col min="5" max="5" width="11.42578125" style="13" customWidth="1"/>
    <col min="6" max="6" width="36.7109375" style="14" customWidth="1"/>
    <col min="7" max="7" width="13.42578125" style="14" customWidth="1"/>
    <col min="8" max="9" width="15.28515625" style="14" customWidth="1"/>
    <col min="10" max="10" width="12.140625" style="3" bestFit="1" customWidth="1"/>
    <col min="11" max="16384" width="9.140625" style="3"/>
  </cols>
  <sheetData>
    <row r="1" spans="1:10" ht="53.25" customHeight="1" x14ac:dyDescent="0.35">
      <c r="A1" s="210" t="s">
        <v>7</v>
      </c>
      <c r="B1" s="211"/>
      <c r="C1" s="211"/>
      <c r="D1" s="211"/>
      <c r="E1" s="211"/>
      <c r="F1" s="212"/>
      <c r="G1" s="38"/>
      <c r="H1" s="38"/>
      <c r="I1" s="31"/>
    </row>
    <row r="2" spans="1:10" ht="23.25" x14ac:dyDescent="0.35">
      <c r="A2" s="213" t="s">
        <v>109</v>
      </c>
      <c r="B2" s="214"/>
      <c r="C2" s="214"/>
      <c r="D2" s="214"/>
      <c r="E2" s="214"/>
      <c r="F2" s="215"/>
      <c r="G2" s="31"/>
      <c r="H2" s="31"/>
      <c r="I2" s="31"/>
    </row>
    <row r="3" spans="1:10" s="4" customFormat="1" ht="30" customHeight="1" x14ac:dyDescent="0.2">
      <c r="A3" s="207" t="s">
        <v>105</v>
      </c>
      <c r="B3" s="208"/>
      <c r="C3" s="208"/>
      <c r="D3" s="208"/>
      <c r="E3" s="208"/>
      <c r="F3" s="209"/>
      <c r="G3" s="33"/>
      <c r="H3" s="33"/>
      <c r="I3" s="33"/>
    </row>
    <row r="4" spans="1:10" x14ac:dyDescent="0.2">
      <c r="A4" s="138" t="str">
        <f>'PLANILHA COMPLETA'!A4</f>
        <v>REFERÊNCIAS:  SINAPI 01/2026 - SICOR 10/2025</v>
      </c>
      <c r="B4" s="18"/>
      <c r="C4" s="19"/>
      <c r="D4" s="136" t="str">
        <f>'PLANILHA COMPLETA'!D4</f>
        <v>DATA: mai/26</v>
      </c>
      <c r="E4" s="136"/>
      <c r="F4" s="166"/>
      <c r="G4" s="32"/>
      <c r="H4" s="32"/>
      <c r="I4" s="32"/>
    </row>
    <row r="5" spans="1:10" ht="30" customHeight="1" x14ac:dyDescent="0.2">
      <c r="A5" s="140" t="s">
        <v>0</v>
      </c>
      <c r="B5" s="20" t="s">
        <v>68</v>
      </c>
      <c r="C5" s="20" t="s">
        <v>1</v>
      </c>
      <c r="D5" s="160" t="s">
        <v>2</v>
      </c>
      <c r="E5" s="20" t="s">
        <v>3</v>
      </c>
      <c r="F5" s="141" t="s">
        <v>26</v>
      </c>
      <c r="G5" s="39"/>
      <c r="H5" s="39"/>
      <c r="I5" s="37"/>
    </row>
    <row r="6" spans="1:10" ht="20.100000000000001" customHeight="1" x14ac:dyDescent="0.2">
      <c r="A6" s="140" t="s">
        <v>91</v>
      </c>
      <c r="B6" s="20"/>
      <c r="C6" s="172"/>
      <c r="D6" s="20"/>
      <c r="E6" s="20"/>
      <c r="F6" s="167"/>
      <c r="G6" s="35"/>
      <c r="H6" s="35"/>
      <c r="I6" s="34"/>
      <c r="J6" s="35"/>
    </row>
    <row r="7" spans="1:10" ht="45" customHeight="1" x14ac:dyDescent="0.2">
      <c r="A7" s="144" t="s">
        <v>53</v>
      </c>
      <c r="B7" s="132" t="str">
        <f>'PLANILHA COMPLETA'!B7</f>
        <v>ED-16660</v>
      </c>
      <c r="C7" s="132" t="str">
        <f>'PLANILHA COMPLETA'!C7</f>
        <v xml:space="preserve">FORNECIMENTO E COLOCAÇÃO DE PLACA DE OBRA EM CHAPA GALVANIZADA #26, ESP. 0,45 MM, PLOTADA COM ADESIVO VINÍLICO, AFIXADA COM REBITES 4,8X40 MM, EM ESTRUTURA METÁLICA DE METALON 20X20 MM, ESP. 1,25 MM, INCLUSIVE SUPORTE EM EUCALIPTO AUTOCLAVADO PINTADO COM TINTA PVA DUAS (2) DEMÃOS (2,4 X 1,2 m) </v>
      </c>
      <c r="D7" s="2" t="s">
        <v>5</v>
      </c>
      <c r="E7" s="161">
        <v>2.88</v>
      </c>
      <c r="F7" s="168" t="s">
        <v>110</v>
      </c>
      <c r="G7" s="35"/>
      <c r="H7" s="35"/>
      <c r="I7" s="35"/>
      <c r="J7" s="35"/>
    </row>
    <row r="8" spans="1:10" ht="30" customHeight="1" x14ac:dyDescent="0.2">
      <c r="A8" s="144" t="s">
        <v>92</v>
      </c>
      <c r="B8" s="132" t="str">
        <f>'PLANILHA COMPLETA'!B8</f>
        <v>ED-50703</v>
      </c>
      <c r="C8" s="132" t="str">
        <f>'PLANILHA COMPLETA'!C8</f>
        <v>LIMPEZA DE TERRENO, INCLUSIVE CAPINA, RASTELAMENTO COM AFASTAMENTO ATÉ VINTE (20) METROS E QUEIMA CONTROLADA</v>
      </c>
      <c r="D8" s="1" t="s">
        <v>5</v>
      </c>
      <c r="E8" s="161">
        <v>169.9</v>
      </c>
      <c r="F8" s="169" t="s">
        <v>111</v>
      </c>
      <c r="G8" s="35"/>
      <c r="H8" s="35"/>
      <c r="I8" s="35"/>
      <c r="J8" s="35"/>
    </row>
    <row r="9" spans="1:10" ht="20.100000000000001" customHeight="1" x14ac:dyDescent="0.2">
      <c r="A9" s="144" t="s">
        <v>100</v>
      </c>
      <c r="B9" s="132">
        <f>'PLANILHA COMPLETA'!B9</f>
        <v>103946</v>
      </c>
      <c r="C9" s="132" t="str">
        <f>'PLANILHA COMPLETA'!C9</f>
        <v>PLANTIO DE GRAMA ESMERALDA OU SÃO CARLOS OU CURITIBANA, EM PLACAS.</v>
      </c>
      <c r="D9" s="1" t="s">
        <v>5</v>
      </c>
      <c r="E9" s="161">
        <v>169.9</v>
      </c>
      <c r="F9" s="169" t="s">
        <v>111</v>
      </c>
      <c r="G9" s="35"/>
      <c r="H9" s="35"/>
      <c r="I9" s="35"/>
      <c r="J9" s="35"/>
    </row>
    <row r="10" spans="1:10" ht="20.100000000000001" customHeight="1" x14ac:dyDescent="0.2">
      <c r="A10" s="140" t="s">
        <v>69</v>
      </c>
      <c r="B10" s="20"/>
      <c r="C10" s="172"/>
      <c r="D10" s="20"/>
      <c r="E10" s="161"/>
      <c r="F10" s="167"/>
      <c r="G10" s="35"/>
      <c r="H10" s="35"/>
      <c r="I10" s="34"/>
      <c r="J10" s="35"/>
    </row>
    <row r="11" spans="1:10" ht="30" customHeight="1" x14ac:dyDescent="0.2">
      <c r="A11" s="144" t="s">
        <v>54</v>
      </c>
      <c r="B11" s="23" t="str">
        <f>'PLANILHA COMPLETA'!B11</f>
        <v>ED-50703</v>
      </c>
      <c r="C11" s="23" t="str">
        <f>'PLANILHA COMPLETA'!C11</f>
        <v>LIMPEZA DE TERRENO, INCLUSIVE CAPINA, RASTELAMENTO COM AFASTAMENTO ATÉ VINTE (20) METROS E QUEIMA CONTROLADA</v>
      </c>
      <c r="D11" s="1" t="s">
        <v>5</v>
      </c>
      <c r="E11" s="186">
        <v>854.99</v>
      </c>
      <c r="F11" s="169" t="s">
        <v>168</v>
      </c>
      <c r="G11" s="35"/>
      <c r="H11" s="35"/>
      <c r="I11" s="35"/>
      <c r="J11" s="35"/>
    </row>
    <row r="12" spans="1:10" ht="20.100000000000001" customHeight="1" x14ac:dyDescent="0.2">
      <c r="A12" s="144" t="s">
        <v>55</v>
      </c>
      <c r="B12" s="23">
        <f>'PLANILHA COMPLETA'!B12</f>
        <v>103946</v>
      </c>
      <c r="C12" s="23" t="str">
        <f>'PLANILHA COMPLETA'!C12</f>
        <v>PLANTIO DE GRAMA ESMERALDA OU SÃO CARLOS OU CURITIBANA, EM PLACAS.</v>
      </c>
      <c r="D12" s="1" t="s">
        <v>5</v>
      </c>
      <c r="E12" s="186">
        <v>854.99</v>
      </c>
      <c r="F12" s="169" t="s">
        <v>168</v>
      </c>
      <c r="G12" s="35"/>
      <c r="H12" s="35"/>
      <c r="I12" s="35"/>
      <c r="J12" s="35"/>
    </row>
    <row r="13" spans="1:10" ht="20.100000000000001" customHeight="1" x14ac:dyDescent="0.2">
      <c r="A13" s="140" t="s">
        <v>170</v>
      </c>
      <c r="B13" s="20"/>
      <c r="C13" s="172"/>
      <c r="D13" s="20"/>
      <c r="E13" s="161"/>
      <c r="F13" s="167"/>
      <c r="G13" s="35"/>
      <c r="H13" s="35"/>
      <c r="I13" s="34"/>
      <c r="J13" s="35"/>
    </row>
    <row r="14" spans="1:10" ht="30" customHeight="1" x14ac:dyDescent="0.2">
      <c r="A14" s="144" t="s">
        <v>56</v>
      </c>
      <c r="B14" s="23" t="str">
        <f>'PLANILHA COMPLETA'!B14</f>
        <v>ED-50703</v>
      </c>
      <c r="C14" s="23" t="str">
        <f>'PLANILHA COMPLETA'!C14</f>
        <v>LIMPEZA DE TERRENO, INCLUSIVE CAPINA, RASTELAMENTO COM AFASTAMENTO ATÉ VINTE (20) METROS E QUEIMA CONTROLADA</v>
      </c>
      <c r="D14" s="1" t="s">
        <v>5</v>
      </c>
      <c r="E14" s="161">
        <v>812.3</v>
      </c>
      <c r="F14" s="169" t="s">
        <v>113</v>
      </c>
      <c r="G14" s="35"/>
      <c r="H14" s="35"/>
      <c r="I14" s="35"/>
      <c r="J14" s="35"/>
    </row>
    <row r="15" spans="1:10" ht="20.100000000000001" customHeight="1" x14ac:dyDescent="0.2">
      <c r="A15" s="144" t="s">
        <v>57</v>
      </c>
      <c r="B15" s="23">
        <f>'PLANILHA COMPLETA'!B15</f>
        <v>98504</v>
      </c>
      <c r="C15" s="23" t="str">
        <f>'PLANILHA COMPLETA'!C15</f>
        <v xml:space="preserve">PLANTIO DE GRAMA BATATAIS EM PLACAS. </v>
      </c>
      <c r="D15" s="1" t="s">
        <v>5</v>
      </c>
      <c r="E15" s="161">
        <v>812.3</v>
      </c>
      <c r="F15" s="169" t="s">
        <v>113</v>
      </c>
      <c r="G15" s="35"/>
      <c r="H15" s="35"/>
      <c r="I15" s="35"/>
      <c r="J15" s="35"/>
    </row>
    <row r="16" spans="1:10" ht="75" customHeight="1" x14ac:dyDescent="0.2">
      <c r="A16" s="144" t="s">
        <v>171</v>
      </c>
      <c r="B16" s="23" t="str">
        <f>'PLANILHA COMPLETA'!B16</f>
        <v>ED-17905</v>
      </c>
      <c r="C16" s="23" t="str">
        <f>'PLANILHA COMPLETA'!C16</f>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NO PISO COM ARGAMASSA</v>
      </c>
      <c r="D16" s="1" t="s">
        <v>14</v>
      </c>
      <c r="E16" s="161">
        <v>1</v>
      </c>
      <c r="F16" s="145">
        <v>1</v>
      </c>
      <c r="G16" s="34"/>
      <c r="H16" s="35"/>
      <c r="I16" s="35"/>
    </row>
    <row r="17" spans="1:10" ht="45" customHeight="1" x14ac:dyDescent="0.2">
      <c r="A17" s="144" t="s">
        <v>172</v>
      </c>
      <c r="B17" s="23" t="str">
        <f>'PLANILHA COMPLETA'!B17</f>
        <v>ED-20907</v>
      </c>
      <c r="C17" s="23" t="str">
        <f>'PLANILHA COMPLETA'!C17</f>
        <v>FUNDAÇÃO EM BASE DE CONCRETO PARA FIXAÇÃO DE POSTE FLANGEADO, ALTURA ÚTIL PARA POSTE DE 7M ATÉ 9M, COM FORMA, INCLUSIVE ESPERA EM VERGALHÃO DE AÇO COM ROSCA TOTAL, ESCAVAÇÃO, APILOAMENTO, REATERRO E TRANSPORTE COM RETIRADA DO MATERIAL ESCAVADO (EM CAÇAMBA)</v>
      </c>
      <c r="D17" s="1" t="s">
        <v>14</v>
      </c>
      <c r="E17" s="161">
        <v>1</v>
      </c>
      <c r="F17" s="145">
        <v>1</v>
      </c>
      <c r="G17" s="35"/>
      <c r="H17" s="35"/>
      <c r="I17" s="35"/>
    </row>
    <row r="18" spans="1:10" ht="20.100000000000001" customHeight="1" x14ac:dyDescent="0.2">
      <c r="A18" s="144" t="s">
        <v>173</v>
      </c>
      <c r="B18" s="23" t="str">
        <f>'PLANILHA COMPLETA'!B18</f>
        <v>MATED-13026</v>
      </c>
      <c r="C18" s="23" t="str">
        <f>'PLANILHA COMPLETA'!C18</f>
        <v>POSTE TELECÔNICO RETO (ALTURA: 9M|MATERIAL: AÇO GALVANIZADO)</v>
      </c>
      <c r="D18" s="1" t="s">
        <v>14</v>
      </c>
      <c r="E18" s="161">
        <v>1</v>
      </c>
      <c r="F18" s="145">
        <v>1</v>
      </c>
      <c r="G18" s="35"/>
      <c r="H18" s="35"/>
      <c r="I18" s="35"/>
      <c r="J18" s="35"/>
    </row>
    <row r="19" spans="1:10" ht="20.100000000000001" customHeight="1" x14ac:dyDescent="0.2">
      <c r="A19" s="144" t="s">
        <v>174</v>
      </c>
      <c r="B19" s="23" t="str">
        <f>'PLANILHA COMPLETA'!B19</f>
        <v>MATED-9816</v>
      </c>
      <c r="C19" s="23" t="str">
        <f>'PLANILHA COMPLETA'!C19</f>
        <v>PORCA SEXTAVADA (MATERIAL: AÇO|DIÂMETRO: 19MM [3/4"]|PESO/100PÇ: 5,00 KG)</v>
      </c>
      <c r="D19" s="1" t="s">
        <v>14</v>
      </c>
      <c r="E19" s="161">
        <v>2</v>
      </c>
      <c r="F19" s="145">
        <v>2</v>
      </c>
      <c r="G19" s="35"/>
      <c r="H19" s="35"/>
      <c r="I19" s="35"/>
    </row>
    <row r="20" spans="1:10" ht="20.100000000000001" customHeight="1" x14ac:dyDescent="0.2">
      <c r="A20" s="144" t="s">
        <v>175</v>
      </c>
      <c r="B20" s="23" t="str">
        <f>'PLANILHA COMPLETA'!B20</f>
        <v>MATED-11945</v>
      </c>
      <c r="C20" s="23" t="str">
        <f>'PLANILHA COMPLETA'!C20</f>
        <v>SUPORTE PARA LUMINÁRIA PÚBLICA (TIPO: PÉTALA|QUANTIDADE DE LUMINÁRIAS: 2)</v>
      </c>
      <c r="D20" s="1" t="s">
        <v>14</v>
      </c>
      <c r="E20" s="161">
        <v>1</v>
      </c>
      <c r="F20" s="145">
        <v>1</v>
      </c>
      <c r="G20" s="35"/>
      <c r="H20" s="35"/>
      <c r="I20" s="35"/>
    </row>
    <row r="21" spans="1:10" ht="30" customHeight="1" x14ac:dyDescent="0.2">
      <c r="A21" s="144" t="s">
        <v>176</v>
      </c>
      <c r="B21" s="23" t="str">
        <f>'PLANILHA COMPLETA'!B21</f>
        <v>MATED-11806</v>
      </c>
      <c r="C21" s="23" t="str">
        <f>'PLANILHA COMPLETA'!C21</f>
        <v>CABO UNIPOLAR ISOLADO EM POLÍMERO TERMOPLÁSTICO, TIPO LSHF/ATOX, NÃO HALOGENADO, 450/750V, 70°C - BAIXA TENSÃO (ENCORDOAMENTO: CLASSE 5|SEÇÃO TRANSVERSAL: 2,50MM2)</v>
      </c>
      <c r="D21" s="2" t="s">
        <v>10</v>
      </c>
      <c r="E21" s="161">
        <v>25</v>
      </c>
      <c r="F21" s="145">
        <v>25</v>
      </c>
      <c r="G21" s="35"/>
      <c r="H21" s="35"/>
      <c r="I21" s="35"/>
      <c r="J21" s="35"/>
    </row>
    <row r="22" spans="1:10" ht="20.100000000000001" customHeight="1" x14ac:dyDescent="0.2">
      <c r="A22" s="144" t="s">
        <v>177</v>
      </c>
      <c r="B22" s="23" t="str">
        <f>'PLANILHA COMPLETA'!B22</f>
        <v>ED-50373</v>
      </c>
      <c r="C22" s="23" t="str">
        <f>'PLANILHA COMPLETA'!C22</f>
        <v>ELETRICISTA COM ENCARGOS COMPLEMENTARES</v>
      </c>
      <c r="D22" s="2" t="s">
        <v>107</v>
      </c>
      <c r="E22" s="161">
        <v>6</v>
      </c>
      <c r="F22" s="145">
        <v>6</v>
      </c>
      <c r="G22" s="35"/>
      <c r="H22" s="35"/>
      <c r="I22" s="35"/>
    </row>
    <row r="23" spans="1:10" ht="20.100000000000001" customHeight="1" x14ac:dyDescent="0.2">
      <c r="A23" s="144" t="s">
        <v>178</v>
      </c>
      <c r="B23" s="23" t="str">
        <f>'PLANILHA COMPLETA'!B23</f>
        <v>ED-50362</v>
      </c>
      <c r="C23" s="23" t="str">
        <f>'PLANILHA COMPLETA'!C23</f>
        <v>AJUDANTE DE ELETRICISTA COM ENCARGOS COMPLEMENTARES</v>
      </c>
      <c r="D23" s="2" t="s">
        <v>107</v>
      </c>
      <c r="E23" s="161">
        <v>6</v>
      </c>
      <c r="F23" s="145">
        <v>6</v>
      </c>
      <c r="G23" s="35"/>
      <c r="H23" s="35"/>
      <c r="I23" s="35"/>
      <c r="J23" s="35"/>
    </row>
    <row r="24" spans="1:10" ht="20.100000000000001" customHeight="1" x14ac:dyDescent="0.2">
      <c r="A24" s="144" t="s">
        <v>179</v>
      </c>
      <c r="B24" s="23" t="str">
        <f>'PLANILHA COMPLETA'!B24</f>
        <v>ED-49523</v>
      </c>
      <c r="C24" s="23" t="str">
        <f>'PLANILHA COMPLETA'!C24</f>
        <v>RELÉ FOTOELÉTRICO, TENSÃO 120V COM CAPACIDADE DE CARGA 1200VA, INCLUSIVE BASE E INSTALAÇÃO</v>
      </c>
      <c r="D24" s="1" t="s">
        <v>14</v>
      </c>
      <c r="E24" s="161">
        <v>4</v>
      </c>
      <c r="F24" s="145">
        <v>4</v>
      </c>
      <c r="G24" s="35"/>
      <c r="H24" s="35"/>
      <c r="I24" s="35"/>
    </row>
    <row r="25" spans="1:10" ht="20.100000000000001" customHeight="1" x14ac:dyDescent="0.2">
      <c r="A25" s="144" t="s">
        <v>180</v>
      </c>
      <c r="B25" s="23" t="str">
        <f>'PLANILHA COMPLETA'!B25</f>
        <v>ED-22217</v>
      </c>
      <c r="C25" s="23" t="str">
        <f>'PLANILHA COMPLETA'!C25</f>
        <v>LUMINÁRIA PÚBLICA DE LED, POTÊNCIA DE 200W, EXCLUSIVE SUPORTE E POSTE</v>
      </c>
      <c r="D25" s="1" t="s">
        <v>14</v>
      </c>
      <c r="E25" s="161">
        <v>4</v>
      </c>
      <c r="F25" s="145">
        <v>4</v>
      </c>
      <c r="G25" s="35"/>
      <c r="H25" s="35"/>
      <c r="I25" s="35"/>
      <c r="J25" s="35"/>
    </row>
    <row r="26" spans="1:10" ht="20.100000000000001" customHeight="1" x14ac:dyDescent="0.2">
      <c r="A26" s="140" t="s">
        <v>93</v>
      </c>
      <c r="B26" s="20"/>
      <c r="C26" s="172"/>
      <c r="D26" s="20"/>
      <c r="E26" s="161"/>
      <c r="F26" s="167"/>
      <c r="G26" s="35"/>
      <c r="H26" s="35"/>
      <c r="I26" s="34"/>
      <c r="J26" s="35"/>
    </row>
    <row r="27" spans="1:10" ht="30" customHeight="1" x14ac:dyDescent="0.2">
      <c r="A27" s="144" t="s">
        <v>58</v>
      </c>
      <c r="B27" s="23" t="str">
        <f>'PLANILHA COMPLETA'!B27</f>
        <v>ED-50703</v>
      </c>
      <c r="C27" s="23" t="str">
        <f>'PLANILHA COMPLETA'!C27</f>
        <v>LIMPEZA DE TERRENO, INCLUSIVE CAPINA, RASTELAMENTO COM AFASTAMENTO ATÉ VINTE (20) METROS E QUEIMA CONTROLADA</v>
      </c>
      <c r="D27" s="1" t="s">
        <v>5</v>
      </c>
      <c r="E27" s="161">
        <v>96.3</v>
      </c>
      <c r="F27" s="169">
        <v>96.3</v>
      </c>
      <c r="G27" s="35"/>
      <c r="H27" s="35"/>
      <c r="I27" s="35"/>
      <c r="J27" s="35"/>
    </row>
    <row r="28" spans="1:10" ht="20.100000000000001" customHeight="1" x14ac:dyDescent="0.2">
      <c r="A28" s="144" t="s">
        <v>101</v>
      </c>
      <c r="B28" s="23">
        <f>'PLANILHA COMPLETA'!B28</f>
        <v>103946</v>
      </c>
      <c r="C28" s="23" t="str">
        <f>'PLANILHA COMPLETA'!C28</f>
        <v>PLANTIO DE GRAMA ESMERALDA OU SÃO CARLOS OU CURITIBANA, EM PLACAS.</v>
      </c>
      <c r="D28" s="1" t="s">
        <v>5</v>
      </c>
      <c r="E28" s="161">
        <v>96.3</v>
      </c>
      <c r="F28" s="169">
        <v>96.3</v>
      </c>
      <c r="G28" s="35"/>
      <c r="H28" s="35"/>
      <c r="I28" s="35"/>
      <c r="J28" s="35"/>
    </row>
    <row r="29" spans="1:10" ht="20.100000000000001" customHeight="1" x14ac:dyDescent="0.2">
      <c r="A29" s="140" t="s">
        <v>182</v>
      </c>
      <c r="B29" s="20"/>
      <c r="C29" s="172"/>
      <c r="D29" s="20"/>
      <c r="E29" s="161"/>
      <c r="F29" s="167"/>
      <c r="G29" s="35"/>
      <c r="H29" s="35"/>
      <c r="I29" s="34"/>
      <c r="J29" s="35"/>
    </row>
    <row r="30" spans="1:10" ht="30" customHeight="1" x14ac:dyDescent="0.2">
      <c r="A30" s="144" t="s">
        <v>59</v>
      </c>
      <c r="B30" s="23" t="str">
        <f>'PLANILHA COMPLETA'!B30</f>
        <v>ED-50703</v>
      </c>
      <c r="C30" s="23" t="str">
        <f>'PLANILHA COMPLETA'!C30</f>
        <v>LIMPEZA DE TERRENO, INCLUSIVE CAPINA, RASTELAMENTO COM AFASTAMENTO ATÉ VINTE (20) METROS E QUEIMA CONTROLADA</v>
      </c>
      <c r="D30" s="1" t="s">
        <v>5</v>
      </c>
      <c r="E30" s="161">
        <v>86.3</v>
      </c>
      <c r="F30" s="169" t="s">
        <v>112</v>
      </c>
      <c r="G30" s="35"/>
      <c r="H30" s="35"/>
      <c r="I30" s="35"/>
      <c r="J30" s="35"/>
    </row>
    <row r="31" spans="1:10" ht="20.100000000000001" customHeight="1" x14ac:dyDescent="0.2">
      <c r="A31" s="144" t="s">
        <v>60</v>
      </c>
      <c r="B31" s="23">
        <f>'PLANILHA COMPLETA'!B31</f>
        <v>103946</v>
      </c>
      <c r="C31" s="23" t="str">
        <f>'PLANILHA COMPLETA'!C31</f>
        <v>PLANTIO DE GRAMA ESMERALDA OU SÃO CARLOS OU CURITIBANA, EM PLACAS.</v>
      </c>
      <c r="D31" s="1" t="s">
        <v>5</v>
      </c>
      <c r="E31" s="161">
        <v>86.3</v>
      </c>
      <c r="F31" s="169" t="s">
        <v>112</v>
      </c>
      <c r="G31" s="35"/>
      <c r="H31" s="35"/>
      <c r="I31" s="35"/>
      <c r="J31" s="35"/>
    </row>
    <row r="32" spans="1:10" ht="20.100000000000001" customHeight="1" x14ac:dyDescent="0.2">
      <c r="A32" s="140" t="s">
        <v>94</v>
      </c>
      <c r="B32" s="20"/>
      <c r="C32" s="172"/>
      <c r="D32" s="20"/>
      <c r="E32" s="161"/>
      <c r="F32" s="167"/>
      <c r="G32" s="35"/>
      <c r="H32" s="35"/>
      <c r="I32" s="34"/>
      <c r="J32" s="35"/>
    </row>
    <row r="33" spans="1:10" s="165" customFormat="1" ht="30" customHeight="1" x14ac:dyDescent="0.2">
      <c r="A33" s="162" t="s">
        <v>61</v>
      </c>
      <c r="B33" s="23" t="str">
        <f>'PLANILHA COMPLETA'!B33</f>
        <v>ED-50703</v>
      </c>
      <c r="C33" s="23" t="str">
        <f>'PLANILHA COMPLETA'!C33</f>
        <v>LIMPEZA DE TERRENO, INCLUSIVE CAPINA, RASTELAMENTO COM AFASTAMENTO ATÉ VINTE (20) METROS E QUEIMA CONTROLADA</v>
      </c>
      <c r="D33" s="163" t="s">
        <v>5</v>
      </c>
      <c r="E33" s="187">
        <v>2442.7199999999998</v>
      </c>
      <c r="F33" s="170" t="s">
        <v>169</v>
      </c>
      <c r="G33" s="164"/>
      <c r="H33" s="164"/>
      <c r="I33" s="164"/>
      <c r="J33" s="164"/>
    </row>
    <row r="34" spans="1:10" ht="30" customHeight="1" x14ac:dyDescent="0.2">
      <c r="A34" s="144" t="s">
        <v>62</v>
      </c>
      <c r="B34" s="23">
        <f>'PLANILHA COMPLETA'!B34</f>
        <v>98504</v>
      </c>
      <c r="C34" s="23" t="str">
        <f>'PLANILHA COMPLETA'!C34</f>
        <v xml:space="preserve">PLANTIO DE GRAMA BATATAIS EM PLACAS. </v>
      </c>
      <c r="D34" s="1" t="s">
        <v>5</v>
      </c>
      <c r="E34" s="187">
        <v>2442.7199999999998</v>
      </c>
      <c r="F34" s="170" t="s">
        <v>169</v>
      </c>
      <c r="G34" s="35"/>
      <c r="H34" s="35"/>
      <c r="I34" s="35"/>
      <c r="J34" s="35"/>
    </row>
    <row r="35" spans="1:10" ht="75" customHeight="1" x14ac:dyDescent="0.2">
      <c r="A35" s="162" t="s">
        <v>63</v>
      </c>
      <c r="B35" s="23" t="str">
        <f>'PLANILHA COMPLETA'!B35</f>
        <v>ED-17905</v>
      </c>
      <c r="C35" s="23" t="str">
        <f>'PLANILHA COMPLETA'!C35</f>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NO PISO COM ARGAMASSA</v>
      </c>
      <c r="D35" s="1" t="s">
        <v>14</v>
      </c>
      <c r="E35" s="161">
        <v>2</v>
      </c>
      <c r="F35" s="145">
        <v>2</v>
      </c>
      <c r="G35" s="34"/>
      <c r="H35" s="35"/>
      <c r="I35" s="35"/>
    </row>
    <row r="36" spans="1:10" ht="45" customHeight="1" x14ac:dyDescent="0.2">
      <c r="A36" s="144" t="s">
        <v>64</v>
      </c>
      <c r="B36" s="23" t="str">
        <f>'PLANILHA COMPLETA'!B36</f>
        <v>ED-20907</v>
      </c>
      <c r="C36" s="23" t="str">
        <f>'PLANILHA COMPLETA'!C36</f>
        <v>FUNDAÇÃO EM BASE DE CONCRETO PARA FIXAÇÃO DE POSTE FLANGEADO, ALTURA ÚTIL PARA POSTE DE 7M ATÉ 9M, COM FORMA, INCLUSIVE ESPERA EM VERGALHÃO DE AÇO COM ROSCA TOTAL, ESCAVAÇÃO, APILOAMENTO, REATERRO E TRANSPORTE COM RETIRADA DO MATERIAL ESCAVADO (EM CAÇAMBA)</v>
      </c>
      <c r="D36" s="1" t="s">
        <v>14</v>
      </c>
      <c r="E36" s="161">
        <v>2</v>
      </c>
      <c r="F36" s="145">
        <v>2</v>
      </c>
      <c r="G36" s="35"/>
      <c r="H36" s="35"/>
      <c r="I36" s="35"/>
    </row>
    <row r="37" spans="1:10" ht="20.100000000000001" customHeight="1" x14ac:dyDescent="0.2">
      <c r="A37" s="162" t="s">
        <v>65</v>
      </c>
      <c r="B37" s="23" t="str">
        <f>'PLANILHA COMPLETA'!B37</f>
        <v>MATED-13026</v>
      </c>
      <c r="C37" s="23" t="str">
        <f>'PLANILHA COMPLETA'!C37</f>
        <v>POSTE TELECÔNICO RETO (ALTURA: 9M|MATERIAL: AÇO GALVANIZADO)</v>
      </c>
      <c r="D37" s="1" t="s">
        <v>14</v>
      </c>
      <c r="E37" s="161">
        <v>2</v>
      </c>
      <c r="F37" s="145">
        <v>2</v>
      </c>
      <c r="G37" s="35"/>
      <c r="H37" s="35"/>
      <c r="I37" s="35"/>
      <c r="J37" s="35"/>
    </row>
    <row r="38" spans="1:10" ht="20.100000000000001" customHeight="1" x14ac:dyDescent="0.2">
      <c r="A38" s="144" t="s">
        <v>66</v>
      </c>
      <c r="B38" s="23" t="str">
        <f>'PLANILHA COMPLETA'!B38</f>
        <v>MATED-9816</v>
      </c>
      <c r="C38" s="23" t="str">
        <f>'PLANILHA COMPLETA'!C38</f>
        <v>PORCA SEXTAVADA (MATERIAL: AÇO|DIÂMETRO: 19MM [3/4"]|PESO/100PÇ: 5,00 KG)</v>
      </c>
      <c r="D38" s="1" t="s">
        <v>14</v>
      </c>
      <c r="E38" s="161">
        <v>6</v>
      </c>
      <c r="F38" s="145">
        <v>6</v>
      </c>
      <c r="G38" s="35"/>
      <c r="H38" s="35"/>
      <c r="I38" s="35"/>
    </row>
    <row r="39" spans="1:10" ht="20.100000000000001" customHeight="1" x14ac:dyDescent="0.2">
      <c r="A39" s="162" t="s">
        <v>95</v>
      </c>
      <c r="B39" s="23" t="str">
        <f>'PLANILHA COMPLETA'!B39</f>
        <v>MATED-11945</v>
      </c>
      <c r="C39" s="23" t="str">
        <f>'PLANILHA COMPLETA'!C39</f>
        <v>SUPORTE PARA LUMINÁRIA PÚBLICA (TIPO: PÉTALA|QUANTIDADE DE LUMINÁRIAS: 6)</v>
      </c>
      <c r="D39" s="1" t="s">
        <v>14</v>
      </c>
      <c r="E39" s="161">
        <v>3</v>
      </c>
      <c r="F39" s="145">
        <v>3</v>
      </c>
      <c r="G39" s="35"/>
      <c r="H39" s="35"/>
      <c r="I39" s="35"/>
    </row>
    <row r="40" spans="1:10" ht="30" customHeight="1" x14ac:dyDescent="0.2">
      <c r="A40" s="144" t="s">
        <v>96</v>
      </c>
      <c r="B40" s="23" t="str">
        <f>'PLANILHA COMPLETA'!B40</f>
        <v>MATED-11806</v>
      </c>
      <c r="C40" s="23" t="str">
        <f>'PLANILHA COMPLETA'!C40</f>
        <v>CABO UNIPOLAR ISOLADO EM POLÍMERO TERMOPLÁSTICO, TIPO LSHF/ATOX, NÃO HALOGENADO, 450/750V, 70°C - BAIXA TENSÃO (ENCORDOAMENTO: CLASSE 5|SEÇÃO TRANSVERSAL: 2,50MM2)</v>
      </c>
      <c r="D40" s="2" t="s">
        <v>10</v>
      </c>
      <c r="E40" s="161">
        <v>38</v>
      </c>
      <c r="F40" s="145">
        <v>38</v>
      </c>
      <c r="G40" s="35"/>
      <c r="H40" s="35"/>
      <c r="I40" s="35"/>
      <c r="J40" s="35"/>
    </row>
    <row r="41" spans="1:10" ht="20.100000000000001" customHeight="1" x14ac:dyDescent="0.2">
      <c r="A41" s="162" t="s">
        <v>97</v>
      </c>
      <c r="B41" s="23" t="str">
        <f>'PLANILHA COMPLETA'!B41</f>
        <v>ED-50373</v>
      </c>
      <c r="C41" s="23" t="str">
        <f>'PLANILHA COMPLETA'!C41</f>
        <v>ELETRICISTA COM ENCARGOS COMPLEMENTARES</v>
      </c>
      <c r="D41" s="2" t="s">
        <v>107</v>
      </c>
      <c r="E41" s="161">
        <v>9</v>
      </c>
      <c r="F41" s="145">
        <v>9</v>
      </c>
      <c r="G41" s="35"/>
      <c r="H41" s="35"/>
      <c r="I41" s="35"/>
    </row>
    <row r="42" spans="1:10" ht="20.100000000000001" customHeight="1" x14ac:dyDescent="0.2">
      <c r="A42" s="144" t="s">
        <v>98</v>
      </c>
      <c r="B42" s="23" t="str">
        <f>'PLANILHA COMPLETA'!B42</f>
        <v>ED-50362</v>
      </c>
      <c r="C42" s="23" t="str">
        <f>'PLANILHA COMPLETA'!C42</f>
        <v>AJUDANTE DE ELETRICISTA COM ENCARGOS COMPLEMENTARES</v>
      </c>
      <c r="D42" s="2" t="s">
        <v>107</v>
      </c>
      <c r="E42" s="161">
        <v>9</v>
      </c>
      <c r="F42" s="145">
        <v>9</v>
      </c>
      <c r="G42" s="35"/>
      <c r="H42" s="35"/>
      <c r="I42" s="35"/>
      <c r="J42" s="35"/>
    </row>
    <row r="43" spans="1:10" ht="20.100000000000001" customHeight="1" x14ac:dyDescent="0.2">
      <c r="A43" s="162" t="s">
        <v>99</v>
      </c>
      <c r="B43" s="23" t="str">
        <f>'PLANILHA COMPLETA'!B43</f>
        <v>ED-49523</v>
      </c>
      <c r="C43" s="23" t="str">
        <f>'PLANILHA COMPLETA'!C43</f>
        <v>RELÉ FOTOELÉTRICO, TENSÃO 120V COM CAPACIDADE DE CARGA 1200VA, INCLUSIVE BASE E INSTALAÇÃO</v>
      </c>
      <c r="D43" s="1" t="s">
        <v>14</v>
      </c>
      <c r="E43" s="161">
        <v>6</v>
      </c>
      <c r="F43" s="145">
        <v>6</v>
      </c>
      <c r="G43" s="35"/>
      <c r="H43" s="35"/>
      <c r="I43" s="35"/>
    </row>
    <row r="44" spans="1:10" ht="20.100000000000001" customHeight="1" x14ac:dyDescent="0.2">
      <c r="A44" s="144" t="s">
        <v>102</v>
      </c>
      <c r="B44" s="23" t="str">
        <f>'PLANILHA COMPLETA'!B44</f>
        <v>ED-22217</v>
      </c>
      <c r="C44" s="23" t="str">
        <f>'PLANILHA COMPLETA'!C44</f>
        <v>LUMINÁRIA PÚBLICA DE LED, POTÊNCIA DE 200W, EXCLUSIVE SUPORTE E POSTE</v>
      </c>
      <c r="D44" s="1" t="s">
        <v>14</v>
      </c>
      <c r="E44" s="161">
        <v>6</v>
      </c>
      <c r="F44" s="145">
        <v>6</v>
      </c>
      <c r="G44" s="35"/>
      <c r="H44" s="35"/>
      <c r="I44" s="35"/>
      <c r="J44" s="35"/>
    </row>
    <row r="45" spans="1:10" ht="20.100000000000001" customHeight="1" x14ac:dyDescent="0.2">
      <c r="A45" s="140" t="s">
        <v>116</v>
      </c>
      <c r="B45" s="20"/>
      <c r="C45" s="172"/>
      <c r="D45" s="20"/>
      <c r="E45" s="161"/>
      <c r="F45" s="167"/>
      <c r="G45" s="35"/>
      <c r="H45" s="35"/>
      <c r="I45" s="34"/>
      <c r="J45" s="35"/>
    </row>
    <row r="46" spans="1:10" ht="75" customHeight="1" x14ac:dyDescent="0.2">
      <c r="A46" s="144" t="s">
        <v>118</v>
      </c>
      <c r="B46" s="23" t="str">
        <f>'PLANILHA COMPLETA'!B46</f>
        <v>ED-17905</v>
      </c>
      <c r="C46" s="23" t="str">
        <f>'PLANILHA COMPLETA'!C46</f>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NO PISO COM ARGAMASSA</v>
      </c>
      <c r="D46" s="1" t="s">
        <v>14</v>
      </c>
      <c r="E46" s="161">
        <v>1</v>
      </c>
      <c r="F46" s="145">
        <v>1</v>
      </c>
      <c r="G46" s="34"/>
      <c r="H46" s="35"/>
      <c r="I46" s="35"/>
    </row>
    <row r="47" spans="1:10" ht="45" customHeight="1" x14ac:dyDescent="0.2">
      <c r="A47" s="144" t="s">
        <v>119</v>
      </c>
      <c r="B47" s="23" t="str">
        <f>'PLANILHA COMPLETA'!B47</f>
        <v>ED-20907</v>
      </c>
      <c r="C47" s="23" t="str">
        <f>'PLANILHA COMPLETA'!C47</f>
        <v>FUNDAÇÃO EM BASE DE CONCRETO PARA FIXAÇÃO DE POSTE FLANGEADO, ALTURA ÚTIL PARA POSTE DE 7M ATÉ 9M, COM FORMA, INCLUSIVE ESPERA EM VERGALHÃO DE AÇO COM ROSCA TOTAL, ESCAVAÇÃO, APILOAMENTO, REATERRO E TRANSPORTE COM RETIRADA DO MATERIAL ESCAVADO (EM CAÇAMBA)</v>
      </c>
      <c r="D47" s="1" t="s">
        <v>14</v>
      </c>
      <c r="E47" s="161">
        <v>1</v>
      </c>
      <c r="F47" s="145">
        <v>1</v>
      </c>
      <c r="G47" s="35"/>
      <c r="H47" s="35"/>
      <c r="I47" s="35"/>
    </row>
    <row r="48" spans="1:10" ht="20.100000000000001" customHeight="1" x14ac:dyDescent="0.2">
      <c r="A48" s="144" t="s">
        <v>120</v>
      </c>
      <c r="B48" s="23" t="str">
        <f>'PLANILHA COMPLETA'!B48</f>
        <v>MATED-13026</v>
      </c>
      <c r="C48" s="23" t="str">
        <f>'PLANILHA COMPLETA'!C48</f>
        <v>POSTE TELECÔNICO RETO (ALTURA: 9M|MATERIAL: AÇO GALVANIZADO)</v>
      </c>
      <c r="D48" s="1" t="s">
        <v>14</v>
      </c>
      <c r="E48" s="161">
        <v>1</v>
      </c>
      <c r="F48" s="145">
        <v>1</v>
      </c>
      <c r="G48" s="35"/>
      <c r="H48" s="35"/>
      <c r="I48" s="35"/>
      <c r="J48" s="35"/>
    </row>
    <row r="49" spans="1:10" ht="20.100000000000001" customHeight="1" x14ac:dyDescent="0.2">
      <c r="A49" s="144" t="s">
        <v>121</v>
      </c>
      <c r="B49" s="23" t="str">
        <f>'PLANILHA COMPLETA'!B49</f>
        <v>MATED-9816</v>
      </c>
      <c r="C49" s="23" t="str">
        <f>'PLANILHA COMPLETA'!C49</f>
        <v>PORCA SEXTAVADA (MATERIAL: AÇO|DIÂMETRO: 19MM [3/4"]|PESO/100PÇ: 5,00 KG)</v>
      </c>
      <c r="D49" s="1" t="s">
        <v>14</v>
      </c>
      <c r="E49" s="161">
        <v>2</v>
      </c>
      <c r="F49" s="145">
        <v>2</v>
      </c>
      <c r="G49" s="35"/>
      <c r="H49" s="35"/>
      <c r="I49" s="35"/>
    </row>
    <row r="50" spans="1:10" ht="20.100000000000001" customHeight="1" x14ac:dyDescent="0.2">
      <c r="A50" s="144" t="s">
        <v>122</v>
      </c>
      <c r="B50" s="23" t="str">
        <f>'PLANILHA COMPLETA'!B50</f>
        <v>MATED-11945</v>
      </c>
      <c r="C50" s="23" t="str">
        <f>'PLANILHA COMPLETA'!C50</f>
        <v>SUPORTE PARA LUMINÁRIA PÚBLICA (TIPO: PÉTALA|QUANTIDADE DE LUMINÁRIAS: 2)</v>
      </c>
      <c r="D50" s="1" t="s">
        <v>14</v>
      </c>
      <c r="E50" s="161">
        <v>1</v>
      </c>
      <c r="F50" s="145">
        <v>1</v>
      </c>
      <c r="G50" s="35"/>
      <c r="H50" s="35"/>
      <c r="I50" s="35"/>
    </row>
    <row r="51" spans="1:10" ht="30" customHeight="1" x14ac:dyDescent="0.2">
      <c r="A51" s="144" t="s">
        <v>123</v>
      </c>
      <c r="B51" s="23" t="str">
        <f>'PLANILHA COMPLETA'!B51</f>
        <v>MATED-11806</v>
      </c>
      <c r="C51" s="23" t="str">
        <f>'PLANILHA COMPLETA'!C51</f>
        <v>CABO UNIPOLAR ISOLADO EM POLÍMERO TERMOPLÁSTICO, TIPO LSHF/ATOX, NÃO HALOGENADO, 450/750V, 70°C - BAIXA TENSÃO (ENCORDOAMENTO: CLASSE 5|SEÇÃO TRANSVERSAL: 2,50MM2)</v>
      </c>
      <c r="D51" s="2" t="s">
        <v>10</v>
      </c>
      <c r="E51" s="161">
        <v>25</v>
      </c>
      <c r="F51" s="145">
        <v>25</v>
      </c>
      <c r="G51" s="35"/>
      <c r="H51" s="35"/>
      <c r="I51" s="35"/>
      <c r="J51" s="35"/>
    </row>
    <row r="52" spans="1:10" ht="20.100000000000001" customHeight="1" x14ac:dyDescent="0.2">
      <c r="A52" s="144" t="s">
        <v>124</v>
      </c>
      <c r="B52" s="23" t="str">
        <f>'PLANILHA COMPLETA'!B52</f>
        <v>ED-50373</v>
      </c>
      <c r="C52" s="23" t="str">
        <f>'PLANILHA COMPLETA'!C52</f>
        <v>ELETRICISTA COM ENCARGOS COMPLEMENTARES</v>
      </c>
      <c r="D52" s="2" t="s">
        <v>107</v>
      </c>
      <c r="E52" s="161">
        <v>6</v>
      </c>
      <c r="F52" s="145">
        <v>6</v>
      </c>
      <c r="G52" s="35"/>
      <c r="H52" s="35"/>
      <c r="I52" s="35"/>
    </row>
    <row r="53" spans="1:10" ht="20.100000000000001" customHeight="1" x14ac:dyDescent="0.2">
      <c r="A53" s="144" t="s">
        <v>125</v>
      </c>
      <c r="B53" s="23" t="str">
        <f>'PLANILHA COMPLETA'!B53</f>
        <v>ED-50362</v>
      </c>
      <c r="C53" s="23" t="str">
        <f>'PLANILHA COMPLETA'!C53</f>
        <v>AJUDANTE DE ELETRICISTA COM ENCARGOS COMPLEMENTARES</v>
      </c>
      <c r="D53" s="2" t="s">
        <v>107</v>
      </c>
      <c r="E53" s="161">
        <v>6</v>
      </c>
      <c r="F53" s="145">
        <v>6</v>
      </c>
      <c r="G53" s="35"/>
      <c r="H53" s="35"/>
      <c r="I53" s="35"/>
      <c r="J53" s="35"/>
    </row>
    <row r="54" spans="1:10" ht="20.100000000000001" customHeight="1" x14ac:dyDescent="0.2">
      <c r="A54" s="144" t="s">
        <v>126</v>
      </c>
      <c r="B54" s="23" t="str">
        <f>'PLANILHA COMPLETA'!B54</f>
        <v>ED-49523</v>
      </c>
      <c r="C54" s="23" t="str">
        <f>'PLANILHA COMPLETA'!C54</f>
        <v>RELÉ FOTOELÉTRICO, TENSÃO 120V COM CAPACIDADE DE CARGA 1200VA, INCLUSIVE BASE E INSTALAÇÃO</v>
      </c>
      <c r="D54" s="1" t="s">
        <v>14</v>
      </c>
      <c r="E54" s="161">
        <v>4</v>
      </c>
      <c r="F54" s="145">
        <v>4</v>
      </c>
      <c r="G54" s="35"/>
      <c r="H54" s="35"/>
      <c r="I54" s="35"/>
    </row>
    <row r="55" spans="1:10" ht="20.100000000000001" customHeight="1" x14ac:dyDescent="0.2">
      <c r="A55" s="144" t="s">
        <v>127</v>
      </c>
      <c r="B55" s="23" t="str">
        <f>'PLANILHA COMPLETA'!B55</f>
        <v>ED-22217</v>
      </c>
      <c r="C55" s="23" t="str">
        <f>'PLANILHA COMPLETA'!C55</f>
        <v>LUMINÁRIA PÚBLICA DE LED, POTÊNCIA DE 200W, EXCLUSIVE SUPORTE E POSTE</v>
      </c>
      <c r="D55" s="1" t="s">
        <v>14</v>
      </c>
      <c r="E55" s="161">
        <v>4</v>
      </c>
      <c r="F55" s="145">
        <v>4</v>
      </c>
      <c r="G55" s="35"/>
      <c r="H55" s="35"/>
      <c r="I55" s="35"/>
      <c r="J55" s="35"/>
    </row>
    <row r="56" spans="1:10" ht="20.100000000000001" customHeight="1" x14ac:dyDescent="0.2">
      <c r="A56" s="140" t="s">
        <v>128</v>
      </c>
      <c r="B56" s="20"/>
      <c r="C56" s="172"/>
      <c r="D56" s="20"/>
      <c r="E56" s="161"/>
      <c r="F56" s="167"/>
      <c r="G56" s="35"/>
      <c r="H56" s="35"/>
      <c r="I56" s="34"/>
      <c r="J56" s="35"/>
    </row>
    <row r="57" spans="1:10" ht="75" customHeight="1" x14ac:dyDescent="0.2">
      <c r="A57" s="144" t="s">
        <v>129</v>
      </c>
      <c r="B57" s="2" t="str">
        <f>'PLANILHA COMPLETA'!B57</f>
        <v>ED-17905</v>
      </c>
      <c r="C57" s="23" t="str">
        <f>'PLANILHA COMPLETA'!C57</f>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NO PISO COM ARGAMASSA</v>
      </c>
      <c r="D57" s="1" t="s">
        <v>14</v>
      </c>
      <c r="E57" s="161">
        <v>3</v>
      </c>
      <c r="F57" s="145">
        <v>3</v>
      </c>
      <c r="G57" s="34"/>
      <c r="H57" s="35"/>
      <c r="I57" s="35"/>
    </row>
    <row r="58" spans="1:10" ht="45" customHeight="1" x14ac:dyDescent="0.2">
      <c r="A58" s="144" t="s">
        <v>130</v>
      </c>
      <c r="B58" s="2" t="str">
        <f>'PLANILHA COMPLETA'!B58</f>
        <v>MÉDIA 03 ORÇAMENTOS MERCADO</v>
      </c>
      <c r="C58" s="23" t="str">
        <f>'PLANILHA COMPLETA'!C58</f>
        <v>POSTE DE JARDIM COM GLOBO DE VIDRO LEITOSO - ALTURA: 2,5M (MÍNIMO), DIÂMETRO 3" EM AÇO FOSFATIZADO PRETO, QUANTIDADE DE LÂMPADAS 2 (NÃO INCLUSAS) POTÊNCIA MÁXIMA/MODELO LED BULBO 65W MODELO T65-6K; LÂMPADA COMPATÍVEL LED/ELETRÔNICA; PADRÃO DO SOQUETE E-27; TENSÃO: BI-VOLT</v>
      </c>
      <c r="D58" s="1" t="str">
        <f>'PLANILHA COMPLETA'!D58</f>
        <v>unid</v>
      </c>
      <c r="E58" s="161">
        <v>3</v>
      </c>
      <c r="F58" s="145">
        <v>3</v>
      </c>
      <c r="G58" s="35"/>
      <c r="H58" s="35"/>
      <c r="I58" s="35"/>
    </row>
    <row r="59" spans="1:10" ht="20.100000000000001" customHeight="1" x14ac:dyDescent="0.2">
      <c r="A59" s="144" t="s">
        <v>131</v>
      </c>
      <c r="B59" s="2" t="str">
        <f>'PLANILHA COMPLETA'!B59</f>
        <v>ED-50373</v>
      </c>
      <c r="C59" s="23" t="str">
        <f>'PLANILHA COMPLETA'!C59</f>
        <v>ELETRICISTA COM ENCARGOS COMPLEMENTARES</v>
      </c>
      <c r="D59" s="1" t="s">
        <v>142</v>
      </c>
      <c r="E59" s="161">
        <v>11.85</v>
      </c>
      <c r="F59" s="169" t="s">
        <v>143</v>
      </c>
      <c r="G59" s="35"/>
      <c r="H59" s="35"/>
      <c r="I59" s="35"/>
    </row>
    <row r="60" spans="1:10" ht="20.100000000000001" customHeight="1" x14ac:dyDescent="0.2">
      <c r="A60" s="144" t="s">
        <v>132</v>
      </c>
      <c r="B60" s="2">
        <f>'PLANILHA COMPLETA'!B60</f>
        <v>11975</v>
      </c>
      <c r="C60" s="23" t="str">
        <f>'PLANILHA COMPLETA'!C60</f>
        <v>CHUMBADOR DE ACO ZINCADO, DIAMETRO 5/8", COMPRIMENTO 6", COM PORCA</v>
      </c>
      <c r="D60" s="1" t="s">
        <v>14</v>
      </c>
      <c r="E60" s="161">
        <v>12</v>
      </c>
      <c r="F60" s="169" t="s">
        <v>144</v>
      </c>
      <c r="G60" s="35"/>
      <c r="H60" s="35"/>
      <c r="I60" s="35"/>
    </row>
    <row r="61" spans="1:10" ht="20.100000000000001" customHeight="1" x14ac:dyDescent="0.2">
      <c r="A61" s="144" t="s">
        <v>133</v>
      </c>
      <c r="B61" s="2" t="str">
        <f>'PLANILHA COMPLETA'!B61</f>
        <v>ED-50362</v>
      </c>
      <c r="C61" s="23" t="str">
        <f>'PLANILHA COMPLETA'!C61</f>
        <v>AJUDANTE DE ELETRICISTA COM ENCARGOS COMPLEMENTARES</v>
      </c>
      <c r="D61" s="1" t="s">
        <v>142</v>
      </c>
      <c r="E61" s="161">
        <v>2.64</v>
      </c>
      <c r="F61" s="169" t="s">
        <v>145</v>
      </c>
      <c r="G61" s="35"/>
      <c r="H61" s="35"/>
      <c r="I61" s="35"/>
      <c r="J61" s="35"/>
    </row>
    <row r="62" spans="1:10" ht="30" customHeight="1" x14ac:dyDescent="0.2">
      <c r="A62" s="144" t="s">
        <v>134</v>
      </c>
      <c r="B62" s="2">
        <f>'PLANILHA COMPLETA'!B62</f>
        <v>863</v>
      </c>
      <c r="C62" s="23" t="str">
        <f>'PLANILHA COMPLETA'!C62</f>
        <v xml:space="preserve">CABO DE COBRE NU 35 MM2 MEIO-DURO  </v>
      </c>
      <c r="D62" s="1" t="s">
        <v>10</v>
      </c>
      <c r="E62" s="161">
        <v>6</v>
      </c>
      <c r="F62" s="169" t="s">
        <v>146</v>
      </c>
      <c r="G62" s="35"/>
      <c r="H62" s="35"/>
      <c r="I62" s="35"/>
      <c r="J62" s="35"/>
    </row>
    <row r="63" spans="1:10" ht="45" customHeight="1" x14ac:dyDescent="0.2">
      <c r="A63" s="144" t="s">
        <v>147</v>
      </c>
      <c r="B63" s="2" t="str">
        <f>'PLANILHA COMPLETA'!B63</f>
        <v>MÉDIA 03 ORÇAMENTOS MERCADO</v>
      </c>
      <c r="C63" s="23" t="str">
        <f>'PLANILHA COMPLETA'!C63</f>
        <v>LED BULBO 65W MODELO T65-6K; LÂMPADA COMPATÍVEL LED/ELETRÔNICA; PADRÃO DO SOQUETE E-27; TENSÃO: BI-VOLT</v>
      </c>
      <c r="D63" s="1" t="s">
        <v>14</v>
      </c>
      <c r="E63" s="161">
        <v>6</v>
      </c>
      <c r="F63" s="169">
        <v>6</v>
      </c>
      <c r="G63" s="35"/>
      <c r="H63" s="35"/>
      <c r="I63" s="35"/>
      <c r="J63" s="35"/>
    </row>
    <row r="64" spans="1:10" ht="20.100000000000001" customHeight="1" x14ac:dyDescent="0.2">
      <c r="A64" s="140" t="s">
        <v>161</v>
      </c>
      <c r="B64" s="20"/>
      <c r="C64" s="172"/>
      <c r="D64" s="20"/>
      <c r="E64" s="161"/>
      <c r="F64" s="167"/>
      <c r="G64" s="35"/>
      <c r="H64" s="35"/>
      <c r="I64" s="34"/>
      <c r="J64" s="35"/>
    </row>
    <row r="65" spans="1:10" ht="45" customHeight="1" x14ac:dyDescent="0.2">
      <c r="A65" s="144" t="str">
        <f>'PLANILHA COMPLETA'!A65</f>
        <v>1.9.1</v>
      </c>
      <c r="B65" s="2">
        <f>'PLANILHA COMPLETA'!B65</f>
        <v>39243</v>
      </c>
      <c r="C65" s="2" t="str">
        <f>'PLANILHA COMPLETA'!C65</f>
        <v>ELETRODUTO PVC FLEXIVEL CORRUGADO, REFORCADO, COR LARANJA, DE 20 MM, PARA LAJES E PISOS (para ponto de luz dos novos postes interligados aos postes mais próximos, sem aterramento)</v>
      </c>
      <c r="D65" s="2" t="s">
        <v>5</v>
      </c>
      <c r="E65" s="161">
        <v>97.2</v>
      </c>
      <c r="F65" s="168">
        <f>F66/2</f>
        <v>97.2</v>
      </c>
      <c r="G65" s="35"/>
      <c r="H65" s="35"/>
      <c r="I65" s="35"/>
      <c r="J65" s="35"/>
    </row>
    <row r="66" spans="1:10" ht="45" customHeight="1" x14ac:dyDescent="0.2">
      <c r="A66" s="144" t="str">
        <f>'PLANILHA COMPLETA'!A66</f>
        <v>1.9.2</v>
      </c>
      <c r="B66" s="2">
        <f>'PLANILHA COMPLETA'!B66</f>
        <v>91926</v>
      </c>
      <c r="C66" s="2" t="str">
        <f>'PLANILHA COMPLETA'!C66</f>
        <v>CABO DE COBRE FLEXÍVEL ISOLADO, 2,5 MM², ANTI-CHAMA 450/750 V, PARA CIRCUITOS TERMINAIS - FORNECIMENTO E INSTALAÇÃO. (para ponto de luz dos novos postes interligados aos postes mais próximos, sem aterramento)</v>
      </c>
      <c r="D66" s="2" t="s">
        <v>10</v>
      </c>
      <c r="E66" s="161">
        <v>194.4</v>
      </c>
      <c r="F66" s="168">
        <f>97.2*2</f>
        <v>194.4</v>
      </c>
      <c r="G66" s="35"/>
      <c r="H66" s="35"/>
      <c r="I66" s="35"/>
      <c r="J66" s="35"/>
    </row>
    <row r="67" spans="1:10" ht="45" customHeight="1" x14ac:dyDescent="0.2">
      <c r="A67" s="144" t="str">
        <f>'PLANILHA COMPLETA'!A67</f>
        <v>1.9.3</v>
      </c>
      <c r="B67" s="2" t="str">
        <f>'PLANILHA COMPLETA'!B67</f>
        <v>MÉDIA 03 ORÇAMENTOS MERCADO</v>
      </c>
      <c r="C67" s="2" t="str">
        <f>'PLANILHA COMPLETA'!C67</f>
        <v>POSTE DE JARDIM COM GLOBO DE VIDRO LEITOSO - ALTURA: 2,5M (MÍNIMO), DIÂMETRO 3" EM AÇO FOSFATIZADO PRETO, QUANTIDADE DE LÂMPADAS 2 (NÃO INCLUSAS) POTÊNCIA MÁXIMA/MODELO LED BULBO 65W MODELO T65-6K; LÂMPADA COMPATÍVEL LED/ELETRÔNICA; PADRÃO DO SOQUETE E-27; TENSÃO: BI-VOLT</v>
      </c>
      <c r="D67" s="1">
        <f>[2]PLANILHA!D67</f>
        <v>0</v>
      </c>
      <c r="E67" s="161">
        <v>12</v>
      </c>
      <c r="F67" s="145">
        <v>12</v>
      </c>
      <c r="G67" s="35"/>
      <c r="H67" s="35"/>
      <c r="I67" s="35"/>
    </row>
    <row r="68" spans="1:10" ht="20.100000000000001" customHeight="1" x14ac:dyDescent="0.2">
      <c r="A68" s="144" t="str">
        <f>'PLANILHA COMPLETA'!A68</f>
        <v>1.9.4</v>
      </c>
      <c r="B68" s="2" t="str">
        <f>'PLANILHA COMPLETA'!B68</f>
        <v>ED-50373</v>
      </c>
      <c r="C68" s="2" t="str">
        <f>'PLANILHA COMPLETA'!C68</f>
        <v>ELETRICISTA COM ENCARGOS COMPLEMENTARES</v>
      </c>
      <c r="D68" s="1" t="s">
        <v>142</v>
      </c>
      <c r="E68" s="161">
        <v>47.4</v>
      </c>
      <c r="F68" s="169" t="s">
        <v>162</v>
      </c>
      <c r="G68" s="35"/>
      <c r="H68" s="35"/>
      <c r="I68" s="35"/>
    </row>
    <row r="69" spans="1:10" ht="20.100000000000001" customHeight="1" x14ac:dyDescent="0.2">
      <c r="A69" s="144" t="str">
        <f>'PLANILHA COMPLETA'!A69</f>
        <v>1.9.5</v>
      </c>
      <c r="B69" s="2">
        <f>'PLANILHA COMPLETA'!B69</f>
        <v>11975</v>
      </c>
      <c r="C69" s="2" t="str">
        <f>'PLANILHA COMPLETA'!C69</f>
        <v>CHUMBADOR DE ACO ZINCADO, DIAMETRO 5/8", COMPRIMENTO 6", COM PORCA</v>
      </c>
      <c r="D69" s="1" t="s">
        <v>14</v>
      </c>
      <c r="E69" s="161">
        <v>48</v>
      </c>
      <c r="F69" s="169" t="s">
        <v>163</v>
      </c>
      <c r="G69" s="35"/>
      <c r="H69" s="35"/>
      <c r="I69" s="35"/>
    </row>
    <row r="70" spans="1:10" ht="20.100000000000001" customHeight="1" x14ac:dyDescent="0.2">
      <c r="A70" s="144" t="str">
        <f>'PLANILHA COMPLETA'!A70</f>
        <v>1.9.6</v>
      </c>
      <c r="B70" s="2" t="str">
        <f>'PLANILHA COMPLETA'!B70</f>
        <v>ED-50362</v>
      </c>
      <c r="C70" s="2" t="str">
        <f>'PLANILHA COMPLETA'!C70</f>
        <v>AJUDANTE DE ELETRICISTA COM ENCARGOS COMPLEMENTARES</v>
      </c>
      <c r="D70" s="1" t="s">
        <v>142</v>
      </c>
      <c r="E70" s="161">
        <v>10.56</v>
      </c>
      <c r="F70" s="169" t="s">
        <v>164</v>
      </c>
      <c r="G70" s="35"/>
      <c r="H70" s="35"/>
      <c r="I70" s="35"/>
      <c r="J70" s="35"/>
    </row>
    <row r="71" spans="1:10" ht="30" customHeight="1" x14ac:dyDescent="0.2">
      <c r="A71" s="144" t="str">
        <f>'PLANILHA COMPLETA'!A71</f>
        <v>1.9.7</v>
      </c>
      <c r="B71" s="2">
        <f>'PLANILHA COMPLETA'!B71</f>
        <v>863</v>
      </c>
      <c r="C71" s="2" t="str">
        <f>'PLANILHA COMPLETA'!C71</f>
        <v>CABO DE COBRE NU 35 MM2 MEIO-DURO  (aterramento dos postes)</v>
      </c>
      <c r="D71" s="1" t="s">
        <v>10</v>
      </c>
      <c r="E71" s="161">
        <v>24</v>
      </c>
      <c r="F71" s="169">
        <f>12*2</f>
        <v>24</v>
      </c>
      <c r="G71" s="35"/>
      <c r="H71" s="35"/>
      <c r="I71" s="35"/>
      <c r="J71" s="35"/>
    </row>
    <row r="72" spans="1:10" ht="45" customHeight="1" x14ac:dyDescent="0.2">
      <c r="A72" s="144" t="str">
        <f>'PLANILHA COMPLETA'!A72</f>
        <v>1.9.8</v>
      </c>
      <c r="B72" s="2" t="str">
        <f>'PLANILHA COMPLETA'!B72</f>
        <v>MÉDIA 03 ORÇAMENTOS MERCADO</v>
      </c>
      <c r="C72" s="2" t="str">
        <f>'PLANILHA COMPLETA'!C72</f>
        <v>LED BULBO 65W MODELO T65-6K; LÂMPADA COMPATÍVEL LED/ELETRÔNICA; PADRÃO DO SOQUETE E-27; TENSÃO: BI-VOLT</v>
      </c>
      <c r="D72" s="1" t="s">
        <v>14</v>
      </c>
      <c r="E72" s="161">
        <v>24</v>
      </c>
      <c r="F72" s="169">
        <v>24</v>
      </c>
      <c r="G72" s="35"/>
      <c r="H72" s="35"/>
      <c r="I72" s="35"/>
      <c r="J72" s="35"/>
    </row>
    <row r="73" spans="1:10" ht="30" customHeight="1" x14ac:dyDescent="0.2">
      <c r="A73" s="148"/>
      <c r="B73" s="5"/>
      <c r="C73" s="6"/>
      <c r="D73" s="7"/>
      <c r="E73" s="7"/>
      <c r="F73" s="149"/>
      <c r="G73" s="8"/>
      <c r="H73" s="8"/>
      <c r="I73" s="8"/>
      <c r="J73" s="9"/>
    </row>
    <row r="74" spans="1:10" ht="30" customHeight="1" x14ac:dyDescent="0.2">
      <c r="A74" s="148"/>
      <c r="B74" s="5"/>
      <c r="C74" s="10"/>
      <c r="D74" s="11"/>
      <c r="E74" s="11"/>
      <c r="F74" s="150"/>
      <c r="G74" s="21"/>
      <c r="H74" s="21"/>
      <c r="I74" s="21"/>
    </row>
    <row r="75" spans="1:10" ht="30" customHeight="1" x14ac:dyDescent="0.2">
      <c r="A75" s="148"/>
      <c r="B75" s="5"/>
      <c r="C75" s="10"/>
      <c r="D75" s="11"/>
      <c r="E75" s="11"/>
      <c r="F75" s="150"/>
      <c r="G75" s="21"/>
      <c r="H75" s="21"/>
      <c r="I75" s="21"/>
    </row>
    <row r="76" spans="1:10" ht="30" customHeight="1" x14ac:dyDescent="0.2">
      <c r="A76" s="148"/>
      <c r="B76" s="5"/>
      <c r="C76" s="10"/>
      <c r="D76" s="11"/>
      <c r="E76" s="11"/>
      <c r="F76" s="150"/>
      <c r="G76" s="21"/>
      <c r="H76" s="21"/>
      <c r="I76" s="21"/>
    </row>
    <row r="77" spans="1:10" x14ac:dyDescent="0.2">
      <c r="A77" s="148"/>
      <c r="B77" s="206" t="s">
        <v>13</v>
      </c>
      <c r="C77" s="206"/>
      <c r="D77" s="206"/>
      <c r="E77" s="206"/>
      <c r="F77" s="217"/>
      <c r="G77" s="21"/>
      <c r="H77" s="21"/>
      <c r="I77" s="21"/>
    </row>
    <row r="78" spans="1:10" x14ac:dyDescent="0.2">
      <c r="A78" s="148"/>
      <c r="B78" s="206" t="s">
        <v>11</v>
      </c>
      <c r="C78" s="206"/>
      <c r="D78" s="206"/>
      <c r="E78" s="206"/>
      <c r="F78" s="217"/>
      <c r="G78" s="21"/>
      <c r="H78" s="21"/>
      <c r="I78" s="21"/>
    </row>
    <row r="79" spans="1:10" ht="13.5" thickBot="1" x14ac:dyDescent="0.25">
      <c r="A79" s="151"/>
      <c r="B79" s="152"/>
      <c r="C79" s="153"/>
      <c r="D79" s="154"/>
      <c r="E79" s="154"/>
      <c r="F79" s="156"/>
      <c r="G79" s="21"/>
      <c r="H79" s="21"/>
      <c r="I79" s="21"/>
    </row>
    <row r="83" spans="7:10" x14ac:dyDescent="0.2">
      <c r="G83" s="15"/>
      <c r="H83" s="15"/>
      <c r="I83" s="15"/>
      <c r="J83" s="16"/>
    </row>
  </sheetData>
  <mergeCells count="5">
    <mergeCell ref="A1:F1"/>
    <mergeCell ref="A2:F2"/>
    <mergeCell ref="A3:F3"/>
    <mergeCell ref="B77:F77"/>
    <mergeCell ref="B78:F78"/>
  </mergeCells>
  <pageMargins left="0.511811024" right="0.511811024" top="0.78740157499999996" bottom="0.78740157499999996" header="0.31496062000000002" footer="0.31496062000000002"/>
  <pageSetup paperSize="9" scale="49" orientation="portrait" verticalDpi="0" r:id="rId1"/>
  <rowBreaks count="1" manualBreakCount="1">
    <brk id="55" max="5" man="1"/>
  </rowBreaks>
  <colBreaks count="1" manualBreakCount="1">
    <brk id="6"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36"/>
  <sheetViews>
    <sheetView view="pageBreakPreview" zoomScale="60" zoomScaleNormal="100" workbookViewId="0">
      <selection activeCell="C45" sqref="C45"/>
    </sheetView>
  </sheetViews>
  <sheetFormatPr defaultRowHeight="12.75" x14ac:dyDescent="0.2"/>
  <cols>
    <col min="1" max="1" width="7.140625" style="12" bestFit="1" customWidth="1"/>
    <col min="2" max="2" width="13.28515625" style="12" customWidth="1"/>
    <col min="3" max="3" width="110.28515625" style="3" customWidth="1"/>
    <col min="4" max="4" width="6.7109375" style="13" customWidth="1"/>
    <col min="5" max="5" width="11.42578125" style="13" customWidth="1"/>
    <col min="6" max="6" width="36.7109375" style="14" customWidth="1"/>
    <col min="7" max="7" width="13.42578125" style="14" customWidth="1"/>
    <col min="8" max="9" width="15.28515625" style="14" customWidth="1"/>
    <col min="10" max="10" width="12.140625" style="3" bestFit="1" customWidth="1"/>
    <col min="11" max="16384" width="9.140625" style="3"/>
  </cols>
  <sheetData>
    <row r="1" spans="1:10" ht="53.25" customHeight="1" x14ac:dyDescent="0.35">
      <c r="A1" s="210" t="s">
        <v>7</v>
      </c>
      <c r="B1" s="211"/>
      <c r="C1" s="211"/>
      <c r="D1" s="211"/>
      <c r="E1" s="211"/>
      <c r="F1" s="212"/>
      <c r="G1" s="38"/>
      <c r="H1" s="38"/>
      <c r="I1" s="31"/>
    </row>
    <row r="2" spans="1:10" ht="23.25" x14ac:dyDescent="0.35">
      <c r="A2" s="213" t="s">
        <v>109</v>
      </c>
      <c r="B2" s="214"/>
      <c r="C2" s="214"/>
      <c r="D2" s="214"/>
      <c r="E2" s="214"/>
      <c r="F2" s="215"/>
      <c r="G2" s="31"/>
      <c r="H2" s="31"/>
      <c r="I2" s="31"/>
    </row>
    <row r="3" spans="1:10" s="4" customFormat="1" ht="30" customHeight="1" x14ac:dyDescent="0.2">
      <c r="A3" s="207" t="s">
        <v>105</v>
      </c>
      <c r="B3" s="208"/>
      <c r="C3" s="208"/>
      <c r="D3" s="208"/>
      <c r="E3" s="208"/>
      <c r="F3" s="209"/>
      <c r="G3" s="33"/>
      <c r="H3" s="33"/>
      <c r="I3" s="33"/>
    </row>
    <row r="4" spans="1:10" x14ac:dyDescent="0.2">
      <c r="A4" s="138" t="str">
        <f>'PLANILHA COMPLETA'!A4</f>
        <v>REFERÊNCIAS:  SINAPI 01/2026 - SICOR 10/2025</v>
      </c>
      <c r="B4" s="18"/>
      <c r="C4" s="19"/>
      <c r="D4" s="136" t="str">
        <f>'PLANILHA COMPLETA'!D4</f>
        <v>DATA: mai/26</v>
      </c>
      <c r="E4" s="136"/>
      <c r="F4" s="166"/>
      <c r="G4" s="32"/>
      <c r="H4" s="32"/>
      <c r="I4" s="32"/>
    </row>
    <row r="5" spans="1:10" ht="30" customHeight="1" x14ac:dyDescent="0.2">
      <c r="A5" s="140" t="s">
        <v>0</v>
      </c>
      <c r="B5" s="20" t="s">
        <v>68</v>
      </c>
      <c r="C5" s="20" t="s">
        <v>1</v>
      </c>
      <c r="D5" s="160" t="s">
        <v>2</v>
      </c>
      <c r="E5" s="20" t="s">
        <v>3</v>
      </c>
      <c r="F5" s="141" t="s">
        <v>26</v>
      </c>
      <c r="G5" s="39"/>
      <c r="H5" s="39"/>
      <c r="I5" s="37"/>
    </row>
    <row r="6" spans="1:10" ht="20.100000000000001" customHeight="1" x14ac:dyDescent="0.2">
      <c r="A6" s="140" t="s">
        <v>91</v>
      </c>
      <c r="B6" s="20"/>
      <c r="C6" s="172"/>
      <c r="D6" s="20"/>
      <c r="E6" s="20"/>
      <c r="F6" s="167"/>
      <c r="G6" s="35"/>
      <c r="H6" s="35"/>
      <c r="I6" s="34"/>
      <c r="J6" s="35"/>
    </row>
    <row r="7" spans="1:10" ht="45" customHeight="1" x14ac:dyDescent="0.2">
      <c r="A7" s="144" t="s">
        <v>53</v>
      </c>
      <c r="B7" s="132" t="str">
        <f>'PLANILHA COMPLETA'!B7</f>
        <v>ED-16660</v>
      </c>
      <c r="C7" s="132" t="str">
        <f>'PLANILHA COMPLETA'!C7</f>
        <v xml:space="preserve">FORNECIMENTO E COLOCAÇÃO DE PLACA DE OBRA EM CHAPA GALVANIZADA #26, ESP. 0,45 MM, PLOTADA COM ADESIVO VINÍLICO, AFIXADA COM REBITES 4,8X40 MM, EM ESTRUTURA METÁLICA DE METALON 20X20 MM, ESP. 1,25 MM, INCLUSIVE SUPORTE EM EUCALIPTO AUTOCLAVADO PINTADO COM TINTA PVA DUAS (2) DEMÃOS (2,4 X 1,2 m) </v>
      </c>
      <c r="D7" s="2" t="s">
        <v>5</v>
      </c>
      <c r="E7" s="161">
        <v>2.88</v>
      </c>
      <c r="F7" s="168" t="s">
        <v>110</v>
      </c>
      <c r="G7" s="35"/>
      <c r="H7" s="35"/>
      <c r="I7" s="35"/>
      <c r="J7" s="35"/>
    </row>
    <row r="8" spans="1:10" ht="30" customHeight="1" x14ac:dyDescent="0.2">
      <c r="A8" s="144" t="s">
        <v>92</v>
      </c>
      <c r="B8" s="132" t="str">
        <f>'PLANILHA COMPLETA'!B8</f>
        <v>ED-50703</v>
      </c>
      <c r="C8" s="132" t="str">
        <f>'PLANILHA COMPLETA'!C8</f>
        <v>LIMPEZA DE TERRENO, INCLUSIVE CAPINA, RASTELAMENTO COM AFASTAMENTO ATÉ VINTE (20) METROS E QUEIMA CONTROLADA</v>
      </c>
      <c r="D8" s="1" t="s">
        <v>5</v>
      </c>
      <c r="E8" s="161">
        <v>169.9</v>
      </c>
      <c r="F8" s="169" t="s">
        <v>111</v>
      </c>
      <c r="G8" s="35"/>
      <c r="H8" s="35"/>
      <c r="I8" s="35"/>
      <c r="J8" s="35"/>
    </row>
    <row r="9" spans="1:10" ht="20.100000000000001" customHeight="1" x14ac:dyDescent="0.2">
      <c r="A9" s="144" t="s">
        <v>100</v>
      </c>
      <c r="B9" s="132">
        <f>'PLANILHA COMPLETA'!B9</f>
        <v>103946</v>
      </c>
      <c r="C9" s="132" t="str">
        <f>'PLANILHA COMPLETA'!C9</f>
        <v>PLANTIO DE GRAMA ESMERALDA OU SÃO CARLOS OU CURITIBANA, EM PLACAS.</v>
      </c>
      <c r="D9" s="1" t="s">
        <v>5</v>
      </c>
      <c r="E9" s="161">
        <v>169.9</v>
      </c>
      <c r="F9" s="169" t="s">
        <v>111</v>
      </c>
      <c r="G9" s="35"/>
      <c r="H9" s="35"/>
      <c r="I9" s="35"/>
      <c r="J9" s="35"/>
    </row>
    <row r="10" spans="1:10" ht="20.100000000000001" customHeight="1" x14ac:dyDescent="0.2">
      <c r="A10" s="140" t="s">
        <v>69</v>
      </c>
      <c r="B10" s="20"/>
      <c r="C10" s="172"/>
      <c r="D10" s="20"/>
      <c r="E10" s="161"/>
      <c r="F10" s="167"/>
      <c r="G10" s="35"/>
      <c r="H10" s="35"/>
      <c r="I10" s="34"/>
      <c r="J10" s="35"/>
    </row>
    <row r="11" spans="1:10" ht="30" customHeight="1" x14ac:dyDescent="0.2">
      <c r="A11" s="144" t="s">
        <v>54</v>
      </c>
      <c r="B11" s="23" t="str">
        <f>'PLANILHA COMPLETA'!B11</f>
        <v>ED-50703</v>
      </c>
      <c r="C11" s="23" t="str">
        <f>'PLANILHA COMPLETA'!C11</f>
        <v>LIMPEZA DE TERRENO, INCLUSIVE CAPINA, RASTELAMENTO COM AFASTAMENTO ATÉ VINTE (20) METROS E QUEIMA CONTROLADA</v>
      </c>
      <c r="D11" s="1" t="s">
        <v>5</v>
      </c>
      <c r="E11" s="186">
        <v>854.99</v>
      </c>
      <c r="F11" s="169" t="s">
        <v>168</v>
      </c>
      <c r="G11" s="35"/>
      <c r="H11" s="35"/>
      <c r="I11" s="35"/>
      <c r="J11" s="35"/>
    </row>
    <row r="12" spans="1:10" ht="20.100000000000001" customHeight="1" x14ac:dyDescent="0.2">
      <c r="A12" s="144" t="s">
        <v>55</v>
      </c>
      <c r="B12" s="23">
        <f>'PLANILHA COMPLETA'!B12</f>
        <v>103946</v>
      </c>
      <c r="C12" s="23" t="str">
        <f>'PLANILHA COMPLETA'!C12</f>
        <v>PLANTIO DE GRAMA ESMERALDA OU SÃO CARLOS OU CURITIBANA, EM PLACAS.</v>
      </c>
      <c r="D12" s="1" t="s">
        <v>5</v>
      </c>
      <c r="E12" s="186">
        <v>854.99</v>
      </c>
      <c r="F12" s="169" t="s">
        <v>168</v>
      </c>
      <c r="G12" s="35"/>
      <c r="H12" s="35"/>
      <c r="I12" s="35"/>
      <c r="J12" s="35"/>
    </row>
    <row r="13" spans="1:10" ht="20.100000000000001" customHeight="1" x14ac:dyDescent="0.2">
      <c r="A13" s="140" t="s">
        <v>170</v>
      </c>
      <c r="B13" s="20"/>
      <c r="C13" s="172"/>
      <c r="D13" s="20"/>
      <c r="E13" s="161"/>
      <c r="F13" s="167"/>
      <c r="G13" s="35"/>
      <c r="H13" s="35"/>
      <c r="I13" s="34"/>
      <c r="J13" s="35"/>
    </row>
    <row r="14" spans="1:10" ht="30" customHeight="1" x14ac:dyDescent="0.2">
      <c r="A14" s="144" t="s">
        <v>56</v>
      </c>
      <c r="B14" s="23" t="str">
        <f>'PLANILHA COMPLETA'!B14</f>
        <v>ED-50703</v>
      </c>
      <c r="C14" s="23" t="str">
        <f>'PLANILHA COMPLETA'!C14</f>
        <v>LIMPEZA DE TERRENO, INCLUSIVE CAPINA, RASTELAMENTO COM AFASTAMENTO ATÉ VINTE (20) METROS E QUEIMA CONTROLADA</v>
      </c>
      <c r="D14" s="1" t="s">
        <v>5</v>
      </c>
      <c r="E14" s="161">
        <v>812.3</v>
      </c>
      <c r="F14" s="169" t="s">
        <v>113</v>
      </c>
      <c r="G14" s="35"/>
      <c r="H14" s="35"/>
      <c r="I14" s="35"/>
      <c r="J14" s="35"/>
    </row>
    <row r="15" spans="1:10" ht="20.100000000000001" customHeight="1" x14ac:dyDescent="0.2">
      <c r="A15" s="144" t="s">
        <v>57</v>
      </c>
      <c r="B15" s="23">
        <f>'PLANILHA COMPLETA'!B15</f>
        <v>98504</v>
      </c>
      <c r="C15" s="23" t="str">
        <f>'PLANILHA COMPLETA'!C15</f>
        <v xml:space="preserve">PLANTIO DE GRAMA BATATAIS EM PLACAS. </v>
      </c>
      <c r="D15" s="1" t="s">
        <v>5</v>
      </c>
      <c r="E15" s="161">
        <v>812.3</v>
      </c>
      <c r="F15" s="169" t="s">
        <v>113</v>
      </c>
      <c r="G15" s="35"/>
      <c r="H15" s="35"/>
      <c r="I15" s="35"/>
      <c r="J15" s="35"/>
    </row>
    <row r="16" spans="1:10" ht="75" customHeight="1" x14ac:dyDescent="0.2">
      <c r="A16" s="144" t="s">
        <v>171</v>
      </c>
      <c r="B16" s="23" t="str">
        <f>'PLANILHA COMPLETA'!B16</f>
        <v>ED-17905</v>
      </c>
      <c r="C16" s="23" t="str">
        <f>'PLANILHA COMPLETA'!C16</f>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NO PISO COM ARGAMASSA</v>
      </c>
      <c r="D16" s="1" t="s">
        <v>14</v>
      </c>
      <c r="E16" s="161">
        <v>1</v>
      </c>
      <c r="F16" s="145">
        <v>1</v>
      </c>
      <c r="G16" s="34"/>
      <c r="H16" s="35"/>
      <c r="I16" s="35"/>
    </row>
    <row r="17" spans="1:10" ht="45" customHeight="1" x14ac:dyDescent="0.2">
      <c r="A17" s="144" t="s">
        <v>172</v>
      </c>
      <c r="B17" s="23" t="str">
        <f>'PLANILHA COMPLETA'!B17</f>
        <v>ED-20907</v>
      </c>
      <c r="C17" s="23" t="str">
        <f>'PLANILHA COMPLETA'!C17</f>
        <v>FUNDAÇÃO EM BASE DE CONCRETO PARA FIXAÇÃO DE POSTE FLANGEADO, ALTURA ÚTIL PARA POSTE DE 7M ATÉ 9M, COM FORMA, INCLUSIVE ESPERA EM VERGALHÃO DE AÇO COM ROSCA TOTAL, ESCAVAÇÃO, APILOAMENTO, REATERRO E TRANSPORTE COM RETIRADA DO MATERIAL ESCAVADO (EM CAÇAMBA)</v>
      </c>
      <c r="D17" s="1" t="s">
        <v>14</v>
      </c>
      <c r="E17" s="161">
        <v>1</v>
      </c>
      <c r="F17" s="145">
        <v>1</v>
      </c>
      <c r="G17" s="35"/>
      <c r="H17" s="35"/>
      <c r="I17" s="35"/>
    </row>
    <row r="18" spans="1:10" ht="20.100000000000001" customHeight="1" x14ac:dyDescent="0.2">
      <c r="A18" s="144" t="s">
        <v>173</v>
      </c>
      <c r="B18" s="23" t="str">
        <f>'PLANILHA COMPLETA'!B18</f>
        <v>MATED-13026</v>
      </c>
      <c r="C18" s="23" t="str">
        <f>'PLANILHA COMPLETA'!C18</f>
        <v>POSTE TELECÔNICO RETO (ALTURA: 9M|MATERIAL: AÇO GALVANIZADO)</v>
      </c>
      <c r="D18" s="1" t="s">
        <v>14</v>
      </c>
      <c r="E18" s="161">
        <v>1</v>
      </c>
      <c r="F18" s="145">
        <v>1</v>
      </c>
      <c r="G18" s="35"/>
      <c r="H18" s="35"/>
      <c r="I18" s="35"/>
      <c r="J18" s="35"/>
    </row>
    <row r="19" spans="1:10" ht="20.100000000000001" customHeight="1" x14ac:dyDescent="0.2">
      <c r="A19" s="144" t="s">
        <v>174</v>
      </c>
      <c r="B19" s="23" t="str">
        <f>'PLANILHA COMPLETA'!B19</f>
        <v>MATED-9816</v>
      </c>
      <c r="C19" s="23" t="str">
        <f>'PLANILHA COMPLETA'!C19</f>
        <v>PORCA SEXTAVADA (MATERIAL: AÇO|DIÂMETRO: 19MM [3/4"]|PESO/100PÇ: 5,00 KG)</v>
      </c>
      <c r="D19" s="1" t="s">
        <v>14</v>
      </c>
      <c r="E19" s="161">
        <v>2</v>
      </c>
      <c r="F19" s="145">
        <v>2</v>
      </c>
      <c r="G19" s="35"/>
      <c r="H19" s="35"/>
      <c r="I19" s="35"/>
    </row>
    <row r="20" spans="1:10" ht="20.100000000000001" customHeight="1" x14ac:dyDescent="0.2">
      <c r="A20" s="144" t="s">
        <v>175</v>
      </c>
      <c r="B20" s="23" t="str">
        <f>'PLANILHA COMPLETA'!B20</f>
        <v>MATED-11945</v>
      </c>
      <c r="C20" s="23" t="str">
        <f>'PLANILHA COMPLETA'!C20</f>
        <v>SUPORTE PARA LUMINÁRIA PÚBLICA (TIPO: PÉTALA|QUANTIDADE DE LUMINÁRIAS: 2)</v>
      </c>
      <c r="D20" s="1" t="s">
        <v>14</v>
      </c>
      <c r="E20" s="161">
        <v>1</v>
      </c>
      <c r="F20" s="145">
        <v>1</v>
      </c>
      <c r="G20" s="35"/>
      <c r="H20" s="35"/>
      <c r="I20" s="35"/>
    </row>
    <row r="21" spans="1:10" ht="30" customHeight="1" x14ac:dyDescent="0.2">
      <c r="A21" s="144" t="s">
        <v>176</v>
      </c>
      <c r="B21" s="23" t="str">
        <f>'PLANILHA COMPLETA'!B21</f>
        <v>MATED-11806</v>
      </c>
      <c r="C21" s="23" t="str">
        <f>'PLANILHA COMPLETA'!C21</f>
        <v>CABO UNIPOLAR ISOLADO EM POLÍMERO TERMOPLÁSTICO, TIPO LSHF/ATOX, NÃO HALOGENADO, 450/750V, 70°C - BAIXA TENSÃO (ENCORDOAMENTO: CLASSE 5|SEÇÃO TRANSVERSAL: 2,50MM2)</v>
      </c>
      <c r="D21" s="2" t="s">
        <v>10</v>
      </c>
      <c r="E21" s="161">
        <v>25</v>
      </c>
      <c r="F21" s="145">
        <v>25</v>
      </c>
      <c r="G21" s="35"/>
      <c r="H21" s="35"/>
      <c r="I21" s="35"/>
      <c r="J21" s="35"/>
    </row>
    <row r="22" spans="1:10" ht="20.100000000000001" customHeight="1" x14ac:dyDescent="0.2">
      <c r="A22" s="144" t="s">
        <v>177</v>
      </c>
      <c r="B22" s="23" t="str">
        <f>'PLANILHA COMPLETA'!B22</f>
        <v>ED-50373</v>
      </c>
      <c r="C22" s="23" t="str">
        <f>'PLANILHA COMPLETA'!C22</f>
        <v>ELETRICISTA COM ENCARGOS COMPLEMENTARES</v>
      </c>
      <c r="D22" s="2" t="s">
        <v>107</v>
      </c>
      <c r="E22" s="161">
        <v>6</v>
      </c>
      <c r="F22" s="145">
        <v>6</v>
      </c>
      <c r="G22" s="35"/>
      <c r="H22" s="35"/>
      <c r="I22" s="35"/>
    </row>
    <row r="23" spans="1:10" ht="20.100000000000001" customHeight="1" x14ac:dyDescent="0.2">
      <c r="A23" s="144" t="s">
        <v>178</v>
      </c>
      <c r="B23" s="23" t="str">
        <f>'PLANILHA COMPLETA'!B23</f>
        <v>ED-50362</v>
      </c>
      <c r="C23" s="23" t="str">
        <f>'PLANILHA COMPLETA'!C23</f>
        <v>AJUDANTE DE ELETRICISTA COM ENCARGOS COMPLEMENTARES</v>
      </c>
      <c r="D23" s="2" t="s">
        <v>107</v>
      </c>
      <c r="E23" s="161">
        <v>6</v>
      </c>
      <c r="F23" s="145">
        <v>6</v>
      </c>
      <c r="G23" s="35"/>
      <c r="H23" s="35"/>
      <c r="I23" s="35"/>
      <c r="J23" s="35"/>
    </row>
    <row r="24" spans="1:10" ht="20.100000000000001" customHeight="1" x14ac:dyDescent="0.2">
      <c r="A24" s="144" t="s">
        <v>179</v>
      </c>
      <c r="B24" s="23" t="str">
        <f>'PLANILHA COMPLETA'!B24</f>
        <v>ED-49523</v>
      </c>
      <c r="C24" s="23" t="str">
        <f>'PLANILHA COMPLETA'!C24</f>
        <v>RELÉ FOTOELÉTRICO, TENSÃO 120V COM CAPACIDADE DE CARGA 1200VA, INCLUSIVE BASE E INSTALAÇÃO</v>
      </c>
      <c r="D24" s="1" t="s">
        <v>14</v>
      </c>
      <c r="E24" s="161">
        <v>4</v>
      </c>
      <c r="F24" s="145">
        <v>4</v>
      </c>
      <c r="G24" s="35"/>
      <c r="H24" s="35"/>
      <c r="I24" s="35"/>
    </row>
    <row r="25" spans="1:10" ht="20.100000000000001" customHeight="1" x14ac:dyDescent="0.2">
      <c r="A25" s="144" t="s">
        <v>180</v>
      </c>
      <c r="B25" s="23" t="str">
        <f>'PLANILHA COMPLETA'!B25</f>
        <v>ED-22217</v>
      </c>
      <c r="C25" s="23" t="str">
        <f>'PLANILHA COMPLETA'!C25</f>
        <v>LUMINÁRIA PÚBLICA DE LED, POTÊNCIA DE 200W, EXCLUSIVE SUPORTE E POSTE</v>
      </c>
      <c r="D25" s="1" t="s">
        <v>14</v>
      </c>
      <c r="E25" s="161">
        <v>4</v>
      </c>
      <c r="F25" s="145">
        <v>4</v>
      </c>
      <c r="G25" s="35"/>
      <c r="H25" s="35"/>
      <c r="I25" s="35"/>
      <c r="J25" s="35"/>
    </row>
    <row r="26" spans="1:10" ht="30" customHeight="1" x14ac:dyDescent="0.2">
      <c r="A26" s="148"/>
      <c r="B26" s="5"/>
      <c r="C26" s="6"/>
      <c r="D26" s="7"/>
      <c r="E26" s="7"/>
      <c r="F26" s="149"/>
      <c r="G26" s="8"/>
      <c r="H26" s="8"/>
      <c r="I26" s="8"/>
      <c r="J26" s="9"/>
    </row>
    <row r="27" spans="1:10" ht="30" customHeight="1" x14ac:dyDescent="0.2">
      <c r="A27" s="148"/>
      <c r="B27" s="5"/>
      <c r="C27" s="10"/>
      <c r="D27" s="11"/>
      <c r="E27" s="11"/>
      <c r="F27" s="150"/>
      <c r="G27" s="21"/>
      <c r="H27" s="21"/>
      <c r="I27" s="21"/>
    </row>
    <row r="28" spans="1:10" ht="30" customHeight="1" x14ac:dyDescent="0.2">
      <c r="A28" s="148"/>
      <c r="B28" s="5"/>
      <c r="C28" s="10"/>
      <c r="D28" s="11"/>
      <c r="E28" s="11"/>
      <c r="F28" s="150"/>
      <c r="G28" s="21"/>
      <c r="H28" s="21"/>
      <c r="I28" s="21"/>
    </row>
    <row r="29" spans="1:10" ht="30" customHeight="1" x14ac:dyDescent="0.2">
      <c r="A29" s="148"/>
      <c r="B29" s="5"/>
      <c r="C29" s="10"/>
      <c r="D29" s="11"/>
      <c r="E29" s="11"/>
      <c r="F29" s="150"/>
      <c r="G29" s="21"/>
      <c r="H29" s="21"/>
      <c r="I29" s="21"/>
    </row>
    <row r="30" spans="1:10" x14ac:dyDescent="0.2">
      <c r="A30" s="148"/>
      <c r="B30" s="206" t="s">
        <v>13</v>
      </c>
      <c r="C30" s="206"/>
      <c r="D30" s="206"/>
      <c r="E30" s="206"/>
      <c r="F30" s="217"/>
      <c r="G30" s="21"/>
      <c r="H30" s="21"/>
      <c r="I30" s="21"/>
    </row>
    <row r="31" spans="1:10" x14ac:dyDescent="0.2">
      <c r="A31" s="148"/>
      <c r="B31" s="206" t="s">
        <v>11</v>
      </c>
      <c r="C31" s="206"/>
      <c r="D31" s="206"/>
      <c r="E31" s="206"/>
      <c r="F31" s="217"/>
      <c r="G31" s="21"/>
      <c r="H31" s="21"/>
      <c r="I31" s="21"/>
    </row>
    <row r="32" spans="1:10" ht="13.5" thickBot="1" x14ac:dyDescent="0.25">
      <c r="A32" s="151"/>
      <c r="B32" s="152"/>
      <c r="C32" s="153"/>
      <c r="D32" s="154"/>
      <c r="E32" s="154"/>
      <c r="F32" s="156"/>
      <c r="G32" s="21"/>
      <c r="H32" s="21"/>
      <c r="I32" s="21"/>
    </row>
    <row r="36" spans="7:10" x14ac:dyDescent="0.2">
      <c r="G36" s="15"/>
      <c r="H36" s="15"/>
      <c r="I36" s="15"/>
      <c r="J36" s="16"/>
    </row>
  </sheetData>
  <mergeCells count="5">
    <mergeCell ref="A1:F1"/>
    <mergeCell ref="A2:F2"/>
    <mergeCell ref="A3:F3"/>
    <mergeCell ref="B30:F30"/>
    <mergeCell ref="B31:F31"/>
  </mergeCells>
  <pageMargins left="0.511811024" right="0.511811024" top="0.78740157499999996" bottom="0.78740157499999996" header="0.31496062000000002" footer="0.31496062000000002"/>
  <pageSetup paperSize="9" scale="50" orientation="portrait" verticalDpi="0" r:id="rId1"/>
  <colBreaks count="1" manualBreakCount="1">
    <brk id="6"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63"/>
  <sheetViews>
    <sheetView view="pageBreakPreview" zoomScale="60" zoomScaleNormal="100" workbookViewId="0">
      <selection activeCell="C52" sqref="C52"/>
    </sheetView>
  </sheetViews>
  <sheetFormatPr defaultRowHeight="12.75" x14ac:dyDescent="0.2"/>
  <cols>
    <col min="1" max="1" width="7.140625" style="12" bestFit="1" customWidth="1"/>
    <col min="2" max="2" width="13.28515625" style="12" customWidth="1"/>
    <col min="3" max="3" width="110.28515625" style="3" customWidth="1"/>
    <col min="4" max="4" width="6.7109375" style="13" customWidth="1"/>
    <col min="5" max="5" width="11.42578125" style="13" customWidth="1"/>
    <col min="6" max="6" width="36.7109375" style="14" customWidth="1"/>
    <col min="7" max="7" width="13.42578125" style="14" customWidth="1"/>
    <col min="8" max="9" width="15.28515625" style="14" customWidth="1"/>
    <col min="10" max="10" width="12.140625" style="3" bestFit="1" customWidth="1"/>
    <col min="11" max="16384" width="9.140625" style="3"/>
  </cols>
  <sheetData>
    <row r="1" spans="1:10" ht="53.25" customHeight="1" x14ac:dyDescent="0.35">
      <c r="A1" s="210" t="s">
        <v>7</v>
      </c>
      <c r="B1" s="211"/>
      <c r="C1" s="211"/>
      <c r="D1" s="211"/>
      <c r="E1" s="211"/>
      <c r="F1" s="212"/>
      <c r="G1" s="38"/>
      <c r="H1" s="38"/>
      <c r="I1" s="31"/>
    </row>
    <row r="2" spans="1:10" ht="23.25" x14ac:dyDescent="0.35">
      <c r="A2" s="213" t="s">
        <v>109</v>
      </c>
      <c r="B2" s="214"/>
      <c r="C2" s="214"/>
      <c r="D2" s="214"/>
      <c r="E2" s="214"/>
      <c r="F2" s="215"/>
      <c r="G2" s="31"/>
      <c r="H2" s="31"/>
      <c r="I2" s="31"/>
    </row>
    <row r="3" spans="1:10" s="4" customFormat="1" ht="30" customHeight="1" x14ac:dyDescent="0.2">
      <c r="A3" s="207" t="s">
        <v>105</v>
      </c>
      <c r="B3" s="208"/>
      <c r="C3" s="208"/>
      <c r="D3" s="208"/>
      <c r="E3" s="208"/>
      <c r="F3" s="209"/>
      <c r="G3" s="33"/>
      <c r="H3" s="33"/>
      <c r="I3" s="33"/>
    </row>
    <row r="4" spans="1:10" x14ac:dyDescent="0.2">
      <c r="A4" s="138" t="str">
        <f>'PLANILHA COMPLETA'!A4</f>
        <v>REFERÊNCIAS:  SINAPI 01/2026 - SICOR 10/2025</v>
      </c>
      <c r="B4" s="18"/>
      <c r="C4" s="19"/>
      <c r="D4" s="136" t="str">
        <f>'PLANILHA COMPLETA'!D4</f>
        <v>DATA: mai/26</v>
      </c>
      <c r="E4" s="136"/>
      <c r="F4" s="166"/>
      <c r="G4" s="32"/>
      <c r="H4" s="32"/>
      <c r="I4" s="32"/>
    </row>
    <row r="5" spans="1:10" ht="30" customHeight="1" x14ac:dyDescent="0.2">
      <c r="A5" s="140" t="s">
        <v>0</v>
      </c>
      <c r="B5" s="20" t="s">
        <v>68</v>
      </c>
      <c r="C5" s="20" t="s">
        <v>1</v>
      </c>
      <c r="D5" s="160" t="s">
        <v>2</v>
      </c>
      <c r="E5" s="20" t="s">
        <v>3</v>
      </c>
      <c r="F5" s="141" t="s">
        <v>26</v>
      </c>
      <c r="G5" s="39"/>
      <c r="H5" s="39"/>
      <c r="I5" s="37"/>
    </row>
    <row r="6" spans="1:10" ht="20.100000000000001" customHeight="1" x14ac:dyDescent="0.2">
      <c r="A6" s="140" t="s">
        <v>93</v>
      </c>
      <c r="B6" s="20"/>
      <c r="C6" s="172"/>
      <c r="D6" s="20"/>
      <c r="E6" s="161"/>
      <c r="F6" s="167"/>
      <c r="G6" s="35"/>
      <c r="H6" s="35"/>
      <c r="I6" s="34"/>
      <c r="J6" s="35"/>
    </row>
    <row r="7" spans="1:10" ht="30" customHeight="1" x14ac:dyDescent="0.2">
      <c r="A7" s="144" t="s">
        <v>58</v>
      </c>
      <c r="B7" s="23" t="str">
        <f>'PLANILHA COMPLETA'!B27</f>
        <v>ED-50703</v>
      </c>
      <c r="C7" s="23" t="str">
        <f>'PLANILHA COMPLETA'!C27</f>
        <v>LIMPEZA DE TERRENO, INCLUSIVE CAPINA, RASTELAMENTO COM AFASTAMENTO ATÉ VINTE (20) METROS E QUEIMA CONTROLADA</v>
      </c>
      <c r="D7" s="1" t="s">
        <v>5</v>
      </c>
      <c r="E7" s="161">
        <v>96.3</v>
      </c>
      <c r="F7" s="169">
        <v>96.3</v>
      </c>
      <c r="G7" s="35"/>
      <c r="H7" s="35"/>
      <c r="I7" s="35"/>
      <c r="J7" s="35"/>
    </row>
    <row r="8" spans="1:10" ht="20.100000000000001" customHeight="1" x14ac:dyDescent="0.2">
      <c r="A8" s="144" t="s">
        <v>101</v>
      </c>
      <c r="B8" s="23">
        <f>'PLANILHA COMPLETA'!B28</f>
        <v>103946</v>
      </c>
      <c r="C8" s="23" t="str">
        <f>'PLANILHA COMPLETA'!C28</f>
        <v>PLANTIO DE GRAMA ESMERALDA OU SÃO CARLOS OU CURITIBANA, EM PLACAS.</v>
      </c>
      <c r="D8" s="1" t="s">
        <v>5</v>
      </c>
      <c r="E8" s="161">
        <v>96.3</v>
      </c>
      <c r="F8" s="169">
        <v>96.3</v>
      </c>
      <c r="G8" s="35"/>
      <c r="H8" s="35"/>
      <c r="I8" s="35"/>
      <c r="J8" s="35"/>
    </row>
    <row r="9" spans="1:10" ht="20.100000000000001" customHeight="1" x14ac:dyDescent="0.2">
      <c r="A9" s="140" t="s">
        <v>182</v>
      </c>
      <c r="B9" s="20"/>
      <c r="C9" s="172"/>
      <c r="D9" s="20"/>
      <c r="E9" s="161"/>
      <c r="F9" s="167"/>
      <c r="G9" s="35"/>
      <c r="H9" s="35"/>
      <c r="I9" s="34"/>
      <c r="J9" s="35"/>
    </row>
    <row r="10" spans="1:10" ht="30" customHeight="1" x14ac:dyDescent="0.2">
      <c r="A10" s="144" t="s">
        <v>59</v>
      </c>
      <c r="B10" s="23" t="str">
        <f>'PLANILHA COMPLETA'!B30</f>
        <v>ED-50703</v>
      </c>
      <c r="C10" s="23" t="str">
        <f>'PLANILHA COMPLETA'!C30</f>
        <v>LIMPEZA DE TERRENO, INCLUSIVE CAPINA, RASTELAMENTO COM AFASTAMENTO ATÉ VINTE (20) METROS E QUEIMA CONTROLADA</v>
      </c>
      <c r="D10" s="1" t="s">
        <v>5</v>
      </c>
      <c r="E10" s="161">
        <v>86.3</v>
      </c>
      <c r="F10" s="169" t="s">
        <v>112</v>
      </c>
      <c r="G10" s="35"/>
      <c r="H10" s="35"/>
      <c r="I10" s="35"/>
      <c r="J10" s="35"/>
    </row>
    <row r="11" spans="1:10" ht="20.100000000000001" customHeight="1" x14ac:dyDescent="0.2">
      <c r="A11" s="144" t="s">
        <v>60</v>
      </c>
      <c r="B11" s="23">
        <f>'PLANILHA COMPLETA'!B31</f>
        <v>103946</v>
      </c>
      <c r="C11" s="23" t="str">
        <f>'PLANILHA COMPLETA'!C31</f>
        <v>PLANTIO DE GRAMA ESMERALDA OU SÃO CARLOS OU CURITIBANA, EM PLACAS.</v>
      </c>
      <c r="D11" s="1" t="s">
        <v>5</v>
      </c>
      <c r="E11" s="161">
        <v>86.3</v>
      </c>
      <c r="F11" s="169" t="s">
        <v>112</v>
      </c>
      <c r="G11" s="35"/>
      <c r="H11" s="35"/>
      <c r="I11" s="35"/>
      <c r="J11" s="35"/>
    </row>
    <row r="12" spans="1:10" ht="20.100000000000001" customHeight="1" x14ac:dyDescent="0.2">
      <c r="A12" s="140" t="s">
        <v>94</v>
      </c>
      <c r="B12" s="20"/>
      <c r="C12" s="172"/>
      <c r="D12" s="20"/>
      <c r="E12" s="161"/>
      <c r="F12" s="167"/>
      <c r="G12" s="35"/>
      <c r="H12" s="35"/>
      <c r="I12" s="34"/>
      <c r="J12" s="35"/>
    </row>
    <row r="13" spans="1:10" s="165" customFormat="1" ht="30" customHeight="1" x14ac:dyDescent="0.2">
      <c r="A13" s="162" t="s">
        <v>61</v>
      </c>
      <c r="B13" s="23" t="str">
        <f>'PLANILHA COMPLETA'!B33</f>
        <v>ED-50703</v>
      </c>
      <c r="C13" s="23" t="str">
        <f>'PLANILHA COMPLETA'!C33</f>
        <v>LIMPEZA DE TERRENO, INCLUSIVE CAPINA, RASTELAMENTO COM AFASTAMENTO ATÉ VINTE (20) METROS E QUEIMA CONTROLADA</v>
      </c>
      <c r="D13" s="163" t="s">
        <v>5</v>
      </c>
      <c r="E13" s="187">
        <v>2442.7199999999998</v>
      </c>
      <c r="F13" s="170" t="s">
        <v>169</v>
      </c>
      <c r="G13" s="164"/>
      <c r="H13" s="164"/>
      <c r="I13" s="164"/>
      <c r="J13" s="164"/>
    </row>
    <row r="14" spans="1:10" ht="30" customHeight="1" x14ac:dyDescent="0.2">
      <c r="A14" s="144" t="s">
        <v>62</v>
      </c>
      <c r="B14" s="23">
        <f>'PLANILHA COMPLETA'!B34</f>
        <v>98504</v>
      </c>
      <c r="C14" s="23" t="str">
        <f>'PLANILHA COMPLETA'!C34</f>
        <v xml:space="preserve">PLANTIO DE GRAMA BATATAIS EM PLACAS. </v>
      </c>
      <c r="D14" s="1" t="s">
        <v>5</v>
      </c>
      <c r="E14" s="187">
        <v>2442.7199999999998</v>
      </c>
      <c r="F14" s="170" t="s">
        <v>169</v>
      </c>
      <c r="G14" s="35"/>
      <c r="H14" s="35"/>
      <c r="I14" s="35"/>
      <c r="J14" s="35"/>
    </row>
    <row r="15" spans="1:10" ht="75" customHeight="1" x14ac:dyDescent="0.2">
      <c r="A15" s="162" t="s">
        <v>63</v>
      </c>
      <c r="B15" s="23" t="str">
        <f>'PLANILHA COMPLETA'!B35</f>
        <v>ED-17905</v>
      </c>
      <c r="C15" s="23" t="str">
        <f>'PLANILHA COMPLETA'!C35</f>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NO PISO COM ARGAMASSA</v>
      </c>
      <c r="D15" s="1" t="s">
        <v>14</v>
      </c>
      <c r="E15" s="161">
        <v>2</v>
      </c>
      <c r="F15" s="145">
        <v>2</v>
      </c>
      <c r="G15" s="34"/>
      <c r="H15" s="35"/>
      <c r="I15" s="35"/>
    </row>
    <row r="16" spans="1:10" ht="45" customHeight="1" x14ac:dyDescent="0.2">
      <c r="A16" s="144" t="s">
        <v>64</v>
      </c>
      <c r="B16" s="23" t="str">
        <f>'PLANILHA COMPLETA'!B36</f>
        <v>ED-20907</v>
      </c>
      <c r="C16" s="23" t="str">
        <f>'PLANILHA COMPLETA'!C36</f>
        <v>FUNDAÇÃO EM BASE DE CONCRETO PARA FIXAÇÃO DE POSTE FLANGEADO, ALTURA ÚTIL PARA POSTE DE 7M ATÉ 9M, COM FORMA, INCLUSIVE ESPERA EM VERGALHÃO DE AÇO COM ROSCA TOTAL, ESCAVAÇÃO, APILOAMENTO, REATERRO E TRANSPORTE COM RETIRADA DO MATERIAL ESCAVADO (EM CAÇAMBA)</v>
      </c>
      <c r="D16" s="1" t="s">
        <v>14</v>
      </c>
      <c r="E16" s="161">
        <v>2</v>
      </c>
      <c r="F16" s="145">
        <v>2</v>
      </c>
      <c r="G16" s="35"/>
      <c r="H16" s="35"/>
      <c r="I16" s="35"/>
    </row>
    <row r="17" spans="1:10" ht="20.100000000000001" customHeight="1" x14ac:dyDescent="0.2">
      <c r="A17" s="162" t="s">
        <v>65</v>
      </c>
      <c r="B17" s="23" t="str">
        <f>'PLANILHA COMPLETA'!B37</f>
        <v>MATED-13026</v>
      </c>
      <c r="C17" s="23" t="str">
        <f>'PLANILHA COMPLETA'!C37</f>
        <v>POSTE TELECÔNICO RETO (ALTURA: 9M|MATERIAL: AÇO GALVANIZADO)</v>
      </c>
      <c r="D17" s="1" t="s">
        <v>14</v>
      </c>
      <c r="E17" s="161">
        <v>2</v>
      </c>
      <c r="F17" s="145">
        <v>2</v>
      </c>
      <c r="G17" s="35"/>
      <c r="H17" s="35"/>
      <c r="I17" s="35"/>
      <c r="J17" s="35"/>
    </row>
    <row r="18" spans="1:10" ht="20.100000000000001" customHeight="1" x14ac:dyDescent="0.2">
      <c r="A18" s="144" t="s">
        <v>66</v>
      </c>
      <c r="B18" s="23" t="str">
        <f>'PLANILHA COMPLETA'!B38</f>
        <v>MATED-9816</v>
      </c>
      <c r="C18" s="23" t="str">
        <f>'PLANILHA COMPLETA'!C38</f>
        <v>PORCA SEXTAVADA (MATERIAL: AÇO|DIÂMETRO: 19MM [3/4"]|PESO/100PÇ: 5,00 KG)</v>
      </c>
      <c r="D18" s="1" t="s">
        <v>14</v>
      </c>
      <c r="E18" s="161">
        <v>6</v>
      </c>
      <c r="F18" s="145">
        <v>6</v>
      </c>
      <c r="G18" s="35"/>
      <c r="H18" s="35"/>
      <c r="I18" s="35"/>
    </row>
    <row r="19" spans="1:10" ht="20.100000000000001" customHeight="1" x14ac:dyDescent="0.2">
      <c r="A19" s="162" t="s">
        <v>95</v>
      </c>
      <c r="B19" s="23" t="str">
        <f>'PLANILHA COMPLETA'!B39</f>
        <v>MATED-11945</v>
      </c>
      <c r="C19" s="23" t="str">
        <f>'PLANILHA COMPLETA'!C39</f>
        <v>SUPORTE PARA LUMINÁRIA PÚBLICA (TIPO: PÉTALA|QUANTIDADE DE LUMINÁRIAS: 6)</v>
      </c>
      <c r="D19" s="1" t="s">
        <v>14</v>
      </c>
      <c r="E19" s="161">
        <v>3</v>
      </c>
      <c r="F19" s="145">
        <v>3</v>
      </c>
      <c r="G19" s="35"/>
      <c r="H19" s="35"/>
      <c r="I19" s="35"/>
    </row>
    <row r="20" spans="1:10" ht="30" customHeight="1" x14ac:dyDescent="0.2">
      <c r="A20" s="144" t="s">
        <v>96</v>
      </c>
      <c r="B20" s="23" t="str">
        <f>'PLANILHA COMPLETA'!B40</f>
        <v>MATED-11806</v>
      </c>
      <c r="C20" s="23" t="str">
        <f>'PLANILHA COMPLETA'!C40</f>
        <v>CABO UNIPOLAR ISOLADO EM POLÍMERO TERMOPLÁSTICO, TIPO LSHF/ATOX, NÃO HALOGENADO, 450/750V, 70°C - BAIXA TENSÃO (ENCORDOAMENTO: CLASSE 5|SEÇÃO TRANSVERSAL: 2,50MM2)</v>
      </c>
      <c r="D20" s="2" t="s">
        <v>10</v>
      </c>
      <c r="E20" s="161">
        <v>38</v>
      </c>
      <c r="F20" s="145">
        <v>38</v>
      </c>
      <c r="G20" s="35"/>
      <c r="H20" s="35"/>
      <c r="I20" s="35"/>
      <c r="J20" s="35"/>
    </row>
    <row r="21" spans="1:10" ht="20.100000000000001" customHeight="1" x14ac:dyDescent="0.2">
      <c r="A21" s="162" t="s">
        <v>97</v>
      </c>
      <c r="B21" s="23" t="str">
        <f>'PLANILHA COMPLETA'!B41</f>
        <v>ED-50373</v>
      </c>
      <c r="C21" s="23" t="str">
        <f>'PLANILHA COMPLETA'!C41</f>
        <v>ELETRICISTA COM ENCARGOS COMPLEMENTARES</v>
      </c>
      <c r="D21" s="2" t="s">
        <v>107</v>
      </c>
      <c r="E21" s="161">
        <v>9</v>
      </c>
      <c r="F21" s="145">
        <v>9</v>
      </c>
      <c r="G21" s="35"/>
      <c r="H21" s="35"/>
      <c r="I21" s="35"/>
    </row>
    <row r="22" spans="1:10" ht="20.100000000000001" customHeight="1" x14ac:dyDescent="0.2">
      <c r="A22" s="144" t="s">
        <v>98</v>
      </c>
      <c r="B22" s="23" t="str">
        <f>'PLANILHA COMPLETA'!B42</f>
        <v>ED-50362</v>
      </c>
      <c r="C22" s="23" t="str">
        <f>'PLANILHA COMPLETA'!C42</f>
        <v>AJUDANTE DE ELETRICISTA COM ENCARGOS COMPLEMENTARES</v>
      </c>
      <c r="D22" s="2" t="s">
        <v>107</v>
      </c>
      <c r="E22" s="161">
        <v>9</v>
      </c>
      <c r="F22" s="145">
        <v>9</v>
      </c>
      <c r="G22" s="35"/>
      <c r="H22" s="35"/>
      <c r="I22" s="35"/>
      <c r="J22" s="35"/>
    </row>
    <row r="23" spans="1:10" ht="20.100000000000001" customHeight="1" x14ac:dyDescent="0.2">
      <c r="A23" s="162" t="s">
        <v>99</v>
      </c>
      <c r="B23" s="23" t="str">
        <f>'PLANILHA COMPLETA'!B43</f>
        <v>ED-49523</v>
      </c>
      <c r="C23" s="23" t="str">
        <f>'PLANILHA COMPLETA'!C43</f>
        <v>RELÉ FOTOELÉTRICO, TENSÃO 120V COM CAPACIDADE DE CARGA 1200VA, INCLUSIVE BASE E INSTALAÇÃO</v>
      </c>
      <c r="D23" s="1" t="s">
        <v>14</v>
      </c>
      <c r="E23" s="161">
        <v>6</v>
      </c>
      <c r="F23" s="145">
        <v>6</v>
      </c>
      <c r="G23" s="35"/>
      <c r="H23" s="35"/>
      <c r="I23" s="35"/>
    </row>
    <row r="24" spans="1:10" ht="20.100000000000001" customHeight="1" x14ac:dyDescent="0.2">
      <c r="A24" s="144" t="s">
        <v>102</v>
      </c>
      <c r="B24" s="23" t="str">
        <f>'PLANILHA COMPLETA'!B44</f>
        <v>ED-22217</v>
      </c>
      <c r="C24" s="23" t="str">
        <f>'PLANILHA COMPLETA'!C44</f>
        <v>LUMINÁRIA PÚBLICA DE LED, POTÊNCIA DE 200W, EXCLUSIVE SUPORTE E POSTE</v>
      </c>
      <c r="D24" s="1" t="s">
        <v>14</v>
      </c>
      <c r="E24" s="161">
        <v>6</v>
      </c>
      <c r="F24" s="145">
        <v>6</v>
      </c>
      <c r="G24" s="35"/>
      <c r="H24" s="35"/>
      <c r="I24" s="35"/>
      <c r="J24" s="35"/>
    </row>
    <row r="25" spans="1:10" ht="20.100000000000001" customHeight="1" x14ac:dyDescent="0.2">
      <c r="A25" s="140" t="s">
        <v>116</v>
      </c>
      <c r="B25" s="20"/>
      <c r="C25" s="172"/>
      <c r="D25" s="20"/>
      <c r="E25" s="161"/>
      <c r="F25" s="167"/>
      <c r="G25" s="35"/>
      <c r="H25" s="35"/>
      <c r="I25" s="34"/>
      <c r="J25" s="35"/>
    </row>
    <row r="26" spans="1:10" ht="75" customHeight="1" x14ac:dyDescent="0.2">
      <c r="A26" s="144" t="s">
        <v>118</v>
      </c>
      <c r="B26" s="23" t="str">
        <f>'PLANILHA COMPLETA'!B46</f>
        <v>ED-17905</v>
      </c>
      <c r="C26" s="23" t="str">
        <f>'PLANILHA COMPLETA'!C46</f>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NO PISO COM ARGAMASSA</v>
      </c>
      <c r="D26" s="1" t="s">
        <v>14</v>
      </c>
      <c r="E26" s="161">
        <v>1</v>
      </c>
      <c r="F26" s="145">
        <v>1</v>
      </c>
      <c r="G26" s="34"/>
      <c r="H26" s="35"/>
      <c r="I26" s="35"/>
    </row>
    <row r="27" spans="1:10" ht="45" customHeight="1" x14ac:dyDescent="0.2">
      <c r="A27" s="144" t="s">
        <v>119</v>
      </c>
      <c r="B27" s="23" t="str">
        <f>'PLANILHA COMPLETA'!B47</f>
        <v>ED-20907</v>
      </c>
      <c r="C27" s="23" t="str">
        <f>'PLANILHA COMPLETA'!C47</f>
        <v>FUNDAÇÃO EM BASE DE CONCRETO PARA FIXAÇÃO DE POSTE FLANGEADO, ALTURA ÚTIL PARA POSTE DE 7M ATÉ 9M, COM FORMA, INCLUSIVE ESPERA EM VERGALHÃO DE AÇO COM ROSCA TOTAL, ESCAVAÇÃO, APILOAMENTO, REATERRO E TRANSPORTE COM RETIRADA DO MATERIAL ESCAVADO (EM CAÇAMBA)</v>
      </c>
      <c r="D27" s="1" t="s">
        <v>14</v>
      </c>
      <c r="E27" s="161">
        <v>1</v>
      </c>
      <c r="F27" s="145">
        <v>1</v>
      </c>
      <c r="G27" s="35"/>
      <c r="H27" s="35"/>
      <c r="I27" s="35"/>
    </row>
    <row r="28" spans="1:10" ht="20.100000000000001" customHeight="1" x14ac:dyDescent="0.2">
      <c r="A28" s="144" t="s">
        <v>120</v>
      </c>
      <c r="B28" s="23" t="str">
        <f>'PLANILHA COMPLETA'!B48</f>
        <v>MATED-13026</v>
      </c>
      <c r="C28" s="23" t="str">
        <f>'PLANILHA COMPLETA'!C48</f>
        <v>POSTE TELECÔNICO RETO (ALTURA: 9M|MATERIAL: AÇO GALVANIZADO)</v>
      </c>
      <c r="D28" s="1" t="s">
        <v>14</v>
      </c>
      <c r="E28" s="161">
        <v>1</v>
      </c>
      <c r="F28" s="145">
        <v>1</v>
      </c>
      <c r="G28" s="35"/>
      <c r="H28" s="35"/>
      <c r="I28" s="35"/>
      <c r="J28" s="35"/>
    </row>
    <row r="29" spans="1:10" ht="20.100000000000001" customHeight="1" x14ac:dyDescent="0.2">
      <c r="A29" s="144" t="s">
        <v>121</v>
      </c>
      <c r="B29" s="23" t="str">
        <f>'PLANILHA COMPLETA'!B49</f>
        <v>MATED-9816</v>
      </c>
      <c r="C29" s="23" t="str">
        <f>'PLANILHA COMPLETA'!C49</f>
        <v>PORCA SEXTAVADA (MATERIAL: AÇO|DIÂMETRO: 19MM [3/4"]|PESO/100PÇ: 5,00 KG)</v>
      </c>
      <c r="D29" s="1" t="s">
        <v>14</v>
      </c>
      <c r="E29" s="161">
        <v>2</v>
      </c>
      <c r="F29" s="145">
        <v>2</v>
      </c>
      <c r="G29" s="35"/>
      <c r="H29" s="35"/>
      <c r="I29" s="35"/>
    </row>
    <row r="30" spans="1:10" ht="20.100000000000001" customHeight="1" x14ac:dyDescent="0.2">
      <c r="A30" s="144" t="s">
        <v>122</v>
      </c>
      <c r="B30" s="23" t="str">
        <f>'PLANILHA COMPLETA'!B50</f>
        <v>MATED-11945</v>
      </c>
      <c r="C30" s="23" t="str">
        <f>'PLANILHA COMPLETA'!C50</f>
        <v>SUPORTE PARA LUMINÁRIA PÚBLICA (TIPO: PÉTALA|QUANTIDADE DE LUMINÁRIAS: 2)</v>
      </c>
      <c r="D30" s="1" t="s">
        <v>14</v>
      </c>
      <c r="E30" s="161">
        <v>1</v>
      </c>
      <c r="F30" s="145">
        <v>1</v>
      </c>
      <c r="G30" s="35"/>
      <c r="H30" s="35"/>
      <c r="I30" s="35"/>
    </row>
    <row r="31" spans="1:10" ht="30" customHeight="1" x14ac:dyDescent="0.2">
      <c r="A31" s="144" t="s">
        <v>123</v>
      </c>
      <c r="B31" s="23" t="str">
        <f>'PLANILHA COMPLETA'!B51</f>
        <v>MATED-11806</v>
      </c>
      <c r="C31" s="23" t="str">
        <f>'PLANILHA COMPLETA'!C51</f>
        <v>CABO UNIPOLAR ISOLADO EM POLÍMERO TERMOPLÁSTICO, TIPO LSHF/ATOX, NÃO HALOGENADO, 450/750V, 70°C - BAIXA TENSÃO (ENCORDOAMENTO: CLASSE 5|SEÇÃO TRANSVERSAL: 2,50MM2)</v>
      </c>
      <c r="D31" s="2" t="s">
        <v>10</v>
      </c>
      <c r="E31" s="161">
        <v>25</v>
      </c>
      <c r="F31" s="145">
        <v>25</v>
      </c>
      <c r="G31" s="35"/>
      <c r="H31" s="35"/>
      <c r="I31" s="35"/>
      <c r="J31" s="35"/>
    </row>
    <row r="32" spans="1:10" ht="20.100000000000001" customHeight="1" x14ac:dyDescent="0.2">
      <c r="A32" s="144" t="s">
        <v>124</v>
      </c>
      <c r="B32" s="23" t="str">
        <f>'PLANILHA COMPLETA'!B52</f>
        <v>ED-50373</v>
      </c>
      <c r="C32" s="23" t="str">
        <f>'PLANILHA COMPLETA'!C52</f>
        <v>ELETRICISTA COM ENCARGOS COMPLEMENTARES</v>
      </c>
      <c r="D32" s="2" t="s">
        <v>107</v>
      </c>
      <c r="E32" s="161">
        <v>6</v>
      </c>
      <c r="F32" s="145">
        <v>6</v>
      </c>
      <c r="G32" s="35"/>
      <c r="H32" s="35"/>
      <c r="I32" s="35"/>
    </row>
    <row r="33" spans="1:10" ht="20.100000000000001" customHeight="1" x14ac:dyDescent="0.2">
      <c r="A33" s="144" t="s">
        <v>125</v>
      </c>
      <c r="B33" s="23" t="str">
        <f>'PLANILHA COMPLETA'!B53</f>
        <v>ED-50362</v>
      </c>
      <c r="C33" s="23" t="str">
        <f>'PLANILHA COMPLETA'!C53</f>
        <v>AJUDANTE DE ELETRICISTA COM ENCARGOS COMPLEMENTARES</v>
      </c>
      <c r="D33" s="2" t="s">
        <v>107</v>
      </c>
      <c r="E33" s="161">
        <v>6</v>
      </c>
      <c r="F33" s="145">
        <v>6</v>
      </c>
      <c r="G33" s="35"/>
      <c r="H33" s="35"/>
      <c r="I33" s="35"/>
      <c r="J33" s="35"/>
    </row>
    <row r="34" spans="1:10" ht="20.100000000000001" customHeight="1" x14ac:dyDescent="0.2">
      <c r="A34" s="144" t="s">
        <v>126</v>
      </c>
      <c r="B34" s="23" t="str">
        <f>'PLANILHA COMPLETA'!B54</f>
        <v>ED-49523</v>
      </c>
      <c r="C34" s="23" t="str">
        <f>'PLANILHA COMPLETA'!C54</f>
        <v>RELÉ FOTOELÉTRICO, TENSÃO 120V COM CAPACIDADE DE CARGA 1200VA, INCLUSIVE BASE E INSTALAÇÃO</v>
      </c>
      <c r="D34" s="1" t="s">
        <v>14</v>
      </c>
      <c r="E34" s="161">
        <v>4</v>
      </c>
      <c r="F34" s="145">
        <v>4</v>
      </c>
      <c r="G34" s="35"/>
      <c r="H34" s="35"/>
      <c r="I34" s="35"/>
    </row>
    <row r="35" spans="1:10" ht="20.100000000000001" customHeight="1" x14ac:dyDescent="0.2">
      <c r="A35" s="144" t="s">
        <v>127</v>
      </c>
      <c r="B35" s="23" t="str">
        <f>'PLANILHA COMPLETA'!B55</f>
        <v>ED-22217</v>
      </c>
      <c r="C35" s="23" t="str">
        <f>'PLANILHA COMPLETA'!C55</f>
        <v>LUMINÁRIA PÚBLICA DE LED, POTÊNCIA DE 200W, EXCLUSIVE SUPORTE E POSTE</v>
      </c>
      <c r="D35" s="1" t="s">
        <v>14</v>
      </c>
      <c r="E35" s="161">
        <v>4</v>
      </c>
      <c r="F35" s="145">
        <v>4</v>
      </c>
      <c r="G35" s="35"/>
      <c r="H35" s="35"/>
      <c r="I35" s="35"/>
      <c r="J35" s="35"/>
    </row>
    <row r="36" spans="1:10" ht="20.100000000000001" customHeight="1" x14ac:dyDescent="0.2">
      <c r="A36" s="140" t="s">
        <v>128</v>
      </c>
      <c r="B36" s="20"/>
      <c r="C36" s="172"/>
      <c r="D36" s="20"/>
      <c r="E36" s="161"/>
      <c r="F36" s="167"/>
      <c r="G36" s="35"/>
      <c r="H36" s="35"/>
      <c r="I36" s="34"/>
      <c r="J36" s="35"/>
    </row>
    <row r="37" spans="1:10" ht="75" customHeight="1" x14ac:dyDescent="0.2">
      <c r="A37" s="144" t="s">
        <v>129</v>
      </c>
      <c r="B37" s="2" t="str">
        <f>'PLANILHA COMPLETA'!B57</f>
        <v>ED-17905</v>
      </c>
      <c r="C37" s="23" t="str">
        <f>'PLANILHA COMPLETA'!C57</f>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NO PISO COM ARGAMASSA</v>
      </c>
      <c r="D37" s="1" t="s">
        <v>14</v>
      </c>
      <c r="E37" s="161">
        <v>3</v>
      </c>
      <c r="F37" s="145">
        <v>3</v>
      </c>
      <c r="G37" s="34"/>
      <c r="H37" s="35"/>
      <c r="I37" s="35"/>
    </row>
    <row r="38" spans="1:10" ht="45" customHeight="1" x14ac:dyDescent="0.2">
      <c r="A38" s="144" t="s">
        <v>130</v>
      </c>
      <c r="B38" s="2" t="str">
        <f>'PLANILHA COMPLETA'!B58</f>
        <v>MÉDIA 03 ORÇAMENTOS MERCADO</v>
      </c>
      <c r="C38" s="23" t="str">
        <f>'PLANILHA COMPLETA'!C58</f>
        <v>POSTE DE JARDIM COM GLOBO DE VIDRO LEITOSO - ALTURA: 2,5M (MÍNIMO), DIÂMETRO 3" EM AÇO FOSFATIZADO PRETO, QUANTIDADE DE LÂMPADAS 2 (NÃO INCLUSAS) POTÊNCIA MÁXIMA/MODELO LED BULBO 65W MODELO T65-6K; LÂMPADA COMPATÍVEL LED/ELETRÔNICA; PADRÃO DO SOQUETE E-27; TENSÃO: BI-VOLT</v>
      </c>
      <c r="D38" s="1" t="str">
        <f>'PLANILHA COMPLETA'!D58</f>
        <v>unid</v>
      </c>
      <c r="E38" s="161">
        <v>3</v>
      </c>
      <c r="F38" s="145">
        <v>3</v>
      </c>
      <c r="G38" s="35"/>
      <c r="H38" s="35"/>
      <c r="I38" s="35"/>
    </row>
    <row r="39" spans="1:10" ht="20.100000000000001" customHeight="1" x14ac:dyDescent="0.2">
      <c r="A39" s="144" t="s">
        <v>131</v>
      </c>
      <c r="B39" s="2" t="str">
        <f>'PLANILHA COMPLETA'!B59</f>
        <v>ED-50373</v>
      </c>
      <c r="C39" s="23" t="str">
        <f>'PLANILHA COMPLETA'!C59</f>
        <v>ELETRICISTA COM ENCARGOS COMPLEMENTARES</v>
      </c>
      <c r="D39" s="1" t="s">
        <v>142</v>
      </c>
      <c r="E39" s="161">
        <v>11.85</v>
      </c>
      <c r="F39" s="169" t="s">
        <v>143</v>
      </c>
      <c r="G39" s="35"/>
      <c r="H39" s="35"/>
      <c r="I39" s="35"/>
    </row>
    <row r="40" spans="1:10" ht="20.100000000000001" customHeight="1" x14ac:dyDescent="0.2">
      <c r="A40" s="144" t="s">
        <v>132</v>
      </c>
      <c r="B40" s="2">
        <f>'PLANILHA COMPLETA'!B60</f>
        <v>11975</v>
      </c>
      <c r="C40" s="23" t="str">
        <f>'PLANILHA COMPLETA'!C60</f>
        <v>CHUMBADOR DE ACO ZINCADO, DIAMETRO 5/8", COMPRIMENTO 6", COM PORCA</v>
      </c>
      <c r="D40" s="1" t="s">
        <v>14</v>
      </c>
      <c r="E40" s="161">
        <v>12</v>
      </c>
      <c r="F40" s="169" t="s">
        <v>144</v>
      </c>
      <c r="G40" s="35"/>
      <c r="H40" s="35"/>
      <c r="I40" s="35"/>
    </row>
    <row r="41" spans="1:10" ht="20.100000000000001" customHeight="1" x14ac:dyDescent="0.2">
      <c r="A41" s="144" t="s">
        <v>133</v>
      </c>
      <c r="B41" s="2" t="str">
        <f>'PLANILHA COMPLETA'!B61</f>
        <v>ED-50362</v>
      </c>
      <c r="C41" s="23" t="str">
        <f>'PLANILHA COMPLETA'!C61</f>
        <v>AJUDANTE DE ELETRICISTA COM ENCARGOS COMPLEMENTARES</v>
      </c>
      <c r="D41" s="1" t="s">
        <v>142</v>
      </c>
      <c r="E41" s="161">
        <v>2.64</v>
      </c>
      <c r="F41" s="169" t="s">
        <v>145</v>
      </c>
      <c r="G41" s="35"/>
      <c r="H41" s="35"/>
      <c r="I41" s="35"/>
      <c r="J41" s="35"/>
    </row>
    <row r="42" spans="1:10" ht="30" customHeight="1" x14ac:dyDescent="0.2">
      <c r="A42" s="144" t="s">
        <v>134</v>
      </c>
      <c r="B42" s="2">
        <f>'PLANILHA COMPLETA'!B62</f>
        <v>863</v>
      </c>
      <c r="C42" s="23" t="str">
        <f>'PLANILHA COMPLETA'!C62</f>
        <v xml:space="preserve">CABO DE COBRE NU 35 MM2 MEIO-DURO  </v>
      </c>
      <c r="D42" s="1" t="s">
        <v>10</v>
      </c>
      <c r="E42" s="161">
        <v>6</v>
      </c>
      <c r="F42" s="169" t="s">
        <v>146</v>
      </c>
      <c r="G42" s="35"/>
      <c r="H42" s="35"/>
      <c r="I42" s="35"/>
      <c r="J42" s="35"/>
    </row>
    <row r="43" spans="1:10" ht="45" customHeight="1" x14ac:dyDescent="0.2">
      <c r="A43" s="144" t="s">
        <v>147</v>
      </c>
      <c r="B43" s="2" t="str">
        <f>'PLANILHA COMPLETA'!B63</f>
        <v>MÉDIA 03 ORÇAMENTOS MERCADO</v>
      </c>
      <c r="C43" s="23" t="str">
        <f>'PLANILHA COMPLETA'!C63</f>
        <v>LED BULBO 65W MODELO T65-6K; LÂMPADA COMPATÍVEL LED/ELETRÔNICA; PADRÃO DO SOQUETE E-27; TENSÃO: BI-VOLT</v>
      </c>
      <c r="D43" s="1" t="s">
        <v>14</v>
      </c>
      <c r="E43" s="161">
        <v>6</v>
      </c>
      <c r="F43" s="169">
        <v>6</v>
      </c>
      <c r="G43" s="35"/>
      <c r="H43" s="35"/>
      <c r="I43" s="35"/>
      <c r="J43" s="35"/>
    </row>
    <row r="44" spans="1:10" ht="20.100000000000001" customHeight="1" x14ac:dyDescent="0.2">
      <c r="A44" s="140" t="s">
        <v>161</v>
      </c>
      <c r="B44" s="20"/>
      <c r="C44" s="172"/>
      <c r="D44" s="20"/>
      <c r="E44" s="161"/>
      <c r="F44" s="167"/>
      <c r="G44" s="35"/>
      <c r="H44" s="35"/>
      <c r="I44" s="34"/>
      <c r="J44" s="35"/>
    </row>
    <row r="45" spans="1:10" ht="45" customHeight="1" x14ac:dyDescent="0.2">
      <c r="A45" s="144" t="str">
        <f>'PLANILHA COMPLETA'!A65</f>
        <v>1.9.1</v>
      </c>
      <c r="B45" s="2">
        <f>'PLANILHA COMPLETA'!B65</f>
        <v>39243</v>
      </c>
      <c r="C45" s="2" t="str">
        <f>'PLANILHA COMPLETA'!C65</f>
        <v>ELETRODUTO PVC FLEXIVEL CORRUGADO, REFORCADO, COR LARANJA, DE 20 MM, PARA LAJES E PISOS (para ponto de luz dos novos postes interligados aos postes mais próximos, sem aterramento)</v>
      </c>
      <c r="D45" s="2" t="s">
        <v>5</v>
      </c>
      <c r="E45" s="161">
        <v>97.2</v>
      </c>
      <c r="F45" s="168">
        <f>F46/2</f>
        <v>97.2</v>
      </c>
      <c r="G45" s="35"/>
      <c r="H45" s="35"/>
      <c r="I45" s="35"/>
      <c r="J45" s="35"/>
    </row>
    <row r="46" spans="1:10" ht="45" customHeight="1" x14ac:dyDescent="0.2">
      <c r="A46" s="144" t="str">
        <f>'PLANILHA COMPLETA'!A66</f>
        <v>1.9.2</v>
      </c>
      <c r="B46" s="2">
        <f>'PLANILHA COMPLETA'!B66</f>
        <v>91926</v>
      </c>
      <c r="C46" s="2" t="str">
        <f>'PLANILHA COMPLETA'!C66</f>
        <v>CABO DE COBRE FLEXÍVEL ISOLADO, 2,5 MM², ANTI-CHAMA 450/750 V, PARA CIRCUITOS TERMINAIS - FORNECIMENTO E INSTALAÇÃO. (para ponto de luz dos novos postes interligados aos postes mais próximos, sem aterramento)</v>
      </c>
      <c r="D46" s="2" t="s">
        <v>10</v>
      </c>
      <c r="E46" s="161">
        <v>194.4</v>
      </c>
      <c r="F46" s="168">
        <f>97.2*2</f>
        <v>194.4</v>
      </c>
      <c r="G46" s="35"/>
      <c r="H46" s="35"/>
      <c r="I46" s="35"/>
      <c r="J46" s="35"/>
    </row>
    <row r="47" spans="1:10" ht="45" customHeight="1" x14ac:dyDescent="0.2">
      <c r="A47" s="144" t="str">
        <f>'PLANILHA COMPLETA'!A67</f>
        <v>1.9.3</v>
      </c>
      <c r="B47" s="2" t="str">
        <f>'PLANILHA COMPLETA'!B67</f>
        <v>MÉDIA 03 ORÇAMENTOS MERCADO</v>
      </c>
      <c r="C47" s="2" t="str">
        <f>'PLANILHA COMPLETA'!C67</f>
        <v>POSTE DE JARDIM COM GLOBO DE VIDRO LEITOSO - ALTURA: 2,5M (MÍNIMO), DIÂMETRO 3" EM AÇO FOSFATIZADO PRETO, QUANTIDADE DE LÂMPADAS 2 (NÃO INCLUSAS) POTÊNCIA MÁXIMA/MODELO LED BULBO 65W MODELO T65-6K; LÂMPADA COMPATÍVEL LED/ELETRÔNICA; PADRÃO DO SOQUETE E-27; TENSÃO: BI-VOLT</v>
      </c>
      <c r="D47" s="1" t="e">
        <f>[2]PLANILHA!D67</f>
        <v>#REF!</v>
      </c>
      <c r="E47" s="161">
        <v>12</v>
      </c>
      <c r="F47" s="145">
        <v>12</v>
      </c>
      <c r="G47" s="35"/>
      <c r="H47" s="35"/>
      <c r="I47" s="35"/>
    </row>
    <row r="48" spans="1:10" ht="20.100000000000001" customHeight="1" x14ac:dyDescent="0.2">
      <c r="A48" s="144" t="str">
        <f>'PLANILHA COMPLETA'!A68</f>
        <v>1.9.4</v>
      </c>
      <c r="B48" s="2" t="str">
        <f>'PLANILHA COMPLETA'!B68</f>
        <v>ED-50373</v>
      </c>
      <c r="C48" s="2" t="str">
        <f>'PLANILHA COMPLETA'!C68</f>
        <v>ELETRICISTA COM ENCARGOS COMPLEMENTARES</v>
      </c>
      <c r="D48" s="1" t="s">
        <v>142</v>
      </c>
      <c r="E48" s="161">
        <v>47.4</v>
      </c>
      <c r="F48" s="169" t="s">
        <v>162</v>
      </c>
      <c r="G48" s="35"/>
      <c r="H48" s="35"/>
      <c r="I48" s="35"/>
    </row>
    <row r="49" spans="1:10" ht="20.100000000000001" customHeight="1" x14ac:dyDescent="0.2">
      <c r="A49" s="144" t="str">
        <f>'PLANILHA COMPLETA'!A69</f>
        <v>1.9.5</v>
      </c>
      <c r="B49" s="2">
        <f>'PLANILHA COMPLETA'!B69</f>
        <v>11975</v>
      </c>
      <c r="C49" s="2" t="str">
        <f>'PLANILHA COMPLETA'!C69</f>
        <v>CHUMBADOR DE ACO ZINCADO, DIAMETRO 5/8", COMPRIMENTO 6", COM PORCA</v>
      </c>
      <c r="D49" s="1" t="s">
        <v>14</v>
      </c>
      <c r="E49" s="161">
        <v>48</v>
      </c>
      <c r="F49" s="169" t="s">
        <v>163</v>
      </c>
      <c r="G49" s="35"/>
      <c r="H49" s="35"/>
      <c r="I49" s="35"/>
    </row>
    <row r="50" spans="1:10" ht="20.100000000000001" customHeight="1" x14ac:dyDescent="0.2">
      <c r="A50" s="144" t="str">
        <f>'PLANILHA COMPLETA'!A70</f>
        <v>1.9.6</v>
      </c>
      <c r="B50" s="2" t="str">
        <f>'PLANILHA COMPLETA'!B70</f>
        <v>ED-50362</v>
      </c>
      <c r="C50" s="2" t="str">
        <f>'PLANILHA COMPLETA'!C70</f>
        <v>AJUDANTE DE ELETRICISTA COM ENCARGOS COMPLEMENTARES</v>
      </c>
      <c r="D50" s="1" t="s">
        <v>142</v>
      </c>
      <c r="E50" s="161">
        <v>10.56</v>
      </c>
      <c r="F50" s="169" t="s">
        <v>164</v>
      </c>
      <c r="G50" s="35"/>
      <c r="H50" s="35"/>
      <c r="I50" s="35"/>
      <c r="J50" s="35"/>
    </row>
    <row r="51" spans="1:10" ht="30" customHeight="1" x14ac:dyDescent="0.2">
      <c r="A51" s="144" t="str">
        <f>'PLANILHA COMPLETA'!A71</f>
        <v>1.9.7</v>
      </c>
      <c r="B51" s="2">
        <f>'PLANILHA COMPLETA'!B71</f>
        <v>863</v>
      </c>
      <c r="C51" s="2" t="str">
        <f>'PLANILHA COMPLETA'!C71</f>
        <v>CABO DE COBRE NU 35 MM2 MEIO-DURO  (aterramento dos postes)</v>
      </c>
      <c r="D51" s="1" t="s">
        <v>10</v>
      </c>
      <c r="E51" s="161">
        <v>24</v>
      </c>
      <c r="F51" s="169">
        <f>12*2</f>
        <v>24</v>
      </c>
      <c r="G51" s="35"/>
      <c r="H51" s="35"/>
      <c r="I51" s="35"/>
      <c r="J51" s="35"/>
    </row>
    <row r="52" spans="1:10" ht="45" customHeight="1" x14ac:dyDescent="0.2">
      <c r="A52" s="144" t="str">
        <f>'PLANILHA COMPLETA'!A72</f>
        <v>1.9.8</v>
      </c>
      <c r="B52" s="2" t="str">
        <f>'PLANILHA COMPLETA'!B72</f>
        <v>MÉDIA 03 ORÇAMENTOS MERCADO</v>
      </c>
      <c r="C52" s="2" t="str">
        <f>'PLANILHA COMPLETA'!C72</f>
        <v>LED BULBO 65W MODELO T65-6K; LÂMPADA COMPATÍVEL LED/ELETRÔNICA; PADRÃO DO SOQUETE E-27; TENSÃO: BI-VOLT</v>
      </c>
      <c r="D52" s="1" t="s">
        <v>14</v>
      </c>
      <c r="E52" s="161">
        <v>24</v>
      </c>
      <c r="F52" s="169">
        <v>24</v>
      </c>
      <c r="G52" s="35"/>
      <c r="H52" s="35"/>
      <c r="I52" s="35"/>
      <c r="J52" s="35"/>
    </row>
    <row r="53" spans="1:10" ht="30" customHeight="1" x14ac:dyDescent="0.2">
      <c r="A53" s="148"/>
      <c r="B53" s="5"/>
      <c r="C53" s="6"/>
      <c r="D53" s="7"/>
      <c r="E53" s="7"/>
      <c r="F53" s="149"/>
      <c r="G53" s="8"/>
      <c r="H53" s="8"/>
      <c r="I53" s="8"/>
      <c r="J53" s="9"/>
    </row>
    <row r="54" spans="1:10" ht="30" customHeight="1" x14ac:dyDescent="0.2">
      <c r="A54" s="148"/>
      <c r="B54" s="5"/>
      <c r="C54" s="10"/>
      <c r="D54" s="11"/>
      <c r="E54" s="11"/>
      <c r="F54" s="150"/>
      <c r="G54" s="21"/>
      <c r="H54" s="21"/>
      <c r="I54" s="21"/>
    </row>
    <row r="55" spans="1:10" ht="30" customHeight="1" x14ac:dyDescent="0.2">
      <c r="A55" s="148"/>
      <c r="B55" s="5"/>
      <c r="C55" s="10"/>
      <c r="D55" s="11"/>
      <c r="E55" s="11"/>
      <c r="F55" s="150"/>
      <c r="G55" s="21"/>
      <c r="H55" s="21"/>
      <c r="I55" s="21"/>
    </row>
    <row r="56" spans="1:10" ht="30" customHeight="1" x14ac:dyDescent="0.2">
      <c r="A56" s="148"/>
      <c r="B56" s="5"/>
      <c r="C56" s="10"/>
      <c r="D56" s="11"/>
      <c r="E56" s="11"/>
      <c r="F56" s="150"/>
      <c r="G56" s="21"/>
      <c r="H56" s="21"/>
      <c r="I56" s="21"/>
    </row>
    <row r="57" spans="1:10" x14ac:dyDescent="0.2">
      <c r="A57" s="148"/>
      <c r="B57" s="206" t="s">
        <v>13</v>
      </c>
      <c r="C57" s="206"/>
      <c r="D57" s="206"/>
      <c r="E57" s="206"/>
      <c r="F57" s="217"/>
      <c r="G57" s="21"/>
      <c r="H57" s="21"/>
      <c r="I57" s="21"/>
    </row>
    <row r="58" spans="1:10" x14ac:dyDescent="0.2">
      <c r="A58" s="148"/>
      <c r="B58" s="206" t="s">
        <v>11</v>
      </c>
      <c r="C58" s="206"/>
      <c r="D58" s="206"/>
      <c r="E58" s="206"/>
      <c r="F58" s="217"/>
      <c r="G58" s="21"/>
      <c r="H58" s="21"/>
      <c r="I58" s="21"/>
    </row>
    <row r="59" spans="1:10" ht="13.5" thickBot="1" x14ac:dyDescent="0.25">
      <c r="A59" s="151"/>
      <c r="B59" s="152"/>
      <c r="C59" s="153"/>
      <c r="D59" s="154"/>
      <c r="E59" s="154"/>
      <c r="F59" s="156"/>
      <c r="G59" s="21"/>
      <c r="H59" s="21"/>
      <c r="I59" s="21"/>
    </row>
    <row r="63" spans="1:10" x14ac:dyDescent="0.2">
      <c r="G63" s="15"/>
      <c r="H63" s="15"/>
      <c r="I63" s="15"/>
      <c r="J63" s="16"/>
    </row>
  </sheetData>
  <mergeCells count="5">
    <mergeCell ref="A1:F1"/>
    <mergeCell ref="A2:F2"/>
    <mergeCell ref="A3:F3"/>
    <mergeCell ref="B57:F57"/>
    <mergeCell ref="B58:F58"/>
  </mergeCells>
  <pageMargins left="0.511811024" right="0.511811024" top="0.78740157499999996" bottom="0.78740157499999996" header="0.31496062000000002" footer="0.31496062000000002"/>
  <pageSetup paperSize="9" scale="44" orientation="portrait" verticalDpi="0" r:id="rId1"/>
  <colBreaks count="1" manualBreakCount="1">
    <brk id="6"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39"/>
  <sheetViews>
    <sheetView view="pageBreakPreview" topLeftCell="A3" zoomScale="70" zoomScaleNormal="100" zoomScaleSheetLayoutView="70" workbookViewId="0">
      <selection activeCell="A15" sqref="A15"/>
    </sheetView>
  </sheetViews>
  <sheetFormatPr defaultRowHeight="12.75" x14ac:dyDescent="0.2"/>
  <cols>
    <col min="1" max="1" width="41.28515625" style="9" customWidth="1"/>
    <col min="2" max="2" width="14.7109375" style="9" customWidth="1"/>
    <col min="3" max="4" width="11.7109375" style="9" customWidth="1"/>
    <col min="5" max="5" width="12.85546875" style="9" customWidth="1"/>
    <col min="6" max="6" width="9.140625" style="9"/>
    <col min="7" max="7" width="11.28515625" style="9" bestFit="1" customWidth="1"/>
    <col min="8" max="16384" width="9.140625" style="9"/>
  </cols>
  <sheetData>
    <row r="1" spans="1:6" ht="13.5" hidden="1" thickBot="1" x14ac:dyDescent="0.25">
      <c r="A1" s="40"/>
      <c r="B1" s="41"/>
      <c r="C1" s="41"/>
      <c r="D1" s="41"/>
      <c r="E1" s="42"/>
    </row>
    <row r="2" spans="1:6" ht="13.5" hidden="1" thickBot="1" x14ac:dyDescent="0.25">
      <c r="A2" s="43"/>
      <c r="B2" s="8"/>
      <c r="C2" s="8"/>
      <c r="D2" s="8"/>
      <c r="E2" s="44"/>
    </row>
    <row r="3" spans="1:6" ht="37.5" customHeight="1" x14ac:dyDescent="0.2">
      <c r="A3" s="222" t="s">
        <v>149</v>
      </c>
      <c r="B3" s="223"/>
      <c r="C3" s="223"/>
      <c r="D3" s="223"/>
      <c r="E3" s="224"/>
    </row>
    <row r="4" spans="1:6" ht="24" customHeight="1" x14ac:dyDescent="0.2">
      <c r="A4" s="225"/>
      <c r="B4" s="226"/>
      <c r="C4" s="226"/>
      <c r="D4" s="226"/>
      <c r="E4" s="227"/>
    </row>
    <row r="5" spans="1:6" customFormat="1" x14ac:dyDescent="0.2">
      <c r="A5" s="45" t="s">
        <v>106</v>
      </c>
      <c r="B5" s="46"/>
      <c r="C5" s="47"/>
      <c r="D5" s="47"/>
      <c r="E5" s="48"/>
    </row>
    <row r="6" spans="1:6" customFormat="1" x14ac:dyDescent="0.2">
      <c r="A6" s="45" t="s">
        <v>52</v>
      </c>
      <c r="B6" s="46"/>
      <c r="C6" s="47"/>
      <c r="D6" s="47"/>
      <c r="E6" s="48"/>
    </row>
    <row r="7" spans="1:6" customFormat="1" x14ac:dyDescent="0.2">
      <c r="A7" s="182" t="str">
        <f>'PLANILHA COMPLETA'!D4</f>
        <v>DATA: mai/26</v>
      </c>
      <c r="B7" s="46"/>
      <c r="C7" s="47"/>
      <c r="D7" s="47"/>
      <c r="E7" s="48"/>
    </row>
    <row r="8" spans="1:6" hidden="1" x14ac:dyDescent="0.2">
      <c r="A8" s="43"/>
      <c r="B8" s="8"/>
      <c r="C8" s="8"/>
      <c r="D8" s="8"/>
      <c r="E8" s="44"/>
    </row>
    <row r="9" spans="1:6" ht="12.95" customHeight="1" x14ac:dyDescent="0.2">
      <c r="A9" s="49" t="s">
        <v>1</v>
      </c>
      <c r="B9" s="50" t="s">
        <v>15</v>
      </c>
      <c r="C9" s="50" t="s">
        <v>16</v>
      </c>
      <c r="D9" s="50" t="s">
        <v>17</v>
      </c>
      <c r="E9" s="51" t="s">
        <v>18</v>
      </c>
    </row>
    <row r="10" spans="1:6" ht="12.75" customHeight="1" x14ac:dyDescent="0.2">
      <c r="A10" s="52"/>
      <c r="B10" s="53"/>
      <c r="C10" s="54"/>
      <c r="D10" s="54"/>
      <c r="E10" s="55"/>
    </row>
    <row r="11" spans="1:6" ht="12.95" customHeight="1" x14ac:dyDescent="0.2">
      <c r="A11" s="56" t="str">
        <f>'PLANILHA COMPLETA'!A6</f>
        <v>1.1 - PRAÇA DR. MORAIS</v>
      </c>
      <c r="B11" s="57">
        <f>'PLANILHA COMPLETA'!H6</f>
        <v>5067.342223181271</v>
      </c>
      <c r="C11" s="58">
        <v>1</v>
      </c>
      <c r="D11" s="58"/>
      <c r="E11" s="59">
        <f>SUM(C11:D11)</f>
        <v>1</v>
      </c>
      <c r="F11" s="60"/>
    </row>
    <row r="12" spans="1:6" ht="12.95" customHeight="1" x14ac:dyDescent="0.2">
      <c r="A12" s="61"/>
      <c r="B12" s="57"/>
      <c r="C12" s="62">
        <f>+B11*C11</f>
        <v>5067.342223181271</v>
      </c>
      <c r="D12" s="62">
        <f>+B11*D11</f>
        <v>0</v>
      </c>
      <c r="E12" s="63">
        <f>+B11*E11</f>
        <v>5067.342223181271</v>
      </c>
      <c r="F12" s="60"/>
    </row>
    <row r="13" spans="1:6" ht="12.95" customHeight="1" x14ac:dyDescent="0.2">
      <c r="A13" s="64" t="str">
        <f>'PLANILHA COMPLETA'!A10</f>
        <v>1.2 - PRAÇA JK</v>
      </c>
      <c r="B13" s="65">
        <f>'PLANILHA COMPLETA'!H10</f>
        <v>21030.673196415544</v>
      </c>
      <c r="C13" s="66">
        <v>1</v>
      </c>
      <c r="D13" s="67"/>
      <c r="E13" s="68">
        <f>SUM(C13:D13)</f>
        <v>1</v>
      </c>
      <c r="F13" s="60"/>
    </row>
    <row r="14" spans="1:6" ht="12.95" customHeight="1" x14ac:dyDescent="0.2">
      <c r="A14" s="64"/>
      <c r="B14" s="65"/>
      <c r="C14" s="69">
        <f>+B13*C13</f>
        <v>21030.673196415544</v>
      </c>
      <c r="D14" s="69">
        <f>+B13*D13</f>
        <v>0</v>
      </c>
      <c r="E14" s="70">
        <f>+B13*E13</f>
        <v>21030.673196415544</v>
      </c>
      <c r="F14" s="60"/>
    </row>
    <row r="15" spans="1:6" ht="12.95" customHeight="1" x14ac:dyDescent="0.2">
      <c r="A15" s="71" t="str">
        <f>'PLANILHA COMPLETA'!A13</f>
        <v>1.3. - PRAÇA DA BÍBLIA</v>
      </c>
      <c r="B15" s="72">
        <f>'PLANILHA COMPLETA'!H13</f>
        <v>20897.92504107151</v>
      </c>
      <c r="C15" s="73">
        <v>1</v>
      </c>
      <c r="D15" s="58"/>
      <c r="E15" s="59">
        <f>SUM(C15:D15)</f>
        <v>1</v>
      </c>
      <c r="F15" s="60"/>
    </row>
    <row r="16" spans="1:6" ht="12.95" customHeight="1" x14ac:dyDescent="0.2">
      <c r="A16" s="71"/>
      <c r="B16" s="72"/>
      <c r="C16" s="62">
        <f>+B15*C15</f>
        <v>20897.92504107151</v>
      </c>
      <c r="D16" s="62">
        <f>+B15*D15</f>
        <v>0</v>
      </c>
      <c r="E16" s="63">
        <f>+B15*E15</f>
        <v>20897.92504107151</v>
      </c>
      <c r="F16" s="60"/>
    </row>
    <row r="17" spans="1:7" ht="12.95" customHeight="1" x14ac:dyDescent="0.2">
      <c r="A17" s="64" t="str">
        <f>'PLANILHA COMPLETA'!A26</f>
        <v>1.4 - PRAÇA FLORESTA</v>
      </c>
      <c r="B17" s="65">
        <f>'PLANILHA COMPLETA'!H26</f>
        <v>2368.7456330656696</v>
      </c>
      <c r="C17" s="66"/>
      <c r="D17" s="67">
        <v>1</v>
      </c>
      <c r="E17" s="68">
        <f>SUM(C17:D17)</f>
        <v>1</v>
      </c>
      <c r="F17" s="60"/>
    </row>
    <row r="18" spans="1:7" ht="12.95" customHeight="1" x14ac:dyDescent="0.2">
      <c r="A18" s="64"/>
      <c r="B18" s="65"/>
      <c r="C18" s="69">
        <f>+B17*C17</f>
        <v>0</v>
      </c>
      <c r="D18" s="69">
        <f>+B17*D17</f>
        <v>2368.7456330656696</v>
      </c>
      <c r="E18" s="70">
        <f>+B17*E17</f>
        <v>2368.7456330656696</v>
      </c>
      <c r="F18" s="60"/>
    </row>
    <row r="19" spans="1:7" ht="12.95" customHeight="1" x14ac:dyDescent="0.2">
      <c r="A19" s="71" t="str">
        <f>'PLANILHA COMPLETA'!A29</f>
        <v>1.5 - PRAÇA FAUSTINA</v>
      </c>
      <c r="B19" s="72">
        <f>'PLANILHA COMPLETA'!H29</f>
        <v>2122.7699702343434</v>
      </c>
      <c r="C19" s="73"/>
      <c r="D19" s="58">
        <v>1</v>
      </c>
      <c r="E19" s="59">
        <f>SUM(C19:D19)</f>
        <v>1</v>
      </c>
      <c r="F19" s="60"/>
    </row>
    <row r="20" spans="1:7" ht="12.95" customHeight="1" x14ac:dyDescent="0.2">
      <c r="A20" s="71"/>
      <c r="B20" s="72"/>
      <c r="C20" s="74">
        <f>+B19*C19</f>
        <v>0</v>
      </c>
      <c r="D20" s="62">
        <f>+B19*D19</f>
        <v>2122.7699702343434</v>
      </c>
      <c r="E20" s="63">
        <f>+B19*E19</f>
        <v>2122.7699702343434</v>
      </c>
      <c r="F20" s="60"/>
    </row>
    <row r="21" spans="1:7" ht="12.95" customHeight="1" x14ac:dyDescent="0.2">
      <c r="A21" s="75" t="str">
        <f>'PLANILHA COMPLETA'!A32</f>
        <v>1.6 - PRAÇA PADRE LÉO</v>
      </c>
      <c r="B21" s="65">
        <f>'PLANILHA COMPLETA'!H32</f>
        <v>57314.151392504871</v>
      </c>
      <c r="C21" s="66"/>
      <c r="D21" s="67">
        <v>1</v>
      </c>
      <c r="E21" s="68">
        <f>SUM(C21:D21)</f>
        <v>1</v>
      </c>
      <c r="F21" s="60"/>
    </row>
    <row r="22" spans="1:7" ht="12.95" customHeight="1" x14ac:dyDescent="0.2">
      <c r="A22" s="64"/>
      <c r="B22" s="65"/>
      <c r="C22" s="69">
        <f>+B21*C21</f>
        <v>0</v>
      </c>
      <c r="D22" s="69">
        <f>+B21*D21</f>
        <v>57314.151392504871</v>
      </c>
      <c r="E22" s="70">
        <f>+B21*E21</f>
        <v>57314.151392504871</v>
      </c>
      <c r="F22" s="60"/>
    </row>
    <row r="23" spans="1:7" ht="12.95" customHeight="1" x14ac:dyDescent="0.2">
      <c r="A23" s="71" t="str">
        <f>'PLANILHA COMPLETA'!A45</f>
        <v>1.7 - PRAÇA DO SANTO ANTÔNIO</v>
      </c>
      <c r="B23" s="72">
        <f>'PLANILHA COMPLETA'!H45</f>
        <v>4817.6451555566973</v>
      </c>
      <c r="C23" s="73"/>
      <c r="D23" s="58">
        <v>1</v>
      </c>
      <c r="E23" s="59">
        <f>SUM(C23:D23)</f>
        <v>1</v>
      </c>
      <c r="F23" s="60"/>
    </row>
    <row r="24" spans="1:7" ht="12.95" customHeight="1" x14ac:dyDescent="0.2">
      <c r="A24" s="71"/>
      <c r="B24" s="72"/>
      <c r="C24" s="62">
        <f>+B23*C23</f>
        <v>0</v>
      </c>
      <c r="D24" s="62">
        <f>+B23*D23</f>
        <v>4817.6451555566973</v>
      </c>
      <c r="E24" s="63">
        <f>+B23*E23</f>
        <v>4817.6451555566973</v>
      </c>
      <c r="F24" s="60"/>
    </row>
    <row r="25" spans="1:7" ht="12.95" customHeight="1" x14ac:dyDescent="0.2">
      <c r="A25" s="75" t="str">
        <f>'PLANILHA COMPLETA'!A56</f>
        <v>1.8 - PRAÇA PROCÓPIO CARDOSO</v>
      </c>
      <c r="B25" s="65">
        <f>'PLANILHA COMPLETA'!H56</f>
        <v>5834.6706441445667</v>
      </c>
      <c r="C25" s="66"/>
      <c r="D25" s="67">
        <v>1</v>
      </c>
      <c r="E25" s="68">
        <f>SUM(C25:D25)</f>
        <v>1</v>
      </c>
      <c r="F25" s="60"/>
    </row>
    <row r="26" spans="1:7" ht="12.95" customHeight="1" x14ac:dyDescent="0.2">
      <c r="A26" s="64"/>
      <c r="B26" s="65"/>
      <c r="C26" s="69">
        <f>+B25*C25</f>
        <v>0</v>
      </c>
      <c r="D26" s="69">
        <f>+B25*D25</f>
        <v>5834.6706441445667</v>
      </c>
      <c r="E26" s="70">
        <f>+B25*E25</f>
        <v>5834.6706441445667</v>
      </c>
      <c r="F26" s="60"/>
    </row>
    <row r="27" spans="1:7" ht="12.95" customHeight="1" x14ac:dyDescent="0.2">
      <c r="A27" s="173" t="str">
        <f>'PLANILHA COMPLETA'!A64</f>
        <v>1.9 - PRAÇA MOISÉS LADEIA</v>
      </c>
      <c r="B27" s="174">
        <f>'PLANILHA COMPLETA'!H64</f>
        <v>19441.128401616475</v>
      </c>
      <c r="C27" s="175"/>
      <c r="D27" s="176">
        <v>1</v>
      </c>
      <c r="E27" s="177">
        <f>SUM(C27:D27)</f>
        <v>1</v>
      </c>
      <c r="F27" s="178"/>
    </row>
    <row r="28" spans="1:7" ht="12.95" customHeight="1" x14ac:dyDescent="0.2">
      <c r="A28" s="179"/>
      <c r="B28" s="174"/>
      <c r="C28" s="180">
        <f>+B27*C27</f>
        <v>0</v>
      </c>
      <c r="D28" s="180">
        <f>+B27*D27</f>
        <v>19441.128401616475</v>
      </c>
      <c r="E28" s="181">
        <f>+B27*E27</f>
        <v>19441.128401616475</v>
      </c>
      <c r="F28" s="178"/>
    </row>
    <row r="29" spans="1:7" ht="12.95" customHeight="1" x14ac:dyDescent="0.2">
      <c r="A29" s="76"/>
      <c r="B29" s="77"/>
      <c r="C29" s="62"/>
      <c r="D29" s="62"/>
      <c r="E29" s="63"/>
    </row>
    <row r="30" spans="1:7" ht="12.95" customHeight="1" x14ac:dyDescent="0.2">
      <c r="A30" s="78" t="s">
        <v>19</v>
      </c>
      <c r="B30" s="77">
        <f>SUM(B11,B13,B19,B17,B15,B21,B23,B25,B27)</f>
        <v>138895.05165779096</v>
      </c>
      <c r="C30" s="79">
        <f>SUM(C12,C14,C20,C18,C16,C22,C24,C26,C28)</f>
        <v>46995.940460668324</v>
      </c>
      <c r="D30" s="79">
        <f>SUM(D12,D14,D20,D18,D16,D22,D24,D26,D28)</f>
        <v>91899.111197122635</v>
      </c>
      <c r="E30" s="79">
        <f>SUM(E12,E14,E20,E18,E16,E22,E24,E26,E28)</f>
        <v>138895.05165779096</v>
      </c>
      <c r="G30" s="80"/>
    </row>
    <row r="31" spans="1:7" ht="12.95" customHeight="1" x14ac:dyDescent="0.2">
      <c r="A31" s="81" t="s">
        <v>20</v>
      </c>
      <c r="B31" s="82"/>
      <c r="C31" s="83">
        <f>+C30</f>
        <v>46995.940460668324</v>
      </c>
      <c r="D31" s="84">
        <f>+C31+D30</f>
        <v>138895.05165779096</v>
      </c>
      <c r="E31" s="85"/>
    </row>
    <row r="32" spans="1:7" ht="12.95" customHeight="1" x14ac:dyDescent="0.2">
      <c r="A32" s="78" t="s">
        <v>21</v>
      </c>
      <c r="B32" s="86"/>
      <c r="C32" s="87">
        <f>+C30*1/B30</f>
        <v>0.33835575781674876</v>
      </c>
      <c r="D32" s="87">
        <f>+D30*1/B30</f>
        <v>0.66164424218325124</v>
      </c>
      <c r="E32" s="88"/>
    </row>
    <row r="33" spans="1:5" ht="12.95" customHeight="1" thickBot="1" x14ac:dyDescent="0.25">
      <c r="A33" s="81" t="s">
        <v>22</v>
      </c>
      <c r="B33" s="82"/>
      <c r="C33" s="89">
        <f>C32</f>
        <v>0.33835575781674876</v>
      </c>
      <c r="D33" s="89">
        <f>+C33+D32</f>
        <v>1</v>
      </c>
      <c r="E33" s="90"/>
    </row>
    <row r="34" spans="1:5" ht="12.95" customHeight="1" x14ac:dyDescent="0.2">
      <c r="A34" s="40" t="s">
        <v>23</v>
      </c>
      <c r="B34" s="41"/>
      <c r="C34" s="41"/>
      <c r="D34" s="41"/>
      <c r="E34" s="42"/>
    </row>
    <row r="35" spans="1:5" ht="24.95" customHeight="1" x14ac:dyDescent="0.2">
      <c r="A35" s="43"/>
      <c r="B35" s="8"/>
      <c r="C35" s="8"/>
      <c r="D35" s="8"/>
      <c r="E35" s="44"/>
    </row>
    <row r="36" spans="1:5" ht="24.95" customHeight="1" x14ac:dyDescent="0.2">
      <c r="A36" s="91"/>
      <c r="B36" s="7"/>
      <c r="C36" s="8"/>
      <c r="D36" s="8"/>
      <c r="E36" s="44"/>
    </row>
    <row r="37" spans="1:5" ht="24.95" customHeight="1" x14ac:dyDescent="0.2">
      <c r="A37" s="43"/>
      <c r="B37" s="8"/>
      <c r="C37" s="8"/>
      <c r="D37" s="8"/>
      <c r="E37" s="44"/>
    </row>
    <row r="38" spans="1:5" ht="12.95" customHeight="1" x14ac:dyDescent="0.2">
      <c r="A38" s="157" t="s">
        <v>24</v>
      </c>
      <c r="B38" s="220" t="s">
        <v>48</v>
      </c>
      <c r="C38" s="220"/>
      <c r="D38" s="220"/>
      <c r="E38" s="221"/>
    </row>
    <row r="39" spans="1:5" ht="12.95" customHeight="1" thickBot="1" x14ac:dyDescent="0.25">
      <c r="A39" s="158" t="s">
        <v>25</v>
      </c>
      <c r="B39" s="218" t="s">
        <v>67</v>
      </c>
      <c r="C39" s="218"/>
      <c r="D39" s="218"/>
      <c r="E39" s="219"/>
    </row>
  </sheetData>
  <mergeCells count="3">
    <mergeCell ref="B39:E39"/>
    <mergeCell ref="B38:E38"/>
    <mergeCell ref="A3:E4"/>
  </mergeCells>
  <printOptions horizontalCentered="1" verticalCentered="1"/>
  <pageMargins left="0.51181102362204722" right="0.51181102362204722" top="0.78740157480314965" bottom="0.78740157480314965" header="0.31496062992125984" footer="0.31496062992125984"/>
  <pageSetup paperSize="9" orientation="portrait" verticalDpi="0" r:id="rId1"/>
  <colBreaks count="1" manualBreakCount="1">
    <brk id="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F27"/>
  <sheetViews>
    <sheetView view="pageBreakPreview" topLeftCell="A3" zoomScale="60" zoomScaleNormal="100" workbookViewId="0">
      <selection activeCell="N36" sqref="N36"/>
    </sheetView>
  </sheetViews>
  <sheetFormatPr defaultRowHeight="12.75" x14ac:dyDescent="0.2"/>
  <cols>
    <col min="1" max="1" width="41.28515625" style="9" customWidth="1"/>
    <col min="2" max="2" width="14.7109375" style="9" customWidth="1"/>
    <col min="3" max="3" width="11.7109375" style="9" customWidth="1"/>
    <col min="4" max="4" width="12.85546875" style="9" customWidth="1"/>
    <col min="5" max="5" width="9.140625" style="9"/>
    <col min="6" max="6" width="11.28515625" style="9" bestFit="1" customWidth="1"/>
    <col min="7" max="16384" width="9.140625" style="9"/>
  </cols>
  <sheetData>
    <row r="1" spans="1:5" ht="13.5" hidden="1" thickBot="1" x14ac:dyDescent="0.25">
      <c r="A1" s="40"/>
      <c r="B1" s="41"/>
      <c r="C1" s="41"/>
      <c r="D1" s="42"/>
    </row>
    <row r="2" spans="1:5" ht="13.5" hidden="1" thickBot="1" x14ac:dyDescent="0.25">
      <c r="A2" s="43"/>
      <c r="B2" s="8"/>
      <c r="C2" s="8"/>
      <c r="D2" s="44"/>
    </row>
    <row r="3" spans="1:5" ht="37.5" customHeight="1" x14ac:dyDescent="0.2">
      <c r="A3" s="222" t="s">
        <v>183</v>
      </c>
      <c r="B3" s="223"/>
      <c r="C3" s="223"/>
      <c r="D3" s="224"/>
    </row>
    <row r="4" spans="1:5" ht="24" customHeight="1" x14ac:dyDescent="0.2">
      <c r="A4" s="225"/>
      <c r="B4" s="226"/>
      <c r="C4" s="226"/>
      <c r="D4" s="227"/>
    </row>
    <row r="5" spans="1:5" customFormat="1" x14ac:dyDescent="0.2">
      <c r="A5" s="45" t="s">
        <v>106</v>
      </c>
      <c r="B5" s="46"/>
      <c r="C5" s="47"/>
      <c r="D5" s="48"/>
    </row>
    <row r="6" spans="1:5" customFormat="1" x14ac:dyDescent="0.2">
      <c r="A6" s="45" t="s">
        <v>52</v>
      </c>
      <c r="B6" s="46"/>
      <c r="C6" s="47"/>
      <c r="D6" s="48"/>
    </row>
    <row r="7" spans="1:5" customFormat="1" x14ac:dyDescent="0.2">
      <c r="A7" s="182" t="str">
        <f>'PLANILHA COMPLETA'!D4</f>
        <v>DATA: mai/26</v>
      </c>
      <c r="B7" s="46"/>
      <c r="C7" s="47"/>
      <c r="D7" s="48"/>
    </row>
    <row r="8" spans="1:5" hidden="1" x14ac:dyDescent="0.2">
      <c r="A8" s="43"/>
      <c r="B8" s="8"/>
      <c r="C8" s="8"/>
      <c r="D8" s="44"/>
    </row>
    <row r="9" spans="1:5" ht="12.95" customHeight="1" x14ac:dyDescent="0.2">
      <c r="A9" s="49" t="s">
        <v>1</v>
      </c>
      <c r="B9" s="50" t="s">
        <v>15</v>
      </c>
      <c r="C9" s="50" t="s">
        <v>16</v>
      </c>
      <c r="D9" s="51" t="s">
        <v>18</v>
      </c>
    </row>
    <row r="10" spans="1:5" ht="12.75" customHeight="1" x14ac:dyDescent="0.2">
      <c r="A10" s="52"/>
      <c r="B10" s="53"/>
      <c r="C10" s="54"/>
      <c r="D10" s="55"/>
    </row>
    <row r="11" spans="1:5" ht="12.95" customHeight="1" x14ac:dyDescent="0.2">
      <c r="A11" s="56" t="str">
        <f>'PLANILHA COMPLETA'!A6</f>
        <v>1.1 - PRAÇA DR. MORAIS</v>
      </c>
      <c r="B11" s="57">
        <f>'PLANILHA COMPLETA'!H6</f>
        <v>5067.342223181271</v>
      </c>
      <c r="C11" s="58">
        <v>1</v>
      </c>
      <c r="D11" s="59">
        <f>SUM(C11:C11)</f>
        <v>1</v>
      </c>
      <c r="E11" s="60"/>
    </row>
    <row r="12" spans="1:5" ht="12.95" customHeight="1" x14ac:dyDescent="0.2">
      <c r="A12" s="61"/>
      <c r="B12" s="57"/>
      <c r="C12" s="62">
        <f>+B11*C11</f>
        <v>5067.342223181271</v>
      </c>
      <c r="D12" s="63">
        <f>+B11*D11</f>
        <v>5067.342223181271</v>
      </c>
      <c r="E12" s="60"/>
    </row>
    <row r="13" spans="1:5" ht="12.95" customHeight="1" x14ac:dyDescent="0.2">
      <c r="A13" s="64" t="str">
        <f>'PLANILHA COMPLETA'!A10</f>
        <v>1.2 - PRAÇA JK</v>
      </c>
      <c r="B13" s="65">
        <f>'PLANILHA COMPLETA'!H10</f>
        <v>21030.673196415544</v>
      </c>
      <c r="C13" s="66">
        <v>1</v>
      </c>
      <c r="D13" s="68">
        <f>SUM(C13:C13)</f>
        <v>1</v>
      </c>
      <c r="E13" s="60"/>
    </row>
    <row r="14" spans="1:5" ht="12.95" customHeight="1" x14ac:dyDescent="0.2">
      <c r="A14" s="64"/>
      <c r="B14" s="65"/>
      <c r="C14" s="69">
        <f>+B13*C13</f>
        <v>21030.673196415544</v>
      </c>
      <c r="D14" s="70">
        <f>+B13*D13</f>
        <v>21030.673196415544</v>
      </c>
      <c r="E14" s="60"/>
    </row>
    <row r="15" spans="1:5" ht="12.95" customHeight="1" x14ac:dyDescent="0.2">
      <c r="A15" s="71" t="str">
        <f>'PLANILHA COMPLETA'!A13</f>
        <v>1.3. - PRAÇA DA BÍBLIA</v>
      </c>
      <c r="B15" s="72">
        <f>'PLANILHA COMPLETA'!H13</f>
        <v>20897.92504107151</v>
      </c>
      <c r="C15" s="73">
        <v>1</v>
      </c>
      <c r="D15" s="59">
        <f>SUM(C15:C15)</f>
        <v>1</v>
      </c>
      <c r="E15" s="60"/>
    </row>
    <row r="16" spans="1:5" ht="12.95" customHeight="1" x14ac:dyDescent="0.2">
      <c r="A16" s="71"/>
      <c r="B16" s="72"/>
      <c r="C16" s="62">
        <f>+B15*C15</f>
        <v>20897.92504107151</v>
      </c>
      <c r="D16" s="63">
        <f>+B15*D15</f>
        <v>20897.92504107151</v>
      </c>
      <c r="E16" s="60"/>
    </row>
    <row r="17" spans="1:6" ht="12.95" customHeight="1" x14ac:dyDescent="0.2">
      <c r="A17" s="76"/>
      <c r="B17" s="77"/>
      <c r="C17" s="62"/>
      <c r="D17" s="63"/>
    </row>
    <row r="18" spans="1:6" ht="12.95" customHeight="1" x14ac:dyDescent="0.2">
      <c r="A18" s="78" t="s">
        <v>19</v>
      </c>
      <c r="B18" s="77">
        <f>SUM(B11,B13,B15)</f>
        <v>46995.940460668324</v>
      </c>
      <c r="C18" s="79">
        <f>SUM(C12,C14,C16)</f>
        <v>46995.940460668324</v>
      </c>
      <c r="D18" s="79">
        <f>SUM(D12,D14,D16)</f>
        <v>46995.940460668324</v>
      </c>
      <c r="F18" s="80"/>
    </row>
    <row r="19" spans="1:6" ht="12.95" customHeight="1" x14ac:dyDescent="0.2">
      <c r="A19" s="81" t="s">
        <v>20</v>
      </c>
      <c r="B19" s="82"/>
      <c r="C19" s="83">
        <f>+C18</f>
        <v>46995.940460668324</v>
      </c>
      <c r="D19" s="85"/>
    </row>
    <row r="20" spans="1:6" ht="12.95" customHeight="1" x14ac:dyDescent="0.2">
      <c r="A20" s="78" t="s">
        <v>21</v>
      </c>
      <c r="B20" s="86"/>
      <c r="C20" s="87">
        <f>+C18*1/B18</f>
        <v>1</v>
      </c>
      <c r="D20" s="88"/>
    </row>
    <row r="21" spans="1:6" ht="12.95" customHeight="1" thickBot="1" x14ac:dyDescent="0.25">
      <c r="A21" s="81" t="s">
        <v>22</v>
      </c>
      <c r="B21" s="82"/>
      <c r="C21" s="89">
        <f>C20</f>
        <v>1</v>
      </c>
      <c r="D21" s="90"/>
    </row>
    <row r="22" spans="1:6" ht="12.95" customHeight="1" x14ac:dyDescent="0.2">
      <c r="A22" s="40" t="s">
        <v>23</v>
      </c>
      <c r="B22" s="41"/>
      <c r="C22" s="41"/>
      <c r="D22" s="42"/>
    </row>
    <row r="23" spans="1:6" ht="24.95" customHeight="1" x14ac:dyDescent="0.2">
      <c r="A23" s="43"/>
      <c r="B23" s="8"/>
      <c r="C23" s="8"/>
      <c r="D23" s="44"/>
    </row>
    <row r="24" spans="1:6" ht="24.95" customHeight="1" x14ac:dyDescent="0.2">
      <c r="A24" s="91"/>
      <c r="B24" s="7"/>
      <c r="C24" s="8"/>
      <c r="D24" s="44"/>
    </row>
    <row r="25" spans="1:6" ht="24.95" customHeight="1" x14ac:dyDescent="0.2">
      <c r="A25" s="43"/>
      <c r="B25" s="8"/>
      <c r="C25" s="8"/>
      <c r="D25" s="44"/>
    </row>
    <row r="26" spans="1:6" ht="12.95" customHeight="1" x14ac:dyDescent="0.2">
      <c r="A26" s="157" t="s">
        <v>24</v>
      </c>
      <c r="B26" s="220" t="s">
        <v>48</v>
      </c>
      <c r="C26" s="220"/>
      <c r="D26" s="221"/>
    </row>
    <row r="27" spans="1:6" ht="12.95" customHeight="1" thickBot="1" x14ac:dyDescent="0.25">
      <c r="A27" s="158" t="s">
        <v>25</v>
      </c>
      <c r="B27" s="218" t="s">
        <v>67</v>
      </c>
      <c r="C27" s="218"/>
      <c r="D27" s="219"/>
    </row>
  </sheetData>
  <mergeCells count="3">
    <mergeCell ref="A3:D4"/>
    <mergeCell ref="B26:D26"/>
    <mergeCell ref="B27:D27"/>
  </mergeCells>
  <pageMargins left="0.51181102362204722" right="0.51181102362204722" top="0.78740157480314965" bottom="0.78740157480314965" header="0.31496062992125984" footer="0.31496062992125984"/>
  <pageSetup paperSize="9" scale="110"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F33"/>
  <sheetViews>
    <sheetView view="pageBreakPreview" topLeftCell="A3" zoomScale="60" zoomScaleNormal="100" workbookViewId="0">
      <selection activeCell="L34" sqref="L34"/>
    </sheetView>
  </sheetViews>
  <sheetFormatPr defaultRowHeight="12.75" x14ac:dyDescent="0.2"/>
  <cols>
    <col min="1" max="1" width="41.28515625" style="9" customWidth="1"/>
    <col min="2" max="2" width="14.7109375" style="9" customWidth="1"/>
    <col min="3" max="3" width="11.7109375" style="9" customWidth="1"/>
    <col min="4" max="4" width="12.85546875" style="9" customWidth="1"/>
    <col min="5" max="5" width="9.140625" style="9"/>
    <col min="6" max="6" width="11.28515625" style="9" bestFit="1" customWidth="1"/>
    <col min="7" max="16384" width="9.140625" style="9"/>
  </cols>
  <sheetData>
    <row r="1" spans="1:5" ht="13.5" hidden="1" thickBot="1" x14ac:dyDescent="0.25">
      <c r="A1" s="40"/>
      <c r="B1" s="41"/>
      <c r="C1" s="41"/>
      <c r="D1" s="42"/>
    </row>
    <row r="2" spans="1:5" ht="13.5" hidden="1" thickBot="1" x14ac:dyDescent="0.25">
      <c r="A2" s="43"/>
      <c r="B2" s="8"/>
      <c r="C2" s="8"/>
      <c r="D2" s="44"/>
    </row>
    <row r="3" spans="1:5" ht="37.5" customHeight="1" x14ac:dyDescent="0.2">
      <c r="A3" s="222" t="s">
        <v>184</v>
      </c>
      <c r="B3" s="223"/>
      <c r="C3" s="223"/>
      <c r="D3" s="224"/>
    </row>
    <row r="4" spans="1:5" ht="24" customHeight="1" x14ac:dyDescent="0.2">
      <c r="A4" s="225"/>
      <c r="B4" s="226"/>
      <c r="C4" s="226"/>
      <c r="D4" s="227"/>
    </row>
    <row r="5" spans="1:5" customFormat="1" x14ac:dyDescent="0.2">
      <c r="A5" s="45" t="s">
        <v>106</v>
      </c>
      <c r="B5" s="46"/>
      <c r="C5" s="47"/>
      <c r="D5" s="48"/>
    </row>
    <row r="6" spans="1:5" customFormat="1" x14ac:dyDescent="0.2">
      <c r="A6" s="45" t="s">
        <v>52</v>
      </c>
      <c r="B6" s="46"/>
      <c r="C6" s="47"/>
      <c r="D6" s="48"/>
    </row>
    <row r="7" spans="1:5" customFormat="1" x14ac:dyDescent="0.2">
      <c r="A7" s="182" t="str">
        <f>'PLANILHA COMPLETA'!D4</f>
        <v>DATA: mai/26</v>
      </c>
      <c r="B7" s="46"/>
      <c r="C7" s="47"/>
      <c r="D7" s="48"/>
    </row>
    <row r="8" spans="1:5" hidden="1" x14ac:dyDescent="0.2">
      <c r="A8" s="43"/>
      <c r="B8" s="8"/>
      <c r="C8" s="8"/>
      <c r="D8" s="44"/>
    </row>
    <row r="9" spans="1:5" ht="12.95" customHeight="1" x14ac:dyDescent="0.2">
      <c r="A9" s="49" t="s">
        <v>1</v>
      </c>
      <c r="B9" s="50" t="s">
        <v>15</v>
      </c>
      <c r="C9" s="50" t="s">
        <v>17</v>
      </c>
      <c r="D9" s="51" t="s">
        <v>18</v>
      </c>
    </row>
    <row r="10" spans="1:5" ht="12.75" customHeight="1" x14ac:dyDescent="0.2">
      <c r="A10" s="52"/>
      <c r="B10" s="53"/>
      <c r="C10" s="54"/>
      <c r="D10" s="55"/>
    </row>
    <row r="11" spans="1:5" ht="12.95" customHeight="1" x14ac:dyDescent="0.2">
      <c r="A11" s="64" t="str">
        <f>'PLANILHA COMPLETA'!A26</f>
        <v>1.4 - PRAÇA FLORESTA</v>
      </c>
      <c r="B11" s="65">
        <f>'PLANILHA COMPLETA'!H26</f>
        <v>2368.7456330656696</v>
      </c>
      <c r="C11" s="67">
        <v>1</v>
      </c>
      <c r="D11" s="68">
        <f>SUM(C11:C11)</f>
        <v>1</v>
      </c>
      <c r="E11" s="60"/>
    </row>
    <row r="12" spans="1:5" ht="12.95" customHeight="1" x14ac:dyDescent="0.2">
      <c r="A12" s="64"/>
      <c r="B12" s="65"/>
      <c r="C12" s="69">
        <f>+B11*C11</f>
        <v>2368.7456330656696</v>
      </c>
      <c r="D12" s="70">
        <f>+B11*D11</f>
        <v>2368.7456330656696</v>
      </c>
      <c r="E12" s="60"/>
    </row>
    <row r="13" spans="1:5" ht="12.95" customHeight="1" x14ac:dyDescent="0.2">
      <c r="A13" s="71" t="str">
        <f>'PLANILHA COMPLETA'!A29</f>
        <v>1.5 - PRAÇA FAUSTINA</v>
      </c>
      <c r="B13" s="72">
        <f>'PLANILHA COMPLETA'!H29</f>
        <v>2122.7699702343434</v>
      </c>
      <c r="C13" s="58">
        <v>1</v>
      </c>
      <c r="D13" s="59">
        <f>SUM(C13:C13)</f>
        <v>1</v>
      </c>
      <c r="E13" s="60"/>
    </row>
    <row r="14" spans="1:5" ht="12.95" customHeight="1" x14ac:dyDescent="0.2">
      <c r="A14" s="71"/>
      <c r="B14" s="72"/>
      <c r="C14" s="62">
        <f>+B13*C13</f>
        <v>2122.7699702343434</v>
      </c>
      <c r="D14" s="63">
        <f>+B13*D13</f>
        <v>2122.7699702343434</v>
      </c>
      <c r="E14" s="60"/>
    </row>
    <row r="15" spans="1:5" ht="12.95" customHeight="1" x14ac:dyDescent="0.2">
      <c r="A15" s="75" t="str">
        <f>'PLANILHA COMPLETA'!A32</f>
        <v>1.6 - PRAÇA PADRE LÉO</v>
      </c>
      <c r="B15" s="65">
        <f>'PLANILHA COMPLETA'!H32</f>
        <v>57314.151392504871</v>
      </c>
      <c r="C15" s="67">
        <v>1</v>
      </c>
      <c r="D15" s="68">
        <f>SUM(C15:C15)</f>
        <v>1</v>
      </c>
      <c r="E15" s="60"/>
    </row>
    <row r="16" spans="1:5" ht="12.95" customHeight="1" x14ac:dyDescent="0.2">
      <c r="A16" s="64"/>
      <c r="B16" s="65"/>
      <c r="C16" s="69">
        <f>+B15*C15</f>
        <v>57314.151392504871</v>
      </c>
      <c r="D16" s="70">
        <f>+B15*D15</f>
        <v>57314.151392504871</v>
      </c>
      <c r="E16" s="60"/>
    </row>
    <row r="17" spans="1:6" ht="12.95" customHeight="1" x14ac:dyDescent="0.2">
      <c r="A17" s="71" t="str">
        <f>'PLANILHA COMPLETA'!A45</f>
        <v>1.7 - PRAÇA DO SANTO ANTÔNIO</v>
      </c>
      <c r="B17" s="72">
        <f>'PLANILHA COMPLETA'!H45</f>
        <v>4817.6451555566973</v>
      </c>
      <c r="C17" s="58">
        <v>1</v>
      </c>
      <c r="D17" s="59">
        <f>SUM(C17:C17)</f>
        <v>1</v>
      </c>
      <c r="E17" s="60"/>
    </row>
    <row r="18" spans="1:6" ht="12.95" customHeight="1" x14ac:dyDescent="0.2">
      <c r="A18" s="71"/>
      <c r="B18" s="72"/>
      <c r="C18" s="62">
        <f>+B17*C17</f>
        <v>4817.6451555566973</v>
      </c>
      <c r="D18" s="63">
        <f>+B17*D17</f>
        <v>4817.6451555566973</v>
      </c>
      <c r="E18" s="60"/>
    </row>
    <row r="19" spans="1:6" ht="12.95" customHeight="1" x14ac:dyDescent="0.2">
      <c r="A19" s="75" t="str">
        <f>'PLANILHA COMPLETA'!A56</f>
        <v>1.8 - PRAÇA PROCÓPIO CARDOSO</v>
      </c>
      <c r="B19" s="65">
        <f>'PLANILHA COMPLETA'!H56</f>
        <v>5834.6706441445667</v>
      </c>
      <c r="C19" s="67">
        <v>1</v>
      </c>
      <c r="D19" s="68">
        <f>SUM(C19:C19)</f>
        <v>1</v>
      </c>
      <c r="E19" s="60"/>
    </row>
    <row r="20" spans="1:6" ht="12.95" customHeight="1" x14ac:dyDescent="0.2">
      <c r="A20" s="64"/>
      <c r="B20" s="65"/>
      <c r="C20" s="69">
        <f>+B19*C19</f>
        <v>5834.6706441445667</v>
      </c>
      <c r="D20" s="70">
        <f>+B19*D19</f>
        <v>5834.6706441445667</v>
      </c>
      <c r="E20" s="60"/>
    </row>
    <row r="21" spans="1:6" ht="12.95" customHeight="1" x14ac:dyDescent="0.2">
      <c r="A21" s="173" t="str">
        <f>'PLANILHA COMPLETA'!A64</f>
        <v>1.9 - PRAÇA MOISÉS LADEIA</v>
      </c>
      <c r="B21" s="174">
        <f>'PLANILHA COMPLETA'!H64</f>
        <v>19441.128401616475</v>
      </c>
      <c r="C21" s="176">
        <v>1</v>
      </c>
      <c r="D21" s="177">
        <f>SUM(C21:C21)</f>
        <v>1</v>
      </c>
      <c r="E21" s="178"/>
    </row>
    <row r="22" spans="1:6" ht="12.95" customHeight="1" x14ac:dyDescent="0.2">
      <c r="A22" s="179"/>
      <c r="B22" s="174"/>
      <c r="C22" s="180">
        <f>+B21*C21</f>
        <v>19441.128401616475</v>
      </c>
      <c r="D22" s="181">
        <f>+B21*D21</f>
        <v>19441.128401616475</v>
      </c>
      <c r="E22" s="178"/>
    </row>
    <row r="23" spans="1:6" ht="12.95" customHeight="1" x14ac:dyDescent="0.2">
      <c r="A23" s="76"/>
      <c r="B23" s="77"/>
      <c r="C23" s="62"/>
      <c r="D23" s="63"/>
    </row>
    <row r="24" spans="1:6" ht="12.95" customHeight="1" x14ac:dyDescent="0.2">
      <c r="A24" s="78" t="s">
        <v>19</v>
      </c>
      <c r="B24" s="77">
        <f>SUM(B13,B11,B15,B17,B19,B21)</f>
        <v>91899.111197122635</v>
      </c>
      <c r="C24" s="79">
        <f t="shared" ref="C24:D24" si="0">SUM(C14,C12,C16,C18,C20,C22)</f>
        <v>91899.111197122635</v>
      </c>
      <c r="D24" s="79">
        <f t="shared" si="0"/>
        <v>91899.111197122635</v>
      </c>
      <c r="F24" s="80"/>
    </row>
    <row r="25" spans="1:6" ht="12.95" customHeight="1" x14ac:dyDescent="0.2">
      <c r="A25" s="81" t="s">
        <v>20</v>
      </c>
      <c r="B25" s="82"/>
      <c r="C25" s="84">
        <f>+C24</f>
        <v>91899.111197122635</v>
      </c>
      <c r="D25" s="85"/>
    </row>
    <row r="26" spans="1:6" ht="12.95" customHeight="1" x14ac:dyDescent="0.2">
      <c r="A26" s="78" t="s">
        <v>21</v>
      </c>
      <c r="B26" s="86"/>
      <c r="C26" s="87">
        <f>+C24*1/B24</f>
        <v>1</v>
      </c>
      <c r="D26" s="88"/>
    </row>
    <row r="27" spans="1:6" ht="12.95" customHeight="1" thickBot="1" x14ac:dyDescent="0.25">
      <c r="A27" s="81" t="s">
        <v>22</v>
      </c>
      <c r="B27" s="82"/>
      <c r="C27" s="89">
        <f>+C26</f>
        <v>1</v>
      </c>
      <c r="D27" s="90"/>
    </row>
    <row r="28" spans="1:6" ht="12.95" customHeight="1" x14ac:dyDescent="0.2">
      <c r="A28" s="40" t="s">
        <v>23</v>
      </c>
      <c r="B28" s="41"/>
      <c r="C28" s="41"/>
      <c r="D28" s="42"/>
    </row>
    <row r="29" spans="1:6" ht="24.95" customHeight="1" x14ac:dyDescent="0.2">
      <c r="A29" s="43"/>
      <c r="B29" s="8"/>
      <c r="C29" s="8"/>
      <c r="D29" s="44"/>
    </row>
    <row r="30" spans="1:6" ht="24.95" customHeight="1" x14ac:dyDescent="0.2">
      <c r="A30" s="91"/>
      <c r="B30" s="7"/>
      <c r="C30" s="8"/>
      <c r="D30" s="44"/>
    </row>
    <row r="31" spans="1:6" ht="24.95" customHeight="1" x14ac:dyDescent="0.2">
      <c r="A31" s="43"/>
      <c r="B31" s="8"/>
      <c r="C31" s="8"/>
      <c r="D31" s="44"/>
    </row>
    <row r="32" spans="1:6" ht="12.95" customHeight="1" x14ac:dyDescent="0.2">
      <c r="A32" s="157" t="s">
        <v>24</v>
      </c>
      <c r="B32" s="220" t="s">
        <v>48</v>
      </c>
      <c r="C32" s="220"/>
      <c r="D32" s="221"/>
    </row>
    <row r="33" spans="1:4" ht="12.95" customHeight="1" thickBot="1" x14ac:dyDescent="0.25">
      <c r="A33" s="158" t="s">
        <v>25</v>
      </c>
      <c r="B33" s="218" t="s">
        <v>67</v>
      </c>
      <c r="C33" s="218"/>
      <c r="D33" s="219"/>
    </row>
  </sheetData>
  <mergeCells count="3">
    <mergeCell ref="A3:D4"/>
    <mergeCell ref="B32:D32"/>
    <mergeCell ref="B33:D33"/>
  </mergeCells>
  <pageMargins left="0.51181102362204722" right="0.51181102362204722" top="0.78740157480314965" bottom="0.78740157480314965" header="0.31496062992125984" footer="0.31496062992125984"/>
  <pageSetup paperSize="9" scale="110"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V17"/>
  <sheetViews>
    <sheetView view="pageBreakPreview" zoomScaleNormal="100" zoomScaleSheetLayoutView="100" workbookViewId="0">
      <selection activeCell="E14" sqref="E14"/>
    </sheetView>
  </sheetViews>
  <sheetFormatPr defaultRowHeight="12.75" x14ac:dyDescent="0.2"/>
  <sheetData>
    <row r="1" spans="1:22" x14ac:dyDescent="0.2">
      <c r="A1" s="237" t="s">
        <v>27</v>
      </c>
      <c r="B1" s="238"/>
      <c r="C1" s="238"/>
      <c r="D1" s="238"/>
      <c r="E1" s="238"/>
      <c r="F1" s="238"/>
      <c r="G1" s="238"/>
      <c r="H1" s="238"/>
      <c r="I1" s="238"/>
      <c r="J1" s="238"/>
      <c r="K1" s="238"/>
      <c r="L1" s="238"/>
      <c r="M1" s="238"/>
      <c r="N1" s="238"/>
      <c r="O1" s="238"/>
      <c r="P1" s="238"/>
      <c r="Q1" s="238"/>
      <c r="R1" s="238"/>
      <c r="S1" s="238"/>
      <c r="T1" s="239"/>
    </row>
    <row r="2" spans="1:22" ht="13.5" thickBot="1" x14ac:dyDescent="0.25">
      <c r="A2" s="240"/>
      <c r="B2" s="241"/>
      <c r="C2" s="241"/>
      <c r="D2" s="241"/>
      <c r="E2" s="241"/>
      <c r="F2" s="241"/>
      <c r="G2" s="241"/>
      <c r="H2" s="241"/>
      <c r="I2" s="241"/>
      <c r="J2" s="241"/>
      <c r="K2" s="241"/>
      <c r="L2" s="241"/>
      <c r="M2" s="241"/>
      <c r="N2" s="241"/>
      <c r="O2" s="241"/>
      <c r="P2" s="241"/>
      <c r="Q2" s="241"/>
      <c r="R2" s="241"/>
      <c r="S2" s="241"/>
      <c r="T2" s="242"/>
    </row>
    <row r="3" spans="1:22" ht="15.75" x14ac:dyDescent="0.2">
      <c r="A3" s="94" t="s">
        <v>28</v>
      </c>
      <c r="B3" s="95"/>
      <c r="C3" s="95"/>
      <c r="D3" s="243" t="s">
        <v>29</v>
      </c>
      <c r="E3" s="244"/>
      <c r="F3" s="244"/>
      <c r="G3" s="244"/>
      <c r="H3" s="244"/>
      <c r="I3" s="245"/>
      <c r="J3" s="249" t="s">
        <v>30</v>
      </c>
      <c r="K3" s="250"/>
      <c r="L3" s="250"/>
      <c r="M3" s="250"/>
      <c r="N3" s="250"/>
      <c r="O3" s="96" t="s">
        <v>31</v>
      </c>
      <c r="P3" s="95"/>
      <c r="Q3" s="253">
        <f>(((1+M8+M5+M6)*(1+M7)*(1+M9))/(1-M10))-1</f>
        <v>0.20340343850942277</v>
      </c>
      <c r="R3" s="254"/>
      <c r="S3" s="97"/>
      <c r="T3" s="98"/>
      <c r="U3" s="228">
        <f>'PLANILHA COMPLETA'!H73</f>
        <v>138895.05165779093</v>
      </c>
      <c r="V3" s="229"/>
    </row>
    <row r="4" spans="1:22" ht="15.75" x14ac:dyDescent="0.2">
      <c r="A4" s="99"/>
      <c r="B4" s="100"/>
      <c r="C4" s="100"/>
      <c r="D4" s="246"/>
      <c r="E4" s="247"/>
      <c r="F4" s="247"/>
      <c r="G4" s="247"/>
      <c r="H4" s="247"/>
      <c r="I4" s="248"/>
      <c r="J4" s="251"/>
      <c r="K4" s="252"/>
      <c r="L4" s="252"/>
      <c r="M4" s="252"/>
      <c r="N4" s="252"/>
      <c r="O4" s="101"/>
      <c r="P4" s="100"/>
      <c r="Q4" s="255"/>
      <c r="R4" s="256"/>
      <c r="S4" s="102"/>
      <c r="T4" s="103"/>
      <c r="U4" s="228"/>
      <c r="V4" s="229"/>
    </row>
    <row r="5" spans="1:22" x14ac:dyDescent="0.2">
      <c r="A5" s="104" t="s">
        <v>32</v>
      </c>
      <c r="B5" s="105"/>
      <c r="C5" s="105"/>
      <c r="D5" s="106" t="s">
        <v>33</v>
      </c>
      <c r="E5" s="257">
        <v>3.2000000000000002E-3</v>
      </c>
      <c r="F5" s="257"/>
      <c r="G5" s="107" t="s">
        <v>34</v>
      </c>
      <c r="H5" s="257">
        <v>7.4000000000000003E-3</v>
      </c>
      <c r="I5" s="258"/>
      <c r="J5" s="108" t="s">
        <v>35</v>
      </c>
      <c r="K5" s="109"/>
      <c r="L5" s="109"/>
      <c r="M5" s="259">
        <v>3.2000000000000002E-3</v>
      </c>
      <c r="N5" s="259"/>
      <c r="O5" s="260" t="s">
        <v>36</v>
      </c>
      <c r="P5" s="261"/>
      <c r="Q5" s="261"/>
      <c r="R5" s="261"/>
      <c r="S5" s="261"/>
      <c r="T5" s="262"/>
    </row>
    <row r="6" spans="1:22" x14ac:dyDescent="0.2">
      <c r="A6" s="110" t="s">
        <v>37</v>
      </c>
      <c r="B6" s="111"/>
      <c r="C6" s="111"/>
      <c r="D6" s="112" t="s">
        <v>33</v>
      </c>
      <c r="E6" s="232">
        <v>5.0000000000000001E-3</v>
      </c>
      <c r="F6" s="232"/>
      <c r="G6" s="113" t="s">
        <v>34</v>
      </c>
      <c r="H6" s="232">
        <v>9.7000000000000003E-3</v>
      </c>
      <c r="I6" s="233"/>
      <c r="J6" s="114" t="s">
        <v>38</v>
      </c>
      <c r="K6" s="115"/>
      <c r="L6" s="115"/>
      <c r="M6" s="234">
        <v>5.0000000000000001E-3</v>
      </c>
      <c r="N6" s="234"/>
      <c r="O6" s="263"/>
      <c r="P6" s="264"/>
      <c r="Q6" s="264"/>
      <c r="R6" s="264"/>
      <c r="S6" s="264"/>
      <c r="T6" s="265"/>
    </row>
    <row r="7" spans="1:22" x14ac:dyDescent="0.2">
      <c r="A7" s="110" t="s">
        <v>39</v>
      </c>
      <c r="B7" s="111"/>
      <c r="C7" s="111"/>
      <c r="D7" s="112" t="s">
        <v>33</v>
      </c>
      <c r="E7" s="232">
        <v>1.0200000000000001E-2</v>
      </c>
      <c r="F7" s="232"/>
      <c r="G7" s="113" t="s">
        <v>34</v>
      </c>
      <c r="H7" s="232">
        <v>1.21E-2</v>
      </c>
      <c r="I7" s="233"/>
      <c r="J7" s="114" t="s">
        <v>40</v>
      </c>
      <c r="K7" s="115"/>
      <c r="L7" s="115"/>
      <c r="M7" s="234">
        <v>1.0200000000000001E-2</v>
      </c>
      <c r="N7" s="234"/>
      <c r="O7" s="263"/>
      <c r="P7" s="264"/>
      <c r="Q7" s="264"/>
      <c r="R7" s="264"/>
      <c r="S7" s="264"/>
      <c r="T7" s="265"/>
    </row>
    <row r="8" spans="1:22" x14ac:dyDescent="0.2">
      <c r="A8" s="110" t="s">
        <v>41</v>
      </c>
      <c r="B8" s="111"/>
      <c r="C8" s="111"/>
      <c r="D8" s="112" t="s">
        <v>33</v>
      </c>
      <c r="E8" s="232">
        <v>3.7999999999999999E-2</v>
      </c>
      <c r="F8" s="232"/>
      <c r="G8" s="113" t="s">
        <v>34</v>
      </c>
      <c r="H8" s="232">
        <v>4.6699999999999998E-2</v>
      </c>
      <c r="I8" s="233"/>
      <c r="J8" s="114" t="s">
        <v>42</v>
      </c>
      <c r="K8" s="115"/>
      <c r="L8" s="115"/>
      <c r="M8" s="234">
        <v>3.7999999999999999E-2</v>
      </c>
      <c r="N8" s="234"/>
      <c r="O8" s="263"/>
      <c r="P8" s="264"/>
      <c r="Q8" s="264"/>
      <c r="R8" s="264"/>
      <c r="S8" s="264"/>
      <c r="T8" s="265"/>
    </row>
    <row r="9" spans="1:22" x14ac:dyDescent="0.2">
      <c r="A9" s="110" t="s">
        <v>43</v>
      </c>
      <c r="B9" s="111"/>
      <c r="C9" s="111"/>
      <c r="D9" s="112" t="s">
        <v>33</v>
      </c>
      <c r="E9" s="232">
        <v>6.6400000000000001E-2</v>
      </c>
      <c r="F9" s="232"/>
      <c r="G9" s="113" t="s">
        <v>34</v>
      </c>
      <c r="H9" s="232">
        <v>8.6900000000000005E-2</v>
      </c>
      <c r="I9" s="233"/>
      <c r="J9" s="114" t="s">
        <v>44</v>
      </c>
      <c r="K9" s="115"/>
      <c r="L9" s="115"/>
      <c r="M9" s="234">
        <v>6.6400000000000001E-2</v>
      </c>
      <c r="N9" s="234"/>
      <c r="O9" s="263"/>
      <c r="P9" s="264"/>
      <c r="Q9" s="264"/>
      <c r="R9" s="264"/>
      <c r="S9" s="264"/>
      <c r="T9" s="265"/>
    </row>
    <row r="10" spans="1:22" ht="13.5" thickBot="1" x14ac:dyDescent="0.25">
      <c r="A10" s="116" t="s">
        <v>45</v>
      </c>
      <c r="B10" s="117"/>
      <c r="C10" s="117"/>
      <c r="D10" s="269" t="s">
        <v>46</v>
      </c>
      <c r="E10" s="270"/>
      <c r="F10" s="270"/>
      <c r="G10" s="270"/>
      <c r="H10" s="270"/>
      <c r="I10" s="271"/>
      <c r="J10" s="118" t="s">
        <v>47</v>
      </c>
      <c r="K10" s="119"/>
      <c r="L10" s="119"/>
      <c r="M10" s="272">
        <v>6.3450000000000006E-2</v>
      </c>
      <c r="N10" s="272"/>
      <c r="O10" s="266"/>
      <c r="P10" s="267"/>
      <c r="Q10" s="267"/>
      <c r="R10" s="267"/>
      <c r="S10" s="267"/>
      <c r="T10" s="268"/>
    </row>
    <row r="11" spans="1:22" x14ac:dyDescent="0.2">
      <c r="A11" s="120"/>
      <c r="B11" s="121"/>
      <c r="C11" s="121"/>
      <c r="D11" s="121"/>
      <c r="E11" s="121"/>
      <c r="F11" s="121"/>
      <c r="G11" s="121"/>
      <c r="H11" s="121"/>
      <c r="I11" s="121"/>
      <c r="J11" s="121"/>
      <c r="K11" s="121"/>
      <c r="L11" s="121"/>
      <c r="M11" s="121"/>
      <c r="N11" s="121"/>
      <c r="O11" s="121"/>
      <c r="P11" s="121"/>
      <c r="Q11" s="121"/>
      <c r="R11" s="121"/>
      <c r="S11" s="121"/>
      <c r="T11" s="122"/>
    </row>
    <row r="12" spans="1:22" x14ac:dyDescent="0.2">
      <c r="A12" s="123"/>
      <c r="B12" s="93"/>
      <c r="C12" s="93"/>
      <c r="D12" s="93"/>
      <c r="E12" s="93"/>
      <c r="F12" s="93"/>
      <c r="G12" s="93"/>
      <c r="H12" s="93"/>
      <c r="I12" s="93"/>
      <c r="J12" s="93"/>
      <c r="K12" s="93"/>
      <c r="L12" s="93"/>
      <c r="M12" s="93"/>
      <c r="N12" s="93"/>
      <c r="O12" s="93"/>
      <c r="P12" s="235" t="str">
        <f>'PLANILHA COMPLETA'!D4</f>
        <v>DATA: mai/26</v>
      </c>
      <c r="Q12" s="230"/>
      <c r="R12" s="230"/>
      <c r="S12" s="230"/>
      <c r="T12" s="236"/>
    </row>
    <row r="13" spans="1:22" ht="30" customHeight="1" x14ac:dyDescent="0.2">
      <c r="A13" s="123"/>
      <c r="B13" s="93"/>
      <c r="C13" s="93"/>
      <c r="D13" s="93"/>
      <c r="E13" s="93"/>
      <c r="F13" s="93"/>
      <c r="G13" s="131"/>
      <c r="H13" s="131"/>
      <c r="I13" s="93"/>
      <c r="J13" s="93"/>
      <c r="K13" s="93"/>
      <c r="L13" s="93"/>
      <c r="M13" s="131"/>
      <c r="N13" s="93"/>
      <c r="O13" s="93"/>
      <c r="P13" s="125"/>
      <c r="Q13" s="92"/>
      <c r="R13" s="92"/>
      <c r="S13" s="92"/>
      <c r="T13" s="124"/>
    </row>
    <row r="14" spans="1:22" ht="60" customHeight="1" x14ac:dyDescent="0.2">
      <c r="A14" s="123"/>
      <c r="B14" s="93"/>
      <c r="C14" s="131"/>
      <c r="D14" s="93"/>
      <c r="E14" s="93"/>
      <c r="F14" s="93"/>
      <c r="G14" s="93"/>
      <c r="H14" s="93"/>
      <c r="I14" s="93"/>
      <c r="J14" s="93"/>
      <c r="K14" s="93"/>
      <c r="L14" s="93"/>
      <c r="M14" s="93"/>
      <c r="N14" s="93"/>
      <c r="O14" s="93"/>
      <c r="P14" s="125"/>
      <c r="Q14" s="92"/>
      <c r="R14" s="92"/>
      <c r="S14" s="92"/>
      <c r="T14" s="124"/>
    </row>
    <row r="15" spans="1:22" ht="30" customHeight="1" x14ac:dyDescent="0.2">
      <c r="A15" s="123"/>
      <c r="B15" s="93"/>
      <c r="C15" s="131"/>
      <c r="D15" s="93"/>
      <c r="E15" s="93"/>
      <c r="F15" s="93"/>
      <c r="G15" s="93"/>
      <c r="H15" s="93"/>
      <c r="I15" s="93"/>
      <c r="J15" s="93"/>
      <c r="K15" s="93"/>
      <c r="L15" s="93"/>
      <c r="M15" s="93"/>
      <c r="N15" s="93"/>
      <c r="O15" s="93"/>
      <c r="P15" s="93"/>
      <c r="Q15" s="93"/>
      <c r="R15" s="93"/>
      <c r="S15" s="93"/>
      <c r="T15" s="48"/>
    </row>
    <row r="16" spans="1:22" x14ac:dyDescent="0.2">
      <c r="A16" s="123"/>
      <c r="B16" s="93"/>
      <c r="C16" s="220" t="s">
        <v>24</v>
      </c>
      <c r="D16" s="220"/>
      <c r="E16" s="220"/>
      <c r="F16" s="220"/>
      <c r="G16" s="126"/>
      <c r="H16" s="126"/>
      <c r="I16" s="126"/>
      <c r="J16" s="93"/>
      <c r="K16" s="230"/>
      <c r="L16" s="230"/>
      <c r="M16" s="230"/>
      <c r="N16" s="93"/>
      <c r="O16" s="93"/>
      <c r="P16" s="230" t="s">
        <v>48</v>
      </c>
      <c r="Q16" s="230"/>
      <c r="R16" s="230"/>
      <c r="S16" s="93"/>
      <c r="T16" s="48"/>
    </row>
    <row r="17" spans="1:20" ht="13.5" thickBot="1" x14ac:dyDescent="0.25">
      <c r="A17" s="127"/>
      <c r="B17" s="128"/>
      <c r="C17" s="218" t="s">
        <v>25</v>
      </c>
      <c r="D17" s="218"/>
      <c r="E17" s="218"/>
      <c r="F17" s="218"/>
      <c r="G17" s="129"/>
      <c r="H17" s="129"/>
      <c r="I17" s="129"/>
      <c r="J17" s="128"/>
      <c r="K17" s="231"/>
      <c r="L17" s="231"/>
      <c r="M17" s="231"/>
      <c r="N17" s="128"/>
      <c r="O17" s="128"/>
      <c r="P17" s="231" t="s">
        <v>49</v>
      </c>
      <c r="Q17" s="231"/>
      <c r="R17" s="231"/>
      <c r="S17" s="128"/>
      <c r="T17" s="130"/>
    </row>
  </sheetData>
  <mergeCells count="30">
    <mergeCell ref="H8:I8"/>
    <mergeCell ref="M8:N8"/>
    <mergeCell ref="A1:T2"/>
    <mergeCell ref="D3:I4"/>
    <mergeCell ref="J3:N4"/>
    <mergeCell ref="Q3:R4"/>
    <mergeCell ref="E5:F5"/>
    <mergeCell ref="H5:I5"/>
    <mergeCell ref="M5:N5"/>
    <mergeCell ref="O5:T10"/>
    <mergeCell ref="E6:F6"/>
    <mergeCell ref="H6:I6"/>
    <mergeCell ref="D10:I10"/>
    <mergeCell ref="M10:N10"/>
    <mergeCell ref="U3:V4"/>
    <mergeCell ref="P16:R16"/>
    <mergeCell ref="P17:R17"/>
    <mergeCell ref="C16:F16"/>
    <mergeCell ref="K16:M16"/>
    <mergeCell ref="C17:F17"/>
    <mergeCell ref="K17:M17"/>
    <mergeCell ref="E9:F9"/>
    <mergeCell ref="H9:I9"/>
    <mergeCell ref="M9:N9"/>
    <mergeCell ref="P12:T12"/>
    <mergeCell ref="M6:N6"/>
    <mergeCell ref="E7:F7"/>
    <mergeCell ref="H7:I7"/>
    <mergeCell ref="M7:N7"/>
    <mergeCell ref="E8:F8"/>
  </mergeCells>
  <pageMargins left="0.51181102362204722" right="0.51181102362204722" top="0.78740157480314965" bottom="0.78740157480314965" header="0.31496062992125984" footer="0.31496062992125984"/>
  <pageSetup paperSize="9" scale="75" orientation="landscape" verticalDpi="0" r:id="rId1"/>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Dnx8RwgGXFBnCFZbHs/MsCdgKGn46fvFRRscP2t93Wo=</DigestValue>
    </Reference>
    <Reference Type="http://www.w3.org/2000/09/xmldsig#Object" URI="#idOfficeObject">
      <DigestMethod Algorithm="http://www.w3.org/2001/04/xmlenc#sha256"/>
      <DigestValue>+knhtkniEhS0IyqnHYBzM5NTkzyRW9p4EKnIfwFBfOU=</DigestValue>
    </Reference>
    <Reference Type="http://uri.etsi.org/01903#SignedProperties" URI="#idSignedProperties">
      <Transforms>
        <Transform Algorithm="http://www.w3.org/TR/2001/REC-xml-c14n-20010315"/>
      </Transforms>
      <DigestMethod Algorithm="http://www.w3.org/2001/04/xmlenc#sha256"/>
      <DigestValue>qZJoy3ML85KtATbco3FGiufY7UjpDY7bHm9l4r1AYFk=</DigestValue>
    </Reference>
  </SignedInfo>
  <SignatureValue>Zou4Pf+Li6PjQM/M8Z0EI/4oyzsbtLSsor1+nufSiZ76T/DplDrw9mExmUx9vVAnQNbk1heBwW8F
y9tiF4vXUXJPwGllt0vbItgM7YSlgD/t15yILBzL/GMsOEn603BEXluabHq8OEqwG689kC0d270q
epeHwqpaeDMfC/ZEea2fgcbECFQpo8GJ0L5Goe1ivrYZVG+jXGR5HJj8FgTbpgrqeLvhaKGhsOf7
weghQ/nCX8HCWvS/sEnprZLlLFK5xdaoe0NuknMw+X2IJW4DRRIz7Xkc2mbKANu4O9IhJDGD47fz
OIEF7Sg1KP1xU3+NcHxrhaSLn78O5KE8k7Npzg==</SignatureValue>
  <KeyInfo>
    <X509Data>
      <X509Certificate>MIIHXjCCBUagAwIBAgIISFRlQWPqULUwDQYJKoZIhvcNAQELBQAwczELMAkGA1UEBhMCQlIxEzARBgNVBAoTCklDUC1CcmFzaWwxNjA0BgNVBAsTLVNlY3JldGFyaWEgZGEgUmVjZWl0YSBGZWRlcmFsIGRvIEJyYXNpbCAtIFJGQjEXMBUGA1UEAxMOQUMgTElOSyBSRkIgdjIwHhcNMjQwOTIxMDAwMDAwWhcNMjcwOTIxMDAwMDAwWjCB5TELMAkGA1UEBhMCQlIxEzARBgNVBAoTCklDUC1CcmFzaWwxFzAVBgNVBAsTDjE3MDI0NzYzMDAwMTc1MTYwNAYDVQQLEy1TZWNyZXRhcmlhIGRhIFJlY2VpdGEgRmVkZXJhbCBkbyBCcmFzaWwgLSBSRkIxFTATBgNVBAsTDFJGQiBlLUNQRiBBMzEUMBIGA1UECxMLKEVNIEJSQU5DTykxEzARBgNVBAsTCnByZXNlbmNpYWwxLjAsBgNVBAMTJUpPQVFVSU0gTkVSRVMgWEFWSUVSIERJQVM6NTc5MTMyMzQ2ODcwggEiMA0GCSqGSIb3DQEBAQUAA4IBDwAwggEKAoIBAQDO9FgfF3NIGXiGAn8KaLCezFtFhPYBX0snpe5/AkkHfkYUtfo3GMe/dJfTUArdAESC59bmT1EVbLRqTT0HaISx3/+6I/MtUjsgO9zih5B+zGiQkP1EeRLxy/W4TNvABp1De/0qu+N093uJ95q2Fc21mXi1x2ki+BuzXN0GPcIOekerdJn0cYgD/ZbTLYcP0pxPwf0cgwWZiQj42f+kW1gpaWvHyxWEoZt3mmg5uPpg27TC9GlhYr6NEZe+TS1vdjV5Jd72xXR3DkgMHQ1HL0jemOduZOdrjMhrcVCckS1Xykds2w7pNRn6QeKl+Gg1yZ+KG8q1QThvcCi6AgPZQFNhAgMBAAGjggKBMIICfTAfBgNVHSMEGDAWgBQN39ZH9BNO5SJYMixmpucu5Fe8AjAOBgNVHQ8BAf8EBAMCBeAwbAYDVR0gBGUwYzBhBgZgTAECAzgwVzBVBggrBgEFBQcCARZJaHR0cDovL3JlcG9zaXRvcmlvLmxpbmtjZXJ0aWZpY2FjYW8uY29tLmJyL2FjLWxpbmtyZmIvYWMtbGluay1yZmItZHBjLnBkZjCBsAYDVR0fBIGoMIGlMFCgTqBMhkpodHRwOi8vcmVwb3NpdG9yaW8ubGlua2NlcnRpZmljYWNhby5jb20uYnIvYWMtbGlua3JmYi9sY3ItYWMtbGlua3JmYnY1LmNybDBRoE+gTYZLaHR0cDovL3JlcG9zaXRvcmlvMi5saW5rY2VydGlmaWNhY2FvLmNvbS5ici9hYy1saW5rcmZiL2xjci1hYy1saW5rcmZidjUuY3JsMGIGCCsGAQUFBwEBBFYwVDBSBggrBgEFBQcwAoZGaHR0cDovL3JlcG9zaXRvcmlvLmxpbmtjZXJ0aWZpY2FjYW8uY29tLmJyL2FjLWxpbmtyZmIvYWMtbGlua3JmYnY1LnA3YjCBmgYDVR0RBIGSMIGPgRpHQUJJTkVURUBTQUxJTkFTLk1HLkdPVi5CUqA4BgVgTAEDAaAvEy0wMzA4MTk2NTU3OTEzMjM0Njg3MDAwMDAwMDAwMDAwMDAwMDAwMDAwMDAwMDCgHgYFYEwBAwWgFRMTMDAwMDAwMDAwMDAwMDAwMDAwMKAXBgVgTAEDBqAOEwwwMDAwMDAwMDAwMDAwHQYDVR0lBBYwFAYIKwYBBQUHAwIGCCsGAQUFBwMEMAkGA1UdEwQCMAAwDQYJKoZIhvcNAQELBQADggIBAHVEv4DQu9M0iJXjWLeG7U3PcE+YhKW29HoZoBwWZ3JUDfydmIPdoyARRnQWAtqSN2Ht5G5XIGr+4vj00Dpg1YFxVUEZFYxar0H+oQMTS5RKN6tyMCfgNz8fsjfls/t+1RTerLTp3JCFxpW0rKDvrTtl6e1G6pnCyqF5lasULhaytHSisAuGMloYl6tR128IaHeS3bWXlASTDKTgRYGWLPBv/yXCQJOpesCNGMdbeyjcJHu9sAaNgr/opluO7bGBehE8uJrduM/b1TKZbN/Oz4RnEOpkhUTfieKz+qvEe9SXkCBW+RR7X4pKVCF9ryuTqNgOCHjfGXFhs0wI2++0CU73U06/6pYxGp5GKVpOhJ1pZp5oqjsK/oyBlBXgKhrP3KKJtYiLKciQMYQxMgOWgVRzkHkfN6OUz3IhL5WKOz5dGuoaIwrzGVHmWjr0G3U0XxvEzOJHK/lGZ2JYWBH2I6TdQh4+rj3TXMrjt2r1o5PWii8yJUvWvUaHouAOMjYdKAllRe19bfg8F+9SO4l1a+6Dm1s7fhlZtMwrW+eyZVJMKLbWXFm8dFDodQByQAQ8v1dK9Pb7LwrRUDqH77KNDLG9arIVTfey/ycm+Cw39eY4cf16bvbGbqwbS0Gctr6oHiaziEq+wmpY+rYDpplbPpUwosQ+bXozxCBne+JJ6UB2</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14"/>
            <mdssi:RelationshipReference xmlns:mdssi="http://schemas.openxmlformats.org/package/2006/digital-signature" SourceId="rId8"/>
            <mdssi:RelationshipReference xmlns:mdssi="http://schemas.openxmlformats.org/package/2006/digital-signature" SourceId="rId13"/>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12"/>
            <mdssi:RelationshipReference xmlns:mdssi="http://schemas.openxmlformats.org/package/2006/digital-signature" SourceId="rId2"/>
            <mdssi:RelationshipReference xmlns:mdssi="http://schemas.openxmlformats.org/package/2006/digital-signature" SourceId="rId16"/>
            <mdssi:RelationshipReference xmlns:mdssi="http://schemas.openxmlformats.org/package/2006/digital-signature" SourceId="rId1"/>
            <mdssi:RelationshipReference xmlns:mdssi="http://schemas.openxmlformats.org/package/2006/digital-signature" SourceId="rId6"/>
          </Transform>
          <Transform Algorithm="http://www.w3.org/TR/2001/REC-xml-c14n-20010315"/>
        </Transforms>
        <DigestMethod Algorithm="http://www.w3.org/2001/04/xmlenc#sha256"/>
        <DigestValue>xt5X93u/vrm9MpjeIm4AGgV/Eruc1MPAc+w+h2X7mQY=</DigestValue>
      </Reference>
      <Reference URI="/xl/calcChain.xml?ContentType=application/vnd.openxmlformats-officedocument.spreadsheetml.calcChain+xml">
        <DigestMethod Algorithm="http://www.w3.org/2001/04/xmlenc#sha256"/>
        <DigestValue>pHuNUucDwSwFmFDC1m4g7CXrXVy1WIRc4al3vDkviA8=</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drawing1.xml?ContentType=application/vnd.openxmlformats-officedocument.drawing+xml">
        <DigestMethod Algorithm="http://www.w3.org/2001/04/xmlenc#sha256"/>
        <DigestValue>6hemxY/i7lyZ1hJZrK99PrtKzrNPHL0j3pvz03fShVQ=</DigestValue>
      </Reference>
      <Reference URI="/xl/drawings/drawing2.xml?ContentType=application/vnd.openxmlformats-officedocument.drawing+xml">
        <DigestMethod Algorithm="http://www.w3.org/2001/04/xmlenc#sha256"/>
        <DigestValue>FZIPueJpMnLlV/ZG+hg9mB608vhLJolT2DJDaMomLIA=</DigestValue>
      </Reference>
      <Reference URI="/xl/drawings/drawing3.xml?ContentType=application/vnd.openxmlformats-officedocument.drawing+xml">
        <DigestMethod Algorithm="http://www.w3.org/2001/04/xmlenc#sha256"/>
        <DigestValue>FZIPueJpMnLlV/ZG+hg9mB608vhLJolT2DJDaMomLIA=</DigestValue>
      </Reference>
      <Reference URI="/xl/drawings/drawing4.xml?ContentType=application/vnd.openxmlformats-officedocument.drawing+xml">
        <DigestMethod Algorithm="http://www.w3.org/2001/04/xmlenc#sha256"/>
        <DigestValue>Sf607Li7kSXxjYF21ntjWR/VCtpFxD2uxI1lq3Ipdsc=</DigestValue>
      </Reference>
      <Reference URI="/xl/drawings/drawing5.xml?ContentType=application/vnd.openxmlformats-officedocument.drawing+xml">
        <DigestMethod Algorithm="http://www.w3.org/2001/04/xmlenc#sha256"/>
        <DigestValue>FZIPueJpMnLlV/ZG+hg9mB608vhLJolT2DJDaMomLIA=</DigestValue>
      </Reference>
      <Reference URI="/xl/drawings/drawing6.xml?ContentType=application/vnd.openxmlformats-officedocument.drawing+xml">
        <DigestMethod Algorithm="http://www.w3.org/2001/04/xmlenc#sha256"/>
        <DigestValue>FZIPueJpMnLlV/ZG+hg9mB608vhLJolT2DJDaMomLIA=</DigestValue>
      </Reference>
      <Reference URI="/xl/drawings/drawing7.xml?ContentType=application/vnd.openxmlformats-officedocument.drawing+xml">
        <DigestMethod Algorithm="http://www.w3.org/2001/04/xmlenc#sha256"/>
        <DigestValue>XhzdEAYXav+S3aXKj+KhCT3JZEXUtr/gqkd9qMdI7jc=</DigestValue>
      </Reference>
      <Reference URI="/xl/drawings/drawing8.xml?ContentType=application/vnd.openxmlformats-officedocument.drawing+xml">
        <DigestMethod Algorithm="http://www.w3.org/2001/04/xmlenc#sha256"/>
        <DigestValue>sRQlp56yPFkbAFxTVJbDZ+YQZqeuetzCYpBMWdLkMdE=</DigestValue>
      </Reference>
      <Reference URI="/xl/drawings/drawing9.xml?ContentType=application/vnd.openxmlformats-officedocument.drawing+xml">
        <DigestMethod Algorithm="http://www.w3.org/2001/04/xmlenc#sha256"/>
        <DigestValue>sRQlp56yPFkbAFxTVJbDZ+YQZqeuetzCYpBMWdLkMdE=</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pV/1ulJ/zOW68kRqzip5Rrn+/q+8xZakA2wdXh/Mpy8=</DigestValue>
      </Reference>
      <Reference URI="/xl/externalLinks/_rels/externalLink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0eTKIIO7GwOxKHMnwrLVdi7YiR3067rWE0LADvxXcGQ=</DigestValue>
      </Reference>
      <Reference URI="/xl/externalLinks/externalLink1.xml?ContentType=application/vnd.openxmlformats-officedocument.spreadsheetml.externalLink+xml">
        <DigestMethod Algorithm="http://www.w3.org/2001/04/xmlenc#sha256"/>
        <DigestValue>ARMnjXk98T2SgU6QL8CyBpZIh25fyo7SygmMeeUeobs=</DigestValue>
      </Reference>
      <Reference URI="/xl/externalLinks/externalLink2.xml?ContentType=application/vnd.openxmlformats-officedocument.spreadsheetml.externalLink+xml">
        <DigestMethod Algorithm="http://www.w3.org/2001/04/xmlenc#sha256"/>
        <DigestValue>/LnKcoSao14lm69qnLulJi5+PCZYiHTqPcqHGGt8zPA=</DigestValue>
      </Reference>
      <Reference URI="/xl/media/image1.png?ContentType=image/png">
        <DigestMethod Algorithm="http://www.w3.org/2001/04/xmlenc#sha256"/>
        <DigestValue>avaLz9S1pPXg7aB039/3jFVFhd/56d4SMtYao1tOOaM=</DigestValue>
      </Reference>
      <Reference URI="/xl/printerSettings/printerSettings1.bin?ContentType=application/vnd.openxmlformats-officedocument.spreadsheetml.printerSettings">
        <DigestMethod Algorithm="http://www.w3.org/2001/04/xmlenc#sha256"/>
        <DigestValue>o91BaHdfjWzQQ9vQSokJt75F0dbEFS0zsXdqxcjU1R4=</DigestValue>
      </Reference>
      <Reference URI="/xl/printerSettings/printerSettings10.bin?ContentType=application/vnd.openxmlformats-officedocument.spreadsheetml.printerSettings">
        <DigestMethod Algorithm="http://www.w3.org/2001/04/xmlenc#sha256"/>
        <DigestValue>4uqrZaHG1vLnrqF2ymTDsTGPF/+p/GDRjfZlOLDFdJw=</DigestValue>
      </Reference>
      <Reference URI="/xl/printerSettings/printerSettings2.bin?ContentType=application/vnd.openxmlformats-officedocument.spreadsheetml.printerSettings">
        <DigestMethod Algorithm="http://www.w3.org/2001/04/xmlenc#sha256"/>
        <DigestValue>gmulBKk67OkCsvw89aSi1VdIY5/N7Bw+udxN3jSLeH4=</DigestValue>
      </Reference>
      <Reference URI="/xl/printerSettings/printerSettings3.bin?ContentType=application/vnd.openxmlformats-officedocument.spreadsheetml.printerSettings">
        <DigestMethod Algorithm="http://www.w3.org/2001/04/xmlenc#sha256"/>
        <DigestValue>R+J/ugqjoISMRroBM84YbC5AjJuZ5jueR3Nwoc4x+yE=</DigestValue>
      </Reference>
      <Reference URI="/xl/printerSettings/printerSettings4.bin?ContentType=application/vnd.openxmlformats-officedocument.spreadsheetml.printerSettings">
        <DigestMethod Algorithm="http://www.w3.org/2001/04/xmlenc#sha256"/>
        <DigestValue>oDpYssyO8FoniiQoMEGIPiHtjMViFUgN/K0ICff5eRI=</DigestValue>
      </Reference>
      <Reference URI="/xl/printerSettings/printerSettings5.bin?ContentType=application/vnd.openxmlformats-officedocument.spreadsheetml.printerSettings">
        <DigestMethod Algorithm="http://www.w3.org/2001/04/xmlenc#sha256"/>
        <DigestValue>gmulBKk67OkCsvw89aSi1VdIY5/N7Bw+udxN3jSLeH4=</DigestValue>
      </Reference>
      <Reference URI="/xl/printerSettings/printerSettings6.bin?ContentType=application/vnd.openxmlformats-officedocument.spreadsheetml.printerSettings">
        <DigestMethod Algorithm="http://www.w3.org/2001/04/xmlenc#sha256"/>
        <DigestValue>gmulBKk67OkCsvw89aSi1VdIY5/N7Bw+udxN3jSLeH4=</DigestValue>
      </Reference>
      <Reference URI="/xl/printerSettings/printerSettings7.bin?ContentType=application/vnd.openxmlformats-officedocument.spreadsheetml.printerSettings">
        <DigestMethod Algorithm="http://www.w3.org/2001/04/xmlenc#sha256"/>
        <DigestValue>wFeNkVNnZa/fMHmTIG/Nj5WgOdMTMA54Cyb3YysFgQs=</DigestValue>
      </Reference>
      <Reference URI="/xl/printerSettings/printerSettings8.bin?ContentType=application/vnd.openxmlformats-officedocument.spreadsheetml.printerSettings">
        <DigestMethod Algorithm="http://www.w3.org/2001/04/xmlenc#sha256"/>
        <DigestValue>gmulBKk67OkCsvw89aSi1VdIY5/N7Bw+udxN3jSLeH4=</DigestValue>
      </Reference>
      <Reference URI="/xl/printerSettings/printerSettings9.bin?ContentType=application/vnd.openxmlformats-officedocument.spreadsheetml.printerSettings">
        <DigestMethod Algorithm="http://www.w3.org/2001/04/xmlenc#sha256"/>
        <DigestValue>R+J/ugqjoISMRroBM84YbC5AjJuZ5jueR3Nwoc4x+yE=</DigestValue>
      </Reference>
      <Reference URI="/xl/sharedStrings.xml?ContentType=application/vnd.openxmlformats-officedocument.spreadsheetml.sharedStrings+xml">
        <DigestMethod Algorithm="http://www.w3.org/2001/04/xmlenc#sha256"/>
        <DigestValue>M6zhuCdyqYlESVFBvw5/oF2sXnCuE9Ig5Sim6B3aqYw=</DigestValue>
      </Reference>
      <Reference URI="/xl/styles.xml?ContentType=application/vnd.openxmlformats-officedocument.spreadsheetml.styles+xml">
        <DigestMethod Algorithm="http://www.w3.org/2001/04/xmlenc#sha256"/>
        <DigestValue>MW1r3207H7MtjAjPcTeSv8ZYy3F+OxN/CMxoXQ3EbOk=</DigestValue>
      </Reference>
      <Reference URI="/xl/theme/theme1.xml?ContentType=application/vnd.openxmlformats-officedocument.theme+xml">
        <DigestMethod Algorithm="http://www.w3.org/2001/04/xmlenc#sha256"/>
        <DigestValue>423oF920ft6WOTceeIuir62m7cvWf04PEP+4WdovyU8=</DigestValue>
      </Reference>
      <Reference URI="/xl/workbook.xml?ContentType=application/vnd.openxmlformats-officedocument.spreadsheetml.sheet.main+xml">
        <DigestMethod Algorithm="http://www.w3.org/2001/04/xmlenc#sha256"/>
        <DigestValue>S2MrVfA9A2duaZpgNTbGokfa6z0wLXgkjMXWeNZawVs=</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AkNhP713P2yRa4Dh2ARGFlwE9QoRTO7fyLFTfcPffHI=</DigestValue>
      </Reference>
      <Reference URI="/xl/worksheets/_rels/sheet1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jKXVFx1HGVIO24c9gNTdtZXWAhN/RaoLgU3SJbP+8Bw=</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gc8gglqzrTW6QqtJ1wKoNXolcaOgzOM1fQMzKARu980=</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iLnqDiTvY3jcO6oGUkMq4Xn822GZ9FieCsP3rsGEq9A=</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Tawd0AR3WKIFqlhccubY3AMVoPIhyN3+vwBhGLrXAaA=</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kES1yCotKwnnhOOZkxVYB9G/E/IMRFzLZ5BhStIJkE0=</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8GKlLdInL2QRjK8f6lVFdQ6jnGET2MO39Zd+uuWgXI0=</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XcHrgaSEQPXtEt8bDTvGf3twKbRe1ZYn2wcDZ6ypBbY=</DigestValue>
      </Reference>
      <Reference URI="/xl/worksheets/_rels/sheet8.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X3zpCex888qW3aWZrots4NCsUJcmpFznSbbui3dQdeI=</DigestValue>
      </Reference>
      <Reference URI="/xl/worksheets/_rels/sheet9.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9OECRoONlLJKFtVUgpZ5A1EvEAwg5NdHus6boCYjhzY=</DigestValue>
      </Reference>
      <Reference URI="/xl/worksheets/sheet1.xml?ContentType=application/vnd.openxmlformats-officedocument.spreadsheetml.worksheet+xml">
        <DigestMethod Algorithm="http://www.w3.org/2001/04/xmlenc#sha256"/>
        <DigestValue>qnlHDItHN8kWE8Ma/f2RSuz41zBl57d4R57xJ7qmGv8=</DigestValue>
      </Reference>
      <Reference URI="/xl/worksheets/sheet10.xml?ContentType=application/vnd.openxmlformats-officedocument.spreadsheetml.worksheet+xml">
        <DigestMethod Algorithm="http://www.w3.org/2001/04/xmlenc#sha256"/>
        <DigestValue>OjDXOgMDZRofbJCY0zebrTSdg9/L99wiUldjSzppwj0=</DigestValue>
      </Reference>
      <Reference URI="/xl/worksheets/sheet2.xml?ContentType=application/vnd.openxmlformats-officedocument.spreadsheetml.worksheet+xml">
        <DigestMethod Algorithm="http://www.w3.org/2001/04/xmlenc#sha256"/>
        <DigestValue>X2Sd6L7xIUfq9Bj0vMSTqSlW/Un+4IWZekzltQE2fGw=</DigestValue>
      </Reference>
      <Reference URI="/xl/worksheets/sheet3.xml?ContentType=application/vnd.openxmlformats-officedocument.spreadsheetml.worksheet+xml">
        <DigestMethod Algorithm="http://www.w3.org/2001/04/xmlenc#sha256"/>
        <DigestValue>Q1wy/VfFBgjg620fHjAm08Cw3cCKQxr2X/F8dmBw73U=</DigestValue>
      </Reference>
      <Reference URI="/xl/worksheets/sheet4.xml?ContentType=application/vnd.openxmlformats-officedocument.spreadsheetml.worksheet+xml">
        <DigestMethod Algorithm="http://www.w3.org/2001/04/xmlenc#sha256"/>
        <DigestValue>2rlkKUVV5RVIpp6XXBJ8qH3jGvVCPEep4QvQ9MWqxns=</DigestValue>
      </Reference>
      <Reference URI="/xl/worksheets/sheet5.xml?ContentType=application/vnd.openxmlformats-officedocument.spreadsheetml.worksheet+xml">
        <DigestMethod Algorithm="http://www.w3.org/2001/04/xmlenc#sha256"/>
        <DigestValue>4semSLcQzpfyXeGBLB/Fv+2/vudimTUElt/528wRvtw=</DigestValue>
      </Reference>
      <Reference URI="/xl/worksheets/sheet6.xml?ContentType=application/vnd.openxmlformats-officedocument.spreadsheetml.worksheet+xml">
        <DigestMethod Algorithm="http://www.w3.org/2001/04/xmlenc#sha256"/>
        <DigestValue>a0hpEh2JDospiihMQuJo/CIQr7hju53tXvvwbMeK1Jg=</DigestValue>
      </Reference>
      <Reference URI="/xl/worksheets/sheet7.xml?ContentType=application/vnd.openxmlformats-officedocument.spreadsheetml.worksheet+xml">
        <DigestMethod Algorithm="http://www.w3.org/2001/04/xmlenc#sha256"/>
        <DigestValue>8ETg3FLkErOEME7SmTmF/Y662tHOIsnh8rfktXlqR80=</DigestValue>
      </Reference>
      <Reference URI="/xl/worksheets/sheet8.xml?ContentType=application/vnd.openxmlformats-officedocument.spreadsheetml.worksheet+xml">
        <DigestMethod Algorithm="http://www.w3.org/2001/04/xmlenc#sha256"/>
        <DigestValue>XoEI4CuNixCV1xgHUf9em3HxuDuf83he/x1eE5mMFM8=</DigestValue>
      </Reference>
      <Reference URI="/xl/worksheets/sheet9.xml?ContentType=application/vnd.openxmlformats-officedocument.spreadsheetml.worksheet+xml">
        <DigestMethod Algorithm="http://www.w3.org/2001/04/xmlenc#sha256"/>
        <DigestValue>7k9O+z9KDcbIM9oMVy8XGx2iHjmamlX640hmOCAoEB8=</DigestValue>
      </Reference>
    </Manifest>
    <SignatureProperties>
      <SignatureProperty Id="idSignatureTime" Target="#idPackageSignature">
        <mdssi:SignatureTime xmlns:mdssi="http://schemas.openxmlformats.org/package/2006/digital-signature">
          <mdssi:Format>YYYY-MM-DDThh:mm:ssTZD</mdssi:Format>
          <mdssi:Value>2026-07-30T12:57:37Z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16.0.19127/27</OfficeVersion>
          <ApplicationVersion>16.0.19127</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2026-07-30T12:57:37Z</xd:SigningTime>
          <xd:SigningCertificate>
            <xd:Cert>
              <xd:CertDigest>
                <DigestMethod Algorithm="http://www.w3.org/2001/04/xmlenc#sha256"/>
                <DigestValue>0vE0IOtVcBkxgqAk4OQ6sOtxixirWQ8UPiHPavWpVIw=</DigestValue>
              </xd:CertDigest>
              <xd:IssuerSerial>
                <X509IssuerName>CN=AC LINK RFB v2, OU=Secretaria da Receita Federal do Brasil - RFB, O=ICP-Brasil, C=BR</X509IssuerName>
                <X509SerialNumber>5211902000298086581</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G1jCCBL6gAwIBAgIBFjANBgkqhkiG9w0BAQ0FADCBkDELMAkGA1UEBhMCQlIxEzARBgNVBAoMCklDUC1CcmFzaWwxNDAyBgNVBAsMK0F1dG9yaWRhZGUgQ2VydGlmaWNhZG9yYSBSYWl6IEJyYXNpbGVpcmEgdjUxNjA0BgNVBAMMLUFDIFNlY3JldGFyaWEgZGEgUmVjZWl0YSBGZWRlcmFsIGRvIEJyYXNpbCB2NDAeFw0xODAyMjcxMzQyNDBaFw0yOTAyMjAxMjAwMDRaMHMxCzAJBgNVBAYTAkJSMRMwEQYDVQQKEwpJQ1AtQnJhc2lsMTYwNAYDVQQLEy1TZWNyZXRhcmlhIGRhIFJlY2VpdGEgRmVkZXJhbCBkbyBCcmFzaWwgLSBSRkIxFzAVBgNVBAMTDkFDIExJTksgUkZCIHYyMIICIjANBgkqhkiG9w0BAQEFAAOCAg8AMIICCgKCAgEAiSglOWWKSbm3JTm+yZ1EioJ6gfv1IJvafMW5fM9Xj/3KL1v+hEgAY9a2h8K1KXZJ3Vtt+7V4Tx44Dwtdp7Pkr5FQUo4yFhnruYfu4gQFW5xr8E1soJr13hbE7oElWujsaVPXlv7GAhxHKuFyPhyRmHMhsb/JrOmb/+4vOE/3P9OOEGgr/vZ7cv3nKvMEqhOh21W/7/f8Wk93IPSgs59GLVecr+Cmc0yu3fYmxhrf2LqNhru5QoeL4QNjlXQjWPdgVf9QbEU1SwO90fOybPvcziLQIv6jdyRjPJofdKbhsgEvaA+CAPme/WMkBo9AZ+kDN4I1Lyx5d+m6kkGiAOCluHsL6xhV45xzvnjNd9n3EJxDd6ms4py0a5ynVvkaVBCvfnQw46AVjMdIW4HUA0YS7CMSZUe8jY7jthz76cCBwrAjFIuj5Zt1MWQju+LeDA9Mg3kQxOcE9rD26FpJknBmTiMcSZPBqP4d8TsOqcTuEIWxRlusKf1d97daggPsmgY4NtnUyNF+OZKdWCWLLoF1ofjVRPmjRKIfoiurJGd8FvXiK1gS/kUeOaU0Z9gsv/PboF2lU0OoXeRPDQSLxH/aRLevtRJGy1Y/v4loOKhfh29yZrZp6qswRPAfuAMxgTQqr/W78WKlcgboiCHSA/4QQpU3ph+iYJSrZJSCtx3WCaECAwEAAaOCAVUwggFRMIGnBgNVHSAEgZ8wgZwwTAYGYEwBAgE7MEIwQAYIKwYBBQUHAgEWNGh0dHA6Ly93d3cucmVjZWl0YS5mYXplbmRhLmdvdi5ici9hY3JmYi9kcGNhY3JmYi5wZGYwTAYGYEwBAgM4MEIwQAYIKwYBBQUHAgEWNGh0dHA6Ly93d3cucmVjZWl0YS5mYXplbmRhLmdvdi5ici9hY3JmYi9kcGNhY3JmYi5wZGYwRAYDVR0fBD0wOzA5oDegNYYzaHR0cDovL3d3dy5yZWNlaXRhLmZhemVuZGEuZ292LmJyL2FjcmZiL2FjcmZidjQuY3JsMB8GA1UdIwQYMBaAFBqY5kPKHN2SnpljRVoq6R+HIM01MB0GA1UdDgQWBBQN39ZH9BNO5SJYMixmpucu5Fe8AjAPBgNVHRMBAf8EBTADAQH/MA4GA1UdDwEB/wQEAwIBBjANBgkqhkiG9w0BAQ0FAAOCAgEAQa/CcUbwxj7LFydJBwLGPvn3bXmgoqIADDSra8PZoklFhjazOkhn6qnMR+8K2piYxN0c7A9YZvAeFt0Y1eSSkCbvQxhFgv97i2C/MZpsjXR+WbNhq11eUwGbAMe/4QE5KbQXzJ2L5Htrvg+GCp4+dtjUIWoVgadJwThE1XdaFlYoMRY+ARmZt/+BYr3kfd9WTt32cevUD05rh/1AgWLQwE3drBhehCg5ApLP1UHVkjU4tM4bUa+J0vwbgodnSKJoVCZQnev6g+tjjZxGQOD3hpG4DiOIDa4lhDuqv7A9yLmpeolTY000WPbnMY3EccwxrqPavmt41tIAKy5jIDRID8o8nRurWbsX509YV05M9vmHbSwBSC2qg6nIOSyWUywl+lyhmw1Hgis3ZSLLHSzM+P0IPOeWNaDv1b4oxQrn+Xd2gw8BVrAri4P6Lp/RiCfVEPqXHRZXFg9WXIq6ggftMoRMZysKrMpQtFhrZ6YvKF1qyh66IveBX1iLcz671HBcHO3LYp/uS0RWJJxDlzIxnQBY3a0UnoAKg4eleQPxIbcM8lLFgj0k3vPgjfhGsScwBqfMWo3XjBo2HTvmXaN/Myo0aWBp9SWfxtZofXwGp9GsuZnQp/yXd1TDvZHAILhkJQIoPw0NP1QukpnaoUqSO4LVGpJEiMRrDsNXnMj2Yjk=</xd:EncapsulatedX509Certificate>
            <xd:EncapsulatedX509Certificate>MIIGYDCCBEigAwIBAgIBBDANBgkqhkiG9w0BAQ0FADCBlzELMAkGA1UEBhMCQlIxEzARBgNVBAoMCklDUC1CcmFzaWwxPTA7BgNVBAsMNEluc3RpdHV0byBOYWNpb25hbCBkZSBUZWNub2xvZ2lhIGRhIEluZm9ybWFjYW8gLSBJVEkxNDAyBgNVBAMMK0F1dG9yaWRhZGUgQ2VydGlmaWNhZG9yYSBSYWl6IEJyYXNpbGVpcmEgdjUwHhcNMTYwNzIwMTMzMjA0WhcNMjkwMzAyMTIwMDA0WjCBkDELMAkGA1UEBhMCQlIxEzARBgNVBAoMCklDUC1CcmFzaWwxNDAyBgNVBAsMK0F1dG9yaWRhZGUgQ2VydGlmaWNhZG9yYSBSYWl6IEJyYXNpbGVpcmEgdjUxNjA0BgNVBAMMLUFDIFNlY3JldGFyaWEgZGEgUmVjZWl0YSBGZWRlcmFsIGRvIEJyYXNpbCB2NDCCAiIwDQYJKoZIhvcNAQEBBQADggIPADCCAgoCggIBAJ1gd6oPyvAvYC0B5fUItXFU/csX2yNEOVJjr/SeuSv5bE0gIc/kUjoYVNMuUe+CTBY/gkoIiwR7qr7Dsp9jn8FTLnALrn6j1sbbkoD4ytTI3WHUuiefz/oApv+H5zPswj3JqUyXaK7bzN5Akc3PNFUzRb3+UbtYA2fXinBAewxrpZidGX0A+ioC++qPq06APTio9SWSBBGEZgmLOAHpkdHhNUAaP9MJXRcQ9k4kilOt3uewRP7EKMyMGDyNPeqDtWCWCEif7vZiLScrKSY3l25nCW9wVN8qQ0G8mJwMTFhntZfG7098kRN0fIVAstyT4KsyVIOWgj8r2pZ913yJfobMROyl89X5leR298gzwDhN2UKJXHmf7XFzqOTg0Hl4dK5LzSg07Ry2DqooFwdvxjBXlWdAVkTdZo5lM5FQGr5uNDFyL2DQwDtmpMrQ7QrVA4saXfwBsMWMel20siX8t2bOFIXHc1HiUDxETgCQw4542pwOtFPj8+UFag+ypZhyk8voAaXQjw3qGubWI68jFNZTrNXjQThIlJWI83OWjcvmIr4SPgbf9hIIHzznSdzqPXXdAZRNS9fxrxmgoTcG4I7cu1hZgBv9HHIaUKr2MwXAdNiqoe71wDkLCKUx8/fVJnhswqHBHYAj+KjBwyoJW1JliL91QOT3Bjz2epj7kj7tAgMBAAGjgbswgbgwHQYDVR0OBBYEFBqY5kPKHN2SnpljRVoq6R+HIM01MA8GA1UdEwEB/wQFMAMBAf8wDgYDVR0PAQH/BAQDAgEGMBQGA1UdIAQNMAswCQYFYEwBAQgwADA/BgNVHR8EODA2MDSgMqAwhi5odHRwOi8vYWNyYWl6LmljcGJyYXNpbC5nb3YuYnIvTENSYWNyYWl6djUuY3JsMB8GA1UdIwQYMBaAFGmovnXZxO9s5xNF5GFu5Wj4tkBeMA0GCSqGSIb3DQEBDQUAA4ICAQBrQuAL6TWbdnOpHbgSzAd9Pkc+vr5uTd7ml4xfPPs/I+BNCGT9Q6OTx/26m6q9rOrl6/9AASYDE5esiwBlaQ4OPzQQ37zrf5d4FnGxnsRMdjEL2pjks7ull66LZX8k5HOfnxy5iYo1hTy46UYg28PXdL55qTljilj4LueNFlTCmK2m9Vo1E6F/Ss79D31uwVBadgoK/i95dFONNlSj/w3/sa9Pbkq3JCJ10ET01GmBSTrtired+zzcj26QT0hjQQ5PUB6wV2+bhUx+WN/rXiLph/DPvy7gg8hrn4mVHBYOEPPoq7qBsX77cswycENKXrlq+gHA2Lj8hkrbfQt4pZQzT+6nLOSOyqMI21ql781eErJySwJ0R9LdPQNm3MUS/ifoRPdjFGWUktBRue/03QrVYtwFBMaIjF/p93Bmb/42xfkL/TG/W6EicBcGLms2SU4pBtw+NDFMQ1YXxNJQoNJ2uzxnzBSqdr5bF5qZth4EHob+I8uUFYylIoCHWvMD1pAxTu8fC9366lkt7cpBARiOdB2MN31JQK3nxjeQeXHiudm8twSzNp0wbJViUiRfNZbqH3yNe8ZTYUQds7hCCcZh3pZbe4PNWS2WDiifF9uXRdfAL3qsEubQOrA/s+EvZha6afCs4d4BlGKQsf64r0iPnX6hFxR4h4sXRI9x5xRMtA==</xd:EncapsulatedX509Certificate>
            <xd:EncapsulatedX509Certificate>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gUXw/6YODeF2XkqEyfk3VehdsIx+3/ERgdjCS/ouxYR0Epi2hdoMUVJDNf3XQfjAWXJyCoTneHYAl2McMdvoqtLB2ileQlJiis0fTtYTJayee9BAIdIrCor1Lc0vozXCpDtq5nTwhjIocaZtcuFsdrkl+nbfYxl5m7vjTkTMS6j8ffjmFzbNPDlJuV3Vy7AzapPVJrMl6UHPXCHMYMzl0KxR/47S5XGgmLYkYt8bNCHA3fg07y+Gtvgu+SNhMPwWKIgwhYw+9vErOnavRhOimYo4M2AwNpNK0OKLI7Im5V094jFp4Ty+mlmfQH00k8nkSUEN+1TGGkhv16c2hukbx9iCfbmk7im2hGKjQA8eH64VPYoS2qdKbPbd3xDDHN2croYKpy2U2oQTVBSf9hC3o6fKo3zp0U3dNiw7ZgWKS9UwP31Q0gwgB1orZgLuF+LIppHYwxcTG/AovNWa4sTPukMiX2L+p7uIHExTZJJU4YoDacQh/mfbPIz3261He4YFmQ35sfw3eKHQSOLyiVfev/n0l/r308PijEd+d+Hz5RmqIzS8jYXZIeJxym4mEjE1fKpeP56Ea52LlIJ8ZqsJ3xzHWu3WkAVz4hMqrX6BPMGW2IxOuEUQyIaCBg1lI6QLiPMHvo2/J7gu4YfqRcH6i27W3HyzamEQIDAQABo4H1MIHyME4GA1UdIARHMEUwQwYFYEwBAQAwOjA4BggrBgEFBQcCARYsaHR0cDovL2FjcmFpei5pY3BicmFzaWwuZ292LmJyL0RQQ2FjcmFpei5wZGYwPwYDVR0fBDgwNjA0oDKgMIYuaHR0cDovL2FjcmFpei5pY3BicmFzaWwuZ292LmJyL0xDUmFjcmFpenY1LmNybDAfBgNVHSMEGDAWgBRpqL512cTvbOcTReRhbuVo+LZAXjAdBgNVHQ4EFgQUaai+ddnE72znE0XkYW7laPi2QF4wDwYDVR0TAQH/BAUwAwEB/zAOBgNVHQ8BAf8EBAMCAQYwDQYJKoZIhvcNAQENBQADggIBABRt2/JiWapef7o/plhR4PxymlMIp/JeZ5F0BZ1XafmYpl5g6pRokFrIRMFXLyEhlgo51I05InyCc9Td6UXjlsOASTc/LRavyjB/8NcQjlRYDh6xf7OdP05mFcT/0+6bYRtNgsnUbr10pfsK/UzyUvQWbumGS57hCZrAZOyd9MzukiF/azAa6JfoZk2nDkEudKOY8tRyTpMmDzN5fufPSC3v7tSJUqTqo5z7roN/FmckRzGAYyz5XulbOc5/UsAT/tk+KP/clbbqd/hhevmmdJclLr9qWZZcOgzuFU2YsgProtVu0fFNXGr6KK9fu44pOHajmMsTXK3X7r/Pwh19kFRow5F3RQMUZC6Re0YLfXh+ypnUSCzA+uL4JPtHIGyvkbWiulkustpOKUSVwBPzvA2sQUOvqdbAR7C8jcHYFJMuK2HZFji7pxcWWab/NKsFcJ3sluDjmhizpQaxbYTfAVXu3q8yd0su/BHHhBpteyHvYyyz0Eb9LUysR2cMtWvfPU6vnoPgYvOGO1CziyGEsgKULkCH4o2Vgl1gQuKWO4V68rFW8a/jvq28sbY+y/Ao0I5ohpnBcQOAawiFbz6yJtObajYMuztDDP8oY656EuuJXBJhuKAJPI/7WDtgfV8ffOh/iQGQATVMtgDN0gv8bn5NdUX8UMNX1sHhU3H1UpoW</xd:EncapsulatedX509Certificate>
          </xd:CertificateValues>
        </xd:UnsignedSignatureProperties>
      </xd:Un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11</vt:i4>
      </vt:variant>
    </vt:vector>
  </HeadingPairs>
  <TitlesOfParts>
    <vt:vector size="21" baseType="lpstr">
      <vt:lpstr>PLANILHA COMPLETA</vt:lpstr>
      <vt:lpstr>PLANILHA 46.995,94</vt:lpstr>
      <vt:lpstr>PLANILHA 91.899,11</vt:lpstr>
      <vt:lpstr>MEMÓRIA DE CÁLCULO COMPLETA</vt:lpstr>
      <vt:lpstr>MEMÓRIA CÁLCULO 46.995,94</vt:lpstr>
      <vt:lpstr>MEMÓRIA CÁLCULO 91.899,11</vt:lpstr>
      <vt:lpstr>CRONOGRAMA COMPLETO</vt:lpstr>
      <vt:lpstr>CRONOGRAMA 46.995,94</vt:lpstr>
      <vt:lpstr>CRONOGRAMA 91.899,11</vt:lpstr>
      <vt:lpstr>BDI</vt:lpstr>
      <vt:lpstr>BDI!Area_de_impressao</vt:lpstr>
      <vt:lpstr>'CRONOGRAMA 46.995,94'!Area_de_impressao</vt:lpstr>
      <vt:lpstr>'CRONOGRAMA 91.899,11'!Area_de_impressao</vt:lpstr>
      <vt:lpstr>'CRONOGRAMA COMPLETO'!Area_de_impressao</vt:lpstr>
      <vt:lpstr>'MEMÓRIA CÁLCULO 46.995,94'!Area_de_impressao</vt:lpstr>
      <vt:lpstr>'MEMÓRIA CÁLCULO 91.899,11'!Area_de_impressao</vt:lpstr>
      <vt:lpstr>'MEMÓRIA DE CÁLCULO COMPLETA'!Area_de_impressao</vt:lpstr>
      <vt:lpstr>'PLANILHA 46.995,94'!Area_de_impressao</vt:lpstr>
      <vt:lpstr>'PLANILHA 91.899,11'!Area_de_impressao</vt:lpstr>
      <vt:lpstr>'PLANILHA COMPLETA'!Area_de_impressao</vt:lpstr>
      <vt:lpstr>'PLANILHA COMPLETA'!Titulos_de_impressao</vt:lpstr>
    </vt:vector>
  </TitlesOfParts>
  <Company>PREFEITURA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PREFEITURA M INDAIABIRA</dc:creator>
  <cp:lastModifiedBy>Usuário do Windows</cp:lastModifiedBy>
  <cp:lastPrinted>2026-05-25T16:44:31Z</cp:lastPrinted>
  <dcterms:created xsi:type="dcterms:W3CDTF">2002-06-25T10:19:38Z</dcterms:created>
  <dcterms:modified xsi:type="dcterms:W3CDTF">2026-05-29T15:26:04Z</dcterms:modified>
</cp:coreProperties>
</file>