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GERAL" sheetId="1" state="visible" r:id="rId3"/>
    <sheet name="MEMÓRIA DE CALCULO" sheetId="2" state="visible" r:id="rId4"/>
    <sheet name="CRONOGAMA" sheetId="3" state="visible" r:id="rId5"/>
    <sheet name="BDI" sheetId="4" state="visible" r:id="rId6"/>
  </sheets>
  <definedNames>
    <definedName function="false" hidden="false" localSheetId="3" name="_xlnm.Print_Area" vbProcedure="false">BDI!$A$1:$T$29</definedName>
    <definedName function="false" hidden="false" localSheetId="2" name="_xlnm.Print_Area" vbProcedure="false">CRONOGAMA!$A$1:$K$21</definedName>
    <definedName function="false" hidden="false" localSheetId="1" name="_xlnm.Print_Area" vbProcedure="false">'MEMÓRIA DE CALCULO'!$A$1:$Q$26</definedName>
    <definedName function="false" hidden="false" localSheetId="0" name="_xlnm.Print_Area" vbProcedure="false">'PLANILHA GERAL'!$A$1:$H$36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<sst xmlns="http://schemas.openxmlformats.org/spreadsheetml/2006/main" count="146" uniqueCount="116">
  <si>
    <t xml:space="preserve">PREFEITURA MUNICIPAL DE SALINAS/MG
SECRETARIA MUNICIPAL DE OBRAS PÚBLICAS</t>
  </si>
  <si>
    <t xml:space="preserve">PLANILHA ORÇAMENTÁRIA DE CUSTOS</t>
  </si>
  <si>
    <t xml:space="preserve">PREFEITURA: PREFEITURA MUNICIPAL DE SALINAS</t>
  </si>
  <si>
    <t xml:space="preserve">FOLHA Nº: 01</t>
  </si>
  <si>
    <t xml:space="preserve">OBRA: Implantação de pavimentação em ruas no Distrito de Matrona, Salinas/MG.</t>
  </si>
  <si>
    <t xml:space="preserve">LOCAL:  RUA PROLONGAMENTO GONCILIO J PEREIRA E RUA SANTA RITA</t>
  </si>
  <si>
    <t xml:space="preserve">FORMA DE EXECUÇÃO: </t>
  </si>
  <si>
    <t xml:space="preserve">REGIÃO/MÊS DE REFERÊNCIA: SETOP ABRIL 2025 COM DESONERAÇÃO</t>
  </si>
  <si>
    <t xml:space="preserve">(    )</t>
  </si>
  <si>
    <t xml:space="preserve">DIRETA</t>
  </si>
  <si>
    <t xml:space="preserve">ISS</t>
  </si>
  <si>
    <t xml:space="preserve">PRAZO DE EXECUÇÃO: 03 MESES</t>
  </si>
  <si>
    <t xml:space="preserve">BDI</t>
  </si>
  <si>
    <t xml:space="preserve">ITEM</t>
  </si>
  <si>
    <t xml:space="preserve">CÓDIGO</t>
  </si>
  <si>
    <t xml:space="preserve">DESCRIÇÃO</t>
  </si>
  <si>
    <t xml:space="preserve">UNIDADE</t>
  </si>
  <si>
    <t xml:space="preserve">QUANTIDADE</t>
  </si>
  <si>
    <t xml:space="preserve">PREÇO UNITÁRIO S/ LDI</t>
  </si>
  <si>
    <t xml:space="preserve">PREÇO UNITÁRIO C/ LDI</t>
  </si>
  <si>
    <t xml:space="preserve">PREÇO TOTAL</t>
  </si>
  <si>
    <t xml:space="preserve">IIO-001</t>
  </si>
  <si>
    <t xml:space="preserve">INSTALAÇÕES INICIAIS DA OBRA</t>
  </si>
  <si>
    <t xml:space="preserve">1.1</t>
  </si>
  <si>
    <t xml:space="preserve">ED-28427</t>
  </si>
  <si>
    <t xml:space="preserve">FORNECIMENTO E COLOCAÇÃO DE PLACA DE OBRA EM CHAPA GALVANIZADA (3,00 X 1,50 M) - GOVERNO DO ESTADO</t>
  </si>
  <si>
    <t xml:space="preserve">UN</t>
  </si>
  <si>
    <t xml:space="preserve">1.2</t>
  </si>
  <si>
    <t xml:space="preserve">RO-41081</t>
  </si>
  <si>
    <t xml:space="preserve">Regularização do sub-leito (proctor normal)</t>
  </si>
  <si>
    <t xml:space="preserve">M²</t>
  </si>
  <si>
    <t xml:space="preserve">OBR-001</t>
  </si>
  <si>
    <t xml:space="preserve">OBRAS VIÁRIAS</t>
  </si>
  <si>
    <t xml:space="preserve">2.1</t>
  </si>
  <si>
    <t xml:space="preserve">ED-24063</t>
  </si>
  <si>
    <t xml:space="preserve">EXECUÇÃO DE PAVIMENTO COM PISO INTERTRAVADO, TIPO
SEXTAVADO, ESP. 6CM, COM FCK DE 35MPA, INCLUSIVE
COLCHÃO DE AREIA, ESP. 6CM, PARA ASSENTAMENTO,
COMPACTAÇÃO MECANIZADA, CARGA E DESCARGA MECÂNICA
EM CAMINHÃO, EXCLUSIVE TRANSPORTE DE PISO
INTERTRAVADO</t>
  </si>
  <si>
    <t xml:space="preserve">DRE-001</t>
  </si>
  <si>
    <t xml:space="preserve">DRENAGEM  </t>
  </si>
  <si>
    <t xml:space="preserve">3.1</t>
  </si>
  <si>
    <t xml:space="preserve">ED-14762</t>
  </si>
  <si>
    <t xml:space="preserve">EXECUÇÃO DE SARJETA DE CONCRETO USINADO, MOLDADA IN LOCO EM TRECHO RETO, 30 CM BASE X 15 CM ALTURA. AF_01/2024</t>
  </si>
  <si>
    <t xml:space="preserve">M</t>
  </si>
  <si>
    <t xml:space="preserve">3.2</t>
  </si>
  <si>
    <t xml:space="preserve">ED-51139</t>
  </si>
  <si>
    <t xml:space="preserve">GUIA DE MEIO-FIO, EM CONCRETO COM FCK 20MPA, PRÉ MOLDADA, MFC-01 PADRÃO DER-MG, EXCLUSIVE SARJETA, INCLUSIVE ESCAVAÇÃO, APILOAMENTO ETRANSPORTE COM RETIRADA DO MATERIAL ESCAVADO (EMCAÇAMBA)
</t>
  </si>
  <si>
    <t xml:space="preserve">TOTAL GERAL DA OBRA</t>
  </si>
  <si>
    <t xml:space="preserve">IGOR NOGUEIRA DE ALMEIDA</t>
  </si>
  <si>
    <t xml:space="preserve">CREA/MG; 375.399/D</t>
  </si>
  <si>
    <t xml:space="preserve">PREFEITURA MUNICIPAL DE SALINAS</t>
  </si>
  <si>
    <t xml:space="preserve">MEMÓRIA DE CÁLCULO</t>
  </si>
  <si>
    <t xml:space="preserve">LOCAL : RUA PROLONGAMENTO GONCILIO JOSE PEREIRA E RUA SANTA RITA</t>
  </si>
  <si>
    <t xml:space="preserve">REGIÃO/MÊS DE REFERÊNCIA: SETOP abril 2025</t>
  </si>
  <si>
    <t xml:space="preserve">Item</t>
  </si>
  <si>
    <t xml:space="preserve">Logadouro</t>
  </si>
  <si>
    <t xml:space="preserve">Comprimento (m) 1</t>
  </si>
  <si>
    <t xml:space="preserve">Comprimento (m) 2</t>
  </si>
  <si>
    <t xml:space="preserve">Largura (m)</t>
  </si>
  <si>
    <t xml:space="preserve">Largura (m)S/ meio fio e sargeta = 90cm</t>
  </si>
  <si>
    <t xml:space="preserve">Comprimento (m) 2; descontando os cruzamentos</t>
  </si>
  <si>
    <t xml:space="preserve">TRAVAMENTOS (M)</t>
  </si>
  <si>
    <t xml:space="preserve">FORMULA = COMP. 1 e 2/2 X LARG.</t>
  </si>
  <si>
    <t xml:space="preserve">FORMULA = COMP. 1 e 2/2 X LARG. S/ SARG. E MEIO FIO</t>
  </si>
  <si>
    <t xml:space="preserve">FORMULA = COMP. 1 + COMP.2 </t>
  </si>
  <si>
    <t xml:space="preserve">QUANTIDADE POR RUA</t>
  </si>
  <si>
    <t xml:space="preserve">QUANTIDADE POR PLACAS DE SINALIZAÇÃO</t>
  </si>
  <si>
    <t xml:space="preserve">SALINAS/NOVA MATRONA - MG</t>
  </si>
  <si>
    <t xml:space="preserve">RUA PROLONGAMENTO GONCILIO J PEREIRA</t>
  </si>
  <si>
    <t xml:space="preserve">RUA SANTA RITA</t>
  </si>
  <si>
    <t xml:space="preserve">TOTAL</t>
  </si>
  <si>
    <t xml:space="preserve">_______</t>
  </si>
  <si>
    <t xml:space="preserve">RT: JESSICA MARTINS MENDES</t>
  </si>
  <si>
    <t xml:space="preserve">JOAQUIM NERES XAVIER DIAS</t>
  </si>
  <si>
    <t xml:space="preserve">CAU: A1906062</t>
  </si>
  <si>
    <t xml:space="preserve">PREFEITURA MUNICIPAL DE SALINAS CNPJ: 24.359.333/0001-70</t>
  </si>
  <si>
    <t xml:space="preserve">CRONOGRAMA FISICO FINANCEIRO</t>
  </si>
  <si>
    <t xml:space="preserve">DATA: 14/01/2026</t>
  </si>
  <si>
    <t xml:space="preserve">PRAZO DA OBRA: 03 meses</t>
  </si>
  <si>
    <t xml:space="preserve">ETAPAS/DESCRIÇÃO</t>
  </si>
  <si>
    <t xml:space="preserve">FÍSICO/ FINANCEIRO</t>
  </si>
  <si>
    <t xml:space="preserve">TOTAL  ETAPAS</t>
  </si>
  <si>
    <t xml:space="preserve">MÊS 1</t>
  </si>
  <si>
    <t xml:space="preserve">MÊS 2</t>
  </si>
  <si>
    <t xml:space="preserve">MÊS 3</t>
  </si>
  <si>
    <t xml:space="preserve">Físico %</t>
  </si>
  <si>
    <t xml:space="preserve">Financeiro</t>
  </si>
  <si>
    <t xml:space="preserve">Observações:</t>
  </si>
  <si>
    <t xml:space="preserve">JESSICA MARTINS MENDES</t>
  </si>
  <si>
    <t xml:space="preserve">CÁLCULO DO BDI</t>
  </si>
  <si>
    <t xml:space="preserve">VALORES ADOTADOS:</t>
  </si>
  <si>
    <t xml:space="preserve">Jessica Martins Mendes – CAU: A1906062</t>
  </si>
  <si>
    <t xml:space="preserve">AC</t>
  </si>
  <si>
    <t xml:space="preserve">ADMINISTRAÇÃO CENTRAL</t>
  </si>
  <si>
    <t xml:space="preserve">DF</t>
  </si>
  <si>
    <t xml:space="preserve">DESPESAS FINANCEIRAS</t>
  </si>
  <si>
    <t xml:space="preserve">Salinas, 14 de janeiro de 2026</t>
  </si>
  <si>
    <t xml:space="preserve">SG</t>
  </si>
  <si>
    <t xml:space="preserve">SEGUROS E GARANTIAS</t>
  </si>
  <si>
    <t xml:space="preserve">R</t>
  </si>
  <si>
    <t xml:space="preserve">RISCO</t>
  </si>
  <si>
    <r>
      <rPr>
        <b val="true"/>
        <sz val="10"/>
        <rFont val="Arial"/>
        <family val="2"/>
        <charset val="1"/>
      </rPr>
      <t xml:space="preserve">Joaquim Neres Xavier Dias 
</t>
    </r>
    <r>
      <rPr>
        <sz val="10"/>
        <rFont val="Arial"/>
        <family val="0"/>
        <charset val="1"/>
      </rPr>
      <t xml:space="preserve">Prefeito Municipal de Salinas</t>
    </r>
  </si>
  <si>
    <t xml:space="preserve">ISS </t>
  </si>
  <si>
    <t xml:space="preserve">I</t>
  </si>
  <si>
    <t xml:space="preserve">PIS</t>
  </si>
  <si>
    <t xml:space="preserve">COFINS</t>
  </si>
  <si>
    <t xml:space="preserve">TOTAL D</t>
  </si>
  <si>
    <t xml:space="preserve">CPRB</t>
  </si>
  <si>
    <t xml:space="preserve">INSS</t>
  </si>
  <si>
    <t xml:space="preserve">L</t>
  </si>
  <si>
    <t xml:space="preserve">LUCRO</t>
  </si>
  <si>
    <t xml:space="preserve">FÓRMULA DE CÁLCULO:</t>
  </si>
  <si>
    <t xml:space="preserve">BDI = </t>
  </si>
  <si>
    <t xml:space="preserve">(1+(AC+SG+R)x(1+DF) x (1+L))    -</t>
  </si>
  <si>
    <t xml:space="preserve">( 1 - (I+ CPRB))</t>
  </si>
  <si>
    <t xml:space="preserve">BDI =</t>
  </si>
  <si>
    <t xml:space="preserve">BDI CONFORME ACÓRDÃO 2622/2013 E LEI 13.161 DE 31/08/2015</t>
  </si>
  <si>
    <t xml:space="preserve">BDI CALCULADO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</si>
</sst>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-&quot;R$ &quot;* #,##0.00_-;&quot;-R$ &quot;* #,##0.00_-;_-&quot;R$ &quot;* \-??_-;_-@_-"/>
    <numFmt numFmtId="166" formatCode="0%"/>
    <numFmt numFmtId="167" formatCode="_-* #,##0.00_-;\-* #,##0.00_-;_-* \-??_-;_-@_-"/>
    <numFmt numFmtId="168" formatCode="d/m/yyyy"/>
    <numFmt numFmtId="169" formatCode="0.00%"/>
    <numFmt numFmtId="170" formatCode="@"/>
    <numFmt numFmtId="171" formatCode="_(* #,##0.00_);_(* \(#,##0.00\);_(* \-??_);_(@_)"/>
    <numFmt numFmtId="172" formatCode="0.00"/>
    <numFmt numFmtId="173" formatCode="#,##0.00"/>
    <numFmt numFmtId="174" formatCode="&quot;R$ &quot;#,##0.00"/>
    <numFmt numFmtId="175" formatCode="#,##0.00;[RED]#,##0.00"/>
    <numFmt numFmtId="176" formatCode="#,##0"/>
  </numFmts>
  <fonts count="28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8"/>
      <name val="Arial"/>
      <family val="2"/>
      <charset val="1"/>
    </font>
    <font>
      <sz val="8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9"/>
      <name val="Arial"/>
      <family val="2"/>
      <charset val="1"/>
    </font>
    <font>
      <sz val="9"/>
      <color rgb="FF0000FF"/>
      <name val="Arial"/>
      <family val="2"/>
      <charset val="1"/>
    </font>
    <font>
      <b val="true"/>
      <sz val="9"/>
      <color rgb="FF0000FF"/>
      <name val="Arial"/>
      <family val="2"/>
      <charset val="1"/>
    </font>
    <font>
      <b val="true"/>
      <sz val="12"/>
      <color theme="1"/>
      <name val="Times New Roman"/>
      <family val="1"/>
      <charset val="1"/>
    </font>
    <font>
      <b val="true"/>
      <sz val="22"/>
      <name val="Arial"/>
      <family val="2"/>
      <charset val="1"/>
    </font>
    <font>
      <sz val="10"/>
      <color theme="1"/>
      <name val="Times New Roman"/>
      <family val="1"/>
      <charset val="1"/>
    </font>
    <font>
      <b val="true"/>
      <sz val="10"/>
      <color theme="1"/>
      <name val="Times New Roman"/>
      <family val="1"/>
      <charset val="1"/>
    </font>
    <font>
      <b val="true"/>
      <sz val="11"/>
      <color theme="1"/>
      <name val="Calibri"/>
      <family val="2"/>
      <charset val="1"/>
    </font>
    <font>
      <u val="single"/>
      <sz val="10"/>
      <color theme="1"/>
      <name val="Times New Roman"/>
      <family val="1"/>
      <charset val="1"/>
    </font>
    <font>
      <sz val="11"/>
      <color theme="1"/>
      <name val="Times New Roman"/>
      <family val="1"/>
      <charset val="1"/>
    </font>
    <font>
      <b val="true"/>
      <sz val="11"/>
      <color theme="1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theme="3" tint="0.7998"/>
        <bgColor rgb="FFC0C0C0"/>
      </patternFill>
    </fill>
    <fill>
      <patternFill patternType="solid">
        <fgColor rgb="FF92D050"/>
        <bgColor rgb="FFBFBFBF"/>
      </patternFill>
    </fill>
    <fill>
      <patternFill patternType="solid">
        <fgColor rgb="FFC0C0C0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theme="0" tint="-0.25"/>
        <bgColor rgb="FFC0C0C0"/>
      </patternFill>
    </fill>
  </fills>
  <borders count="79">
    <border diagonalUp="false" diagonalDown="false">
      <left/>
      <right/>
      <top/>
      <bottom/>
      <diagonal/>
    </border>
    <border diagonalUp="false" diagonalDown="false">
      <left style="medium"/>
      <right style="thick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ck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ck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ck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ck"/>
      <top style="thin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ck"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ck"/>
      <top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ck"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thick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 style="thick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medium"/>
      <bottom style="hair"/>
      <diagonal/>
    </border>
    <border diagonalUp="false" diagonalDown="false">
      <left style="thin"/>
      <right style="thin"/>
      <top style="medium"/>
      <bottom style="hair"/>
      <diagonal/>
    </border>
    <border diagonalUp="false" diagonalDown="false">
      <left style="thin"/>
      <right/>
      <top style="medium"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medium"/>
      <right style="thin"/>
      <top style="hair"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thin"/>
      <top style="hair"/>
      <bottom style="medium"/>
      <diagonal/>
    </border>
    <border diagonalUp="false" diagonalDown="false">
      <left style="thin"/>
      <right style="medium"/>
      <top style="hair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medium"/>
      <top/>
      <bottom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0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1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1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0" fillId="0" borderId="18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2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2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2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2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13" fillId="0" borderId="2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3" fillId="0" borderId="2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3" fontId="13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3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3" fontId="1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0" fontId="13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2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3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2" fillId="2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2" borderId="2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13" fillId="2" borderId="2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3" fillId="2" borderId="2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3" fontId="13" fillId="2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2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3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3" fontId="14" fillId="2" borderId="2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0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3" fontId="11" fillId="0" borderId="26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2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2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3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3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3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33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3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35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1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0" fillId="0" borderId="3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3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3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3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0" fillId="0" borderId="1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0" fillId="0" borderId="3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4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4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4" borderId="4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4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4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4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4" borderId="4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4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3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4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9" fillId="5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5" borderId="3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2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5" fontId="4" fillId="0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0" borderId="2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0" borderId="46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0" borderId="47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0" borderId="3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6" borderId="4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9" fillId="4" borderId="4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9" fillId="4" borderId="4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9" fillId="4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9" fillId="4" borderId="3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9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9" fillId="0" borderId="5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9" fillId="0" borderId="3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5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1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52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2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52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9" fillId="0" borderId="2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4" fillId="0" borderId="2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4" fillId="0" borderId="5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5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4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3" fontId="4" fillId="0" borderId="5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2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5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9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" xf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5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3" borderId="5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5" borderId="5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5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5" borderId="4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5" borderId="1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5" borderId="5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5" borderId="5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5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5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5" borderId="5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5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5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4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5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5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5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7" fillId="0" borderId="6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6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15" fillId="5" borderId="6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9" fontId="17" fillId="5" borderId="6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9" fontId="15" fillId="5" borderId="6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9" fontId="15" fillId="5" borderId="62" xfId="1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9" fontId="18" fillId="5" borderId="63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0" fontId="15" fillId="5" borderId="6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4" fontId="15" fillId="5" borderId="64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4" fontId="18" fillId="5" borderId="65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7" fillId="0" borderId="6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7" fillId="0" borderId="6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6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19" fillId="5" borderId="63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9" fontId="17" fillId="5" borderId="62" xfId="1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9" fillId="5" borderId="4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7" fillId="5" borderId="6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9" fontId="17" fillId="5" borderId="68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9" fontId="17" fillId="5" borderId="6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19" fillId="5" borderId="68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0" fontId="17" fillId="5" borderId="6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4" fontId="17" fillId="5" borderId="69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4" fontId="19" fillId="5" borderId="7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5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0" xfId="0" applyFont="fals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5" borderId="5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5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5" borderId="7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5" borderId="7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5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5" borderId="2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27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5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5" borderId="2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7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5" borderId="4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5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5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7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4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7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5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5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5" borderId="2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5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5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7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7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3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0" fillId="6" borderId="7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2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51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2" fillId="0" borderId="5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5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3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31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2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3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22" fillId="0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52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3" fillId="0" borderId="5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7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3" fillId="0" borderId="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52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3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7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3" fillId="0" borderId="6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4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3" fillId="0" borderId="2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7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3" fillId="0" borderId="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3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52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5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2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3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1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3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3" fillId="0" borderId="7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23" fillId="0" borderId="0" xfId="1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3" fontId="23" fillId="0" borderId="2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3" fontId="22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23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3" fillId="0" borderId="2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2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6" fontId="22" fillId="0" borderId="5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0" borderId="2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9" fontId="23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3" fillId="0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4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27" fillId="0" borderId="7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4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Normal 3" xfId="22"/>
    <cellStyle name="Porcentagem 2" xfId="23"/>
    <cellStyle name="Porcentagem 3" xfId="24"/>
    <cellStyle name="Vírgula 2" xfId="2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0</xdr:row>
      <xdr:rowOff>209520</xdr:rowOff>
    </xdr:from>
    <xdr:to>
      <xdr:col>2</xdr:col>
      <xdr:colOff>617400</xdr:colOff>
      <xdr:row>0</xdr:row>
      <xdr:rowOff>769680</xdr:rowOff>
    </xdr:to>
    <xdr:pic>
      <xdr:nvPicPr>
        <xdr:cNvPr id="0" name="Imagem 5" descr=""/>
        <xdr:cNvPicPr/>
      </xdr:nvPicPr>
      <xdr:blipFill>
        <a:blip r:embed="rId1">
          <a:alphaModFix amt="0"/>
        </a:blip>
        <a:srcRect l="0" t="37878" r="0" b="29714"/>
        <a:stretch/>
      </xdr:blipFill>
      <xdr:spPr>
        <a:xfrm>
          <a:off x="382320" y="209520"/>
          <a:ext cx="1372320" cy="5601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152280</xdr:colOff>
      <xdr:row>0</xdr:row>
      <xdr:rowOff>190440</xdr:rowOff>
    </xdr:from>
    <xdr:to>
      <xdr:col>1</xdr:col>
      <xdr:colOff>1846080</xdr:colOff>
      <xdr:row>0</xdr:row>
      <xdr:rowOff>750600</xdr:rowOff>
    </xdr:to>
    <xdr:pic>
      <xdr:nvPicPr>
        <xdr:cNvPr id="1" name="Imagem 5" descr=""/>
        <xdr:cNvPicPr/>
      </xdr:nvPicPr>
      <xdr:blipFill>
        <a:blip r:embed="rId1">
          <a:alphaModFix amt="0"/>
        </a:blip>
        <a:srcRect l="0" t="37878" r="0" b="29714"/>
        <a:stretch/>
      </xdr:blipFill>
      <xdr:spPr>
        <a:xfrm>
          <a:off x="605520" y="190440"/>
          <a:ext cx="1693800" cy="5601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0</xdr:col>
      <xdr:colOff>149760</xdr:colOff>
      <xdr:row>0</xdr:row>
      <xdr:rowOff>97920</xdr:rowOff>
    </xdr:from>
    <xdr:to>
      <xdr:col>1</xdr:col>
      <xdr:colOff>2041560</xdr:colOff>
      <xdr:row>1</xdr:row>
      <xdr:rowOff>77760</xdr:rowOff>
    </xdr:to>
    <xdr:pic>
      <xdr:nvPicPr>
        <xdr:cNvPr id="2" name="Figura 1" descr=""/>
        <xdr:cNvPicPr/>
      </xdr:nvPicPr>
      <xdr:blipFill>
        <a:blip r:embed="rId2"/>
        <a:stretch/>
      </xdr:blipFill>
      <xdr:spPr>
        <a:xfrm>
          <a:off x="149760" y="97920"/>
          <a:ext cx="2345040" cy="761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295200</xdr:colOff>
      <xdr:row>0</xdr:row>
      <xdr:rowOff>171360</xdr:rowOff>
    </xdr:from>
    <xdr:to>
      <xdr:col>2</xdr:col>
      <xdr:colOff>817200</xdr:colOff>
      <xdr:row>0</xdr:row>
      <xdr:rowOff>731520</xdr:rowOff>
    </xdr:to>
    <xdr:pic>
      <xdr:nvPicPr>
        <xdr:cNvPr id="3" name="Imagem 5" descr=""/>
        <xdr:cNvPicPr/>
      </xdr:nvPicPr>
      <xdr:blipFill>
        <a:blip r:embed="rId1">
          <a:alphaModFix amt="0"/>
        </a:blip>
        <a:srcRect l="0" t="37878" r="0" b="29714"/>
        <a:stretch/>
      </xdr:blipFill>
      <xdr:spPr>
        <a:xfrm>
          <a:off x="295200" y="171360"/>
          <a:ext cx="1749960" cy="5601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0</xdr:col>
      <xdr:colOff>151560</xdr:colOff>
      <xdr:row>0</xdr:row>
      <xdr:rowOff>114840</xdr:rowOff>
    </xdr:from>
    <xdr:to>
      <xdr:col>2</xdr:col>
      <xdr:colOff>1284120</xdr:colOff>
      <xdr:row>0</xdr:row>
      <xdr:rowOff>880920</xdr:rowOff>
    </xdr:to>
    <xdr:pic>
      <xdr:nvPicPr>
        <xdr:cNvPr id="4" name="Figura 2" descr=""/>
        <xdr:cNvPicPr/>
      </xdr:nvPicPr>
      <xdr:blipFill>
        <a:blip r:embed="rId2"/>
        <a:stretch/>
      </xdr:blipFill>
      <xdr:spPr>
        <a:xfrm>
          <a:off x="151560" y="114840"/>
          <a:ext cx="2360520" cy="766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9"/>
  <sheetViews>
    <sheetView showFormulas="false" showGridLines="false" showRowColHeaders="true" showZeros="false" rightToLeft="false" tabSelected="true" showOutlineSymbols="true" defaultGridColor="true" view="pageBreakPreview" topLeftCell="A4" colorId="64" zoomScale="80" zoomScaleNormal="100" zoomScalePageLayoutView="80" workbookViewId="0">
      <selection pane="topLeft" activeCell="H22" activeCellId="0" sqref="H22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1" width="5.42"/>
    <col collapsed="false" customWidth="true" hidden="false" outlineLevel="0" max="2" min="2" style="2" width="10.71"/>
    <col collapsed="false" customWidth="true" hidden="false" outlineLevel="0" max="3" min="3" style="1" width="48"/>
    <col collapsed="false" customWidth="false" hidden="false" outlineLevel="0" max="4" min="4" style="1" width="9.14"/>
    <col collapsed="false" customWidth="true" hidden="false" outlineLevel="0" max="5" min="5" style="3" width="12.29"/>
    <col collapsed="false" customWidth="true" hidden="false" outlineLevel="0" max="6" min="6" style="4" width="12.29"/>
    <col collapsed="false" customWidth="true" hidden="false" outlineLevel="0" max="7" min="7" style="5" width="12.29"/>
    <col collapsed="false" customWidth="true" hidden="false" outlineLevel="0" max="8" min="8" style="3" width="15.85"/>
    <col collapsed="false" customWidth="true" hidden="false" outlineLevel="0" max="9" min="9" style="1" width="11.57"/>
    <col collapsed="false" customWidth="false" hidden="false" outlineLevel="0" max="16384" min="10" style="1" width="9.14"/>
  </cols>
  <sheetData>
    <row r="1" customFormat="false" ht="60.75" hidden="false" customHeight="true" outlineLevel="0" collapsed="false">
      <c r="A1" s="6" t="s">
        <v>0</v>
      </c>
      <c r="B1" s="6"/>
      <c r="C1" s="6"/>
      <c r="D1" s="6"/>
      <c r="E1" s="6"/>
      <c r="F1" s="6"/>
      <c r="G1" s="6"/>
      <c r="H1" s="6"/>
      <c r="I1" s="7"/>
    </row>
    <row r="2" customFormat="false" ht="15.75" hidden="false" customHeight="true" outlineLevel="0" collapsed="false">
      <c r="A2" s="6"/>
      <c r="B2" s="6"/>
      <c r="C2" s="6"/>
      <c r="D2" s="6"/>
      <c r="E2" s="6"/>
      <c r="F2" s="6"/>
      <c r="G2" s="6"/>
      <c r="H2" s="6"/>
    </row>
    <row r="3" customFormat="false" ht="3.75" hidden="false" customHeight="true" outlineLevel="0" collapsed="false">
      <c r="A3" s="8"/>
      <c r="B3" s="8"/>
      <c r="C3" s="8"/>
      <c r="D3" s="8"/>
      <c r="E3" s="8"/>
      <c r="F3" s="8"/>
      <c r="G3" s="8"/>
      <c r="H3" s="8"/>
    </row>
    <row r="4" customFormat="false" ht="19.5" hidden="false" customHeight="true" outlineLevel="0" collapsed="false">
      <c r="A4" s="9" t="s">
        <v>1</v>
      </c>
      <c r="B4" s="9"/>
      <c r="C4" s="9"/>
      <c r="D4" s="9"/>
      <c r="E4" s="9"/>
      <c r="F4" s="9"/>
      <c r="G4" s="9"/>
      <c r="H4" s="9"/>
    </row>
    <row r="5" customFormat="false" ht="3.75" hidden="false" customHeight="true" outlineLevel="0" collapsed="false">
      <c r="A5" s="10"/>
      <c r="B5" s="11"/>
      <c r="C5" s="11"/>
      <c r="D5" s="11"/>
      <c r="E5" s="12"/>
      <c r="F5" s="13"/>
      <c r="G5" s="12"/>
      <c r="H5" s="14"/>
    </row>
    <row r="6" customFormat="false" ht="19.5" hidden="false" customHeight="true" outlineLevel="0" collapsed="false">
      <c r="A6" s="15" t="s">
        <v>2</v>
      </c>
      <c r="B6" s="15"/>
      <c r="C6" s="15"/>
      <c r="D6" s="15"/>
      <c r="E6" s="15"/>
      <c r="F6" s="16" t="s">
        <v>3</v>
      </c>
      <c r="G6" s="16"/>
      <c r="H6" s="16"/>
    </row>
    <row r="7" customFormat="false" ht="18.75" hidden="false" customHeight="true" outlineLevel="0" collapsed="false">
      <c r="A7" s="17" t="s">
        <v>4</v>
      </c>
      <c r="B7" s="17"/>
      <c r="C7" s="17"/>
      <c r="D7" s="17"/>
      <c r="E7" s="17"/>
      <c r="F7" s="18" t="n">
        <f aca="true">TODAY()</f>
        <v>46049</v>
      </c>
      <c r="G7" s="18"/>
      <c r="H7" s="18"/>
    </row>
    <row r="8" customFormat="false" ht="62.25" hidden="false" customHeight="true" outlineLevel="0" collapsed="false">
      <c r="A8" s="17" t="s">
        <v>5</v>
      </c>
      <c r="B8" s="17"/>
      <c r="C8" s="17"/>
      <c r="D8" s="17"/>
      <c r="E8" s="19" t="s">
        <v>6</v>
      </c>
      <c r="F8" s="19"/>
      <c r="G8" s="19"/>
      <c r="H8" s="19"/>
    </row>
    <row r="9" customFormat="false" ht="19.5" hidden="false" customHeight="true" outlineLevel="0" collapsed="false">
      <c r="A9" s="20" t="s">
        <v>7</v>
      </c>
      <c r="B9" s="20"/>
      <c r="C9" s="20"/>
      <c r="D9" s="20"/>
      <c r="E9" s="21" t="s">
        <v>8</v>
      </c>
      <c r="F9" s="22" t="s">
        <v>9</v>
      </c>
      <c r="G9" s="23" t="s">
        <v>10</v>
      </c>
      <c r="H9" s="24" t="n">
        <v>0.03</v>
      </c>
    </row>
    <row r="10" customFormat="false" ht="19.5" hidden="false" customHeight="true" outlineLevel="0" collapsed="false">
      <c r="A10" s="25" t="s">
        <v>11</v>
      </c>
      <c r="B10" s="25"/>
      <c r="C10" s="25"/>
      <c r="D10" s="25"/>
      <c r="E10" s="21"/>
      <c r="F10" s="22"/>
      <c r="G10" s="26" t="s">
        <v>12</v>
      </c>
      <c r="H10" s="27" t="n">
        <v>0.2865</v>
      </c>
      <c r="I10" s="1" t="n">
        <v>1.29</v>
      </c>
    </row>
    <row r="11" customFormat="false" ht="3.75" hidden="false" customHeight="true" outlineLevel="0" collapsed="false">
      <c r="A11" s="28"/>
      <c r="B11" s="28"/>
      <c r="C11" s="28"/>
      <c r="D11" s="28"/>
      <c r="E11" s="28"/>
      <c r="F11" s="28"/>
      <c r="G11" s="28"/>
      <c r="H11" s="28"/>
    </row>
    <row r="12" s="35" customFormat="true" ht="35.05" hidden="false" customHeight="false" outlineLevel="0" collapsed="false">
      <c r="A12" s="29" t="s">
        <v>13</v>
      </c>
      <c r="B12" s="30" t="s">
        <v>14</v>
      </c>
      <c r="C12" s="30" t="s">
        <v>15</v>
      </c>
      <c r="D12" s="30" t="s">
        <v>16</v>
      </c>
      <c r="E12" s="31" t="s">
        <v>17</v>
      </c>
      <c r="F12" s="32" t="s">
        <v>18</v>
      </c>
      <c r="G12" s="33" t="s">
        <v>19</v>
      </c>
      <c r="H12" s="34" t="s">
        <v>20</v>
      </c>
    </row>
    <row r="13" customFormat="false" ht="18" hidden="false" customHeight="true" outlineLevel="0" collapsed="false">
      <c r="A13" s="36" t="n">
        <v>1</v>
      </c>
      <c r="B13" s="37" t="s">
        <v>21</v>
      </c>
      <c r="C13" s="38" t="s">
        <v>22</v>
      </c>
      <c r="D13" s="39"/>
      <c r="E13" s="40"/>
      <c r="F13" s="40"/>
      <c r="G13" s="40"/>
      <c r="H13" s="41"/>
    </row>
    <row r="14" customFormat="false" ht="27" hidden="false" customHeight="true" outlineLevel="0" collapsed="false">
      <c r="A14" s="42" t="s">
        <v>23</v>
      </c>
      <c r="B14" s="43" t="s">
        <v>24</v>
      </c>
      <c r="C14" s="44" t="s">
        <v>25</v>
      </c>
      <c r="D14" s="39" t="s">
        <v>26</v>
      </c>
      <c r="E14" s="40" t="n">
        <v>1</v>
      </c>
      <c r="F14" s="45" t="n">
        <v>1359.14</v>
      </c>
      <c r="G14" s="40" t="n">
        <f aca="false">ROUND(F14+(F14*$H$10),2)</f>
        <v>1748.53</v>
      </c>
      <c r="H14" s="41" t="n">
        <f aca="false">ROUND((E14*G14),2)</f>
        <v>1748.53</v>
      </c>
      <c r="J14" s="1" t="n">
        <v>0</v>
      </c>
    </row>
    <row r="15" customFormat="false" ht="15.75" hidden="false" customHeight="true" outlineLevel="0" collapsed="false">
      <c r="A15" s="42" t="s">
        <v>27</v>
      </c>
      <c r="B15" s="43" t="s">
        <v>28</v>
      </c>
      <c r="C15" s="44" t="s">
        <v>29</v>
      </c>
      <c r="D15" s="39" t="s">
        <v>30</v>
      </c>
      <c r="E15" s="40" t="n">
        <v>1319.6</v>
      </c>
      <c r="F15" s="40" t="n">
        <v>1.15</v>
      </c>
      <c r="G15" s="40" t="n">
        <f aca="false">ROUND(F15+(F15*$H$10),2)</f>
        <v>1.48</v>
      </c>
      <c r="H15" s="41" t="n">
        <f aca="false">ROUND((E15*G15),2)</f>
        <v>1953.01</v>
      </c>
      <c r="J15" s="1" t="n">
        <v>1359.3</v>
      </c>
    </row>
    <row r="16" customFormat="false" ht="18" hidden="false" customHeight="true" outlineLevel="0" collapsed="false">
      <c r="A16" s="42"/>
      <c r="B16" s="46"/>
      <c r="C16" s="44"/>
      <c r="D16" s="39"/>
      <c r="E16" s="40"/>
      <c r="F16" s="40"/>
      <c r="G16" s="40" t="n">
        <f aca="false">ROUND(F16+(F16*$H$10),2)</f>
        <v>0</v>
      </c>
      <c r="H16" s="47" t="n">
        <f aca="false">SUM(H14:H15)</f>
        <v>3701.54</v>
      </c>
      <c r="I16" s="48" t="n">
        <f aca="false">H25</f>
        <v>195083.14</v>
      </c>
    </row>
    <row r="17" s="35" customFormat="true" ht="18" hidden="false" customHeight="true" outlineLevel="0" collapsed="false">
      <c r="A17" s="49" t="n">
        <v>2</v>
      </c>
      <c r="B17" s="50" t="s">
        <v>31</v>
      </c>
      <c r="C17" s="51" t="s">
        <v>32</v>
      </c>
      <c r="D17" s="52"/>
      <c r="E17" s="53"/>
      <c r="F17" s="53"/>
      <c r="G17" s="53" t="n">
        <f aca="false">ROUND(F17+(F17*$H$10),2)</f>
        <v>0</v>
      </c>
      <c r="H17" s="54" t="n">
        <f aca="false">ROUND((E17*G17),2)</f>
        <v>0</v>
      </c>
    </row>
    <row r="18" s="57" customFormat="true" ht="72.75" hidden="false" customHeight="true" outlineLevel="0" collapsed="false">
      <c r="A18" s="42" t="s">
        <v>33</v>
      </c>
      <c r="B18" s="43" t="s">
        <v>34</v>
      </c>
      <c r="C18" s="44" t="s">
        <v>35</v>
      </c>
      <c r="D18" s="39" t="s">
        <v>30</v>
      </c>
      <c r="E18" s="40" t="n">
        <f aca="false">'MEMÓRIA DE CALCULO'!H17</f>
        <v>1182</v>
      </c>
      <c r="F18" s="55" t="n">
        <v>82.89</v>
      </c>
      <c r="G18" s="40" t="n">
        <f aca="false">ROUND(F18+(F18*$H$10),2)</f>
        <v>106.64</v>
      </c>
      <c r="H18" s="41" t="n">
        <f aca="false">E18*G18</f>
        <v>126048.48</v>
      </c>
      <c r="I18" s="56" t="n">
        <f aca="false">G18*E18</f>
        <v>126048.48</v>
      </c>
    </row>
    <row r="19" customFormat="false" ht="18" hidden="false" customHeight="true" outlineLevel="0" collapsed="false">
      <c r="A19" s="42"/>
      <c r="B19" s="46"/>
      <c r="C19" s="44"/>
      <c r="D19" s="39"/>
      <c r="E19" s="40"/>
      <c r="F19" s="40"/>
      <c r="G19" s="40" t="n">
        <f aca="false">ROUND(F19+(F19*$H$10),2)</f>
        <v>0</v>
      </c>
      <c r="H19" s="47" t="n">
        <f aca="false">H18</f>
        <v>126048.48</v>
      </c>
    </row>
    <row r="20" s="35" customFormat="true" ht="18" hidden="false" customHeight="true" outlineLevel="0" collapsed="false">
      <c r="A20" s="49" t="n">
        <v>3</v>
      </c>
      <c r="B20" s="50" t="s">
        <v>36</v>
      </c>
      <c r="C20" s="51" t="s">
        <v>37</v>
      </c>
      <c r="D20" s="52"/>
      <c r="E20" s="53"/>
      <c r="F20" s="53"/>
      <c r="G20" s="53" t="n">
        <f aca="false">ROUND(F20+(F20*$H$10),2)</f>
        <v>0</v>
      </c>
      <c r="H20" s="54" t="n">
        <f aca="false">ROUND((E20*G20),2)</f>
        <v>0</v>
      </c>
    </row>
    <row r="21" customFormat="false" ht="60.75" hidden="false" customHeight="true" outlineLevel="0" collapsed="false">
      <c r="A21" s="42" t="s">
        <v>38</v>
      </c>
      <c r="B21" s="58" t="s">
        <v>39</v>
      </c>
      <c r="C21" s="44" t="s">
        <v>40</v>
      </c>
      <c r="D21" s="39" t="s">
        <v>41</v>
      </c>
      <c r="E21" s="40" t="n">
        <f aca="false">'MEMÓRIA DE CALCULO'!K17</f>
        <v>496</v>
      </c>
      <c r="F21" s="40" t="n">
        <v>45.31</v>
      </c>
      <c r="G21" s="40" t="n">
        <f aca="false">ROUND(F21+(F21*$H$10),2)</f>
        <v>58.29</v>
      </c>
      <c r="H21" s="41" t="n">
        <f aca="false">ROUND((E21*G21),2)</f>
        <v>28911.84</v>
      </c>
    </row>
    <row r="22" customFormat="false" ht="56.25" hidden="false" customHeight="true" outlineLevel="0" collapsed="false">
      <c r="A22" s="42" t="s">
        <v>42</v>
      </c>
      <c r="B22" s="58" t="s">
        <v>43</v>
      </c>
      <c r="C22" s="44" t="s">
        <v>44</v>
      </c>
      <c r="D22" s="39" t="s">
        <v>41</v>
      </c>
      <c r="E22" s="40" t="n">
        <f aca="false">'MEMÓRIA DE CALCULO'!L17+'MEMÓRIA DE CALCULO'!M17</f>
        <v>496</v>
      </c>
      <c r="F22" s="40" t="n">
        <v>57.08</v>
      </c>
      <c r="G22" s="40" t="n">
        <f aca="false">ROUND(F22+(F22*$H$10),2)</f>
        <v>73.43</v>
      </c>
      <c r="H22" s="41" t="n">
        <f aca="false">ROUND((E22*G22),2)</f>
        <v>36421.28</v>
      </c>
    </row>
    <row r="23" customFormat="false" ht="29.25" hidden="false" customHeight="true" outlineLevel="0" collapsed="false">
      <c r="A23" s="42"/>
      <c r="B23" s="46"/>
      <c r="C23" s="44"/>
      <c r="D23" s="39"/>
      <c r="E23" s="40"/>
      <c r="F23" s="40"/>
      <c r="G23" s="40" t="n">
        <f aca="false">ROUND(F23+(F23*$H$10),2)</f>
        <v>0</v>
      </c>
      <c r="H23" s="47" t="n">
        <f aca="false">SUM(H21,H22)</f>
        <v>65333.12</v>
      </c>
    </row>
    <row r="24" customFormat="false" ht="18" hidden="false" customHeight="true" outlineLevel="0" collapsed="false">
      <c r="A24" s="42"/>
      <c r="B24" s="46"/>
      <c r="C24" s="44"/>
      <c r="D24" s="39"/>
      <c r="E24" s="40"/>
      <c r="F24" s="40"/>
      <c r="G24" s="40" t="n">
        <f aca="false">ROUND(F24+(F24*$H$10),2)</f>
        <v>0</v>
      </c>
      <c r="H24" s="47"/>
    </row>
    <row r="25" s="35" customFormat="true" ht="18" hidden="false" customHeight="true" outlineLevel="0" collapsed="false">
      <c r="A25" s="59" t="s">
        <v>45</v>
      </c>
      <c r="B25" s="59"/>
      <c r="C25" s="59"/>
      <c r="D25" s="59"/>
      <c r="E25" s="59"/>
      <c r="F25" s="59"/>
      <c r="G25" s="59"/>
      <c r="H25" s="60" t="n">
        <f aca="false">SUM(H23,H19,H16)</f>
        <v>195083.14</v>
      </c>
    </row>
    <row r="26" customFormat="false" ht="14.25" hidden="false" customHeight="true" outlineLevel="0" collapsed="false">
      <c r="A26" s="61"/>
      <c r="B26" s="62"/>
      <c r="C26" s="62"/>
      <c r="D26" s="62"/>
      <c r="E26" s="63"/>
      <c r="F26" s="63"/>
      <c r="G26" s="63"/>
      <c r="H26" s="64"/>
    </row>
    <row r="27" customFormat="false" ht="11.25" hidden="false" customHeight="true" outlineLevel="0" collapsed="false">
      <c r="A27" s="65"/>
      <c r="B27" s="66"/>
      <c r="C27" s="67"/>
      <c r="D27" s="67"/>
      <c r="E27" s="68"/>
      <c r="F27" s="69"/>
      <c r="G27" s="68"/>
      <c r="H27" s="70"/>
    </row>
    <row r="28" customFormat="false" ht="11.25" hidden="false" customHeight="true" outlineLevel="0" collapsed="false">
      <c r="A28" s="65"/>
      <c r="B28" s="71"/>
      <c r="C28" s="71"/>
      <c r="D28" s="67"/>
      <c r="E28" s="71"/>
      <c r="F28" s="71"/>
      <c r="G28" s="68"/>
      <c r="H28" s="70"/>
    </row>
    <row r="29" customFormat="false" ht="12.75" hidden="false" customHeight="false" outlineLevel="0" collapsed="false">
      <c r="A29" s="72"/>
      <c r="B29" s="73" t="s">
        <v>46</v>
      </c>
      <c r="C29" s="73"/>
      <c r="D29" s="74"/>
      <c r="E29" s="75" t="s">
        <v>47</v>
      </c>
      <c r="F29" s="75"/>
      <c r="G29" s="69"/>
      <c r="H29" s="76"/>
    </row>
    <row r="30" customFormat="false" ht="12.75" hidden="true" customHeight="false" outlineLevel="0" collapsed="false">
      <c r="A30" s="77"/>
      <c r="H30" s="78"/>
    </row>
    <row r="31" customFormat="false" ht="12.75" hidden="false" customHeight="false" outlineLevel="0" collapsed="false">
      <c r="A31" s="77"/>
      <c r="H31" s="78"/>
    </row>
    <row r="32" customFormat="false" ht="12.75" hidden="false" customHeight="false" outlineLevel="0" collapsed="false">
      <c r="A32" s="77"/>
      <c r="H32" s="78"/>
    </row>
    <row r="33" customFormat="false" ht="11.25" hidden="false" customHeight="true" outlineLevel="0" collapsed="false">
      <c r="A33" s="65"/>
      <c r="B33" s="71"/>
      <c r="C33" s="71"/>
      <c r="D33" s="67"/>
      <c r="E33" s="66"/>
      <c r="F33" s="66"/>
      <c r="G33" s="68"/>
      <c r="H33" s="70"/>
    </row>
    <row r="34" customFormat="false" ht="12.75" hidden="false" customHeight="false" outlineLevel="0" collapsed="false">
      <c r="A34" s="72"/>
      <c r="B34" s="73" t="s">
        <v>48</v>
      </c>
      <c r="C34" s="73"/>
      <c r="D34" s="74"/>
      <c r="E34" s="75"/>
      <c r="F34" s="75"/>
      <c r="G34" s="69"/>
      <c r="H34" s="76"/>
    </row>
    <row r="35" customFormat="false" ht="12" hidden="false" customHeight="true" outlineLevel="0" collapsed="false">
      <c r="A35" s="77"/>
      <c r="H35" s="78"/>
    </row>
    <row r="36" customFormat="false" ht="11.25" hidden="false" customHeight="true" outlineLevel="0" collapsed="false">
      <c r="A36" s="79"/>
      <c r="B36" s="80"/>
      <c r="C36" s="81"/>
      <c r="D36" s="81"/>
      <c r="E36" s="82"/>
      <c r="F36" s="83"/>
      <c r="G36" s="84"/>
      <c r="H36" s="85"/>
    </row>
    <row r="37" customFormat="false" ht="12" hidden="false" customHeight="true" outlineLevel="0" collapsed="false">
      <c r="H37" s="78"/>
    </row>
    <row r="38" customFormat="false" ht="13.5" hidden="false" customHeight="true" outlineLevel="0" collapsed="false">
      <c r="H38" s="78"/>
    </row>
    <row r="39" customFormat="false" ht="17.25" hidden="false" customHeight="true" outlineLevel="0" collapsed="false"/>
  </sheetData>
  <mergeCells count="23">
    <mergeCell ref="A1:H2"/>
    <mergeCell ref="A3:H3"/>
    <mergeCell ref="A4:H4"/>
    <mergeCell ref="A6:E6"/>
    <mergeCell ref="F6:H6"/>
    <mergeCell ref="A7:E7"/>
    <mergeCell ref="F7:H7"/>
    <mergeCell ref="A8:D8"/>
    <mergeCell ref="E8:H8"/>
    <mergeCell ref="A9:D9"/>
    <mergeCell ref="E9:E10"/>
    <mergeCell ref="F9:F10"/>
    <mergeCell ref="A10:D10"/>
    <mergeCell ref="A11:H11"/>
    <mergeCell ref="A25:G25"/>
    <mergeCell ref="B28:C28"/>
    <mergeCell ref="E28:F28"/>
    <mergeCell ref="B29:C29"/>
    <mergeCell ref="E29:F29"/>
    <mergeCell ref="B33:C33"/>
    <mergeCell ref="E33:F33"/>
    <mergeCell ref="B34:C34"/>
    <mergeCell ref="E34:F34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R26"/>
  <sheetViews>
    <sheetView showFormulas="false" showGridLines="true" showRowColHeaders="true" showZeros="false" rightToLeft="false" tabSelected="false" showOutlineSymbols="true" defaultGridColor="true" view="pageBreakPreview" topLeftCell="A1" colorId="64" zoomScale="80" zoomScaleNormal="85" zoomScalePageLayoutView="80" workbookViewId="0">
      <selection pane="topLeft" activeCell="A8" activeCellId="0" sqref="A8"/>
    </sheetView>
  </sheetViews>
  <sheetFormatPr defaultColWidth="8.71484375" defaultRowHeight="12.75" customHeight="true" zeroHeight="false" outlineLevelRow="0" outlineLevelCol="0"/>
  <cols>
    <col collapsed="false" customWidth="true" hidden="false" outlineLevel="0" max="1" min="1" style="86" width="6.43"/>
    <col collapsed="false" customWidth="true" hidden="false" outlineLevel="0" max="2" min="2" style="86" width="46.71"/>
    <col collapsed="false" customWidth="true" hidden="false" outlineLevel="0" max="7" min="7" style="86" width="16.71"/>
    <col collapsed="false" customWidth="true" hidden="false" outlineLevel="0" max="8" min="8" style="86" width="22.29"/>
    <col collapsed="false" customWidth="true" hidden="false" outlineLevel="0" max="9" min="9" style="86" width="8.29"/>
    <col collapsed="false" customWidth="true" hidden="true" outlineLevel="0" max="10" min="10" style="86" width="0.42"/>
    <col collapsed="false" customWidth="true" hidden="false" outlineLevel="0" max="11" min="11" style="86" width="22.42"/>
    <col collapsed="false" customWidth="true" hidden="false" outlineLevel="0" max="12" min="12" style="86" width="24.42"/>
    <col collapsed="false" customWidth="true" hidden="false" outlineLevel="0" max="13" min="13" style="86" width="0.14"/>
    <col collapsed="false" customWidth="true" hidden="true" outlineLevel="0" max="14" min="14" style="86" width="19"/>
    <col collapsed="false" customWidth="true" hidden="true" outlineLevel="0" max="16" min="15" style="86" width="17.15"/>
    <col collapsed="false" customWidth="true" hidden="true" outlineLevel="0" max="17" min="17" style="86" width="18.86"/>
  </cols>
  <sheetData>
    <row r="1" customFormat="false" ht="61.5" hidden="false" customHeight="true" outlineLevel="0" collapsed="false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8"/>
    </row>
    <row r="2" customFormat="false" ht="12.75" hidden="false" customHeight="true" outlineLevel="0" collapsed="false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customFormat="false" ht="12.75" hidden="false" customHeight="false" outlineLevel="0" collapsed="false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90"/>
    </row>
    <row r="4" customFormat="false" ht="21.75" hidden="false" customHeight="true" outlineLevel="0" collapsed="false">
      <c r="A4" s="91" t="s">
        <v>49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</row>
    <row r="5" customFormat="false" ht="12.75" hidden="false" customHeight="true" outlineLevel="0" collapsed="false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</row>
    <row r="6" customFormat="false" ht="24.75" hidden="false" customHeight="true" outlineLevel="0" collapsed="false">
      <c r="A6" s="92" t="s">
        <v>2</v>
      </c>
      <c r="B6" s="92"/>
      <c r="C6" s="92"/>
      <c r="D6" s="92"/>
      <c r="E6" s="92"/>
      <c r="F6" s="93"/>
      <c r="G6" s="94" t="s">
        <v>3</v>
      </c>
      <c r="H6" s="94"/>
      <c r="I6" s="94"/>
      <c r="J6" s="94"/>
      <c r="K6" s="94"/>
      <c r="L6" s="94"/>
      <c r="M6" s="94"/>
      <c r="N6" s="94"/>
      <c r="O6" s="94"/>
      <c r="P6" s="94"/>
      <c r="Q6" s="94"/>
    </row>
    <row r="7" customFormat="false" ht="33.75" hidden="false" customHeight="true" outlineLevel="0" collapsed="false">
      <c r="A7" s="95" t="str">
        <f aca="false">'PLANILHA GERAL'!A7:E7</f>
        <v>OBRA: Implantação de pavimentação em ruas no Distrito de Matrona, Salinas/MG.</v>
      </c>
      <c r="B7" s="95"/>
      <c r="C7" s="95"/>
      <c r="D7" s="95"/>
      <c r="E7" s="95"/>
      <c r="F7" s="96"/>
      <c r="G7" s="97" t="n">
        <f aca="true">TODAY()</f>
        <v>46049</v>
      </c>
      <c r="H7" s="97"/>
      <c r="I7" s="97"/>
      <c r="J7" s="97"/>
      <c r="K7" s="97"/>
      <c r="L7" s="97"/>
      <c r="M7" s="97"/>
      <c r="N7" s="97"/>
      <c r="O7" s="97"/>
      <c r="P7" s="97"/>
      <c r="Q7" s="97"/>
    </row>
    <row r="8" customFormat="false" ht="58.5" hidden="false" customHeight="true" outlineLevel="0" collapsed="false">
      <c r="A8" s="98" t="s">
        <v>50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</row>
    <row r="9" customFormat="false" ht="12.75" hidden="false" customHeight="false" outlineLevel="0" collapsed="false">
      <c r="A9" s="20" t="s">
        <v>51</v>
      </c>
      <c r="B9" s="20"/>
      <c r="C9" s="20"/>
      <c r="D9" s="20"/>
      <c r="E9" s="20"/>
      <c r="F9" s="99"/>
      <c r="G9" s="100" t="s">
        <v>9</v>
      </c>
      <c r="H9" s="101"/>
      <c r="I9" s="101"/>
      <c r="J9" s="101"/>
      <c r="K9" s="101"/>
      <c r="L9" s="101"/>
      <c r="M9" s="101"/>
      <c r="N9" s="101"/>
      <c r="O9" s="102"/>
      <c r="P9" s="103"/>
      <c r="Q9" s="104"/>
    </row>
    <row r="10" customFormat="false" ht="13.5" hidden="false" customHeight="true" outlineLevel="0" collapsed="false">
      <c r="A10" s="25" t="s">
        <v>11</v>
      </c>
      <c r="B10" s="25"/>
      <c r="C10" s="25"/>
      <c r="D10" s="25"/>
      <c r="E10" s="25"/>
      <c r="F10" s="105"/>
      <c r="G10" s="100"/>
      <c r="H10" s="106"/>
      <c r="I10" s="106"/>
      <c r="J10" s="106"/>
      <c r="K10" s="106"/>
      <c r="L10" s="106"/>
      <c r="M10" s="106"/>
      <c r="N10" s="106"/>
      <c r="O10" s="107"/>
      <c r="P10" s="108"/>
      <c r="Q10" s="104"/>
    </row>
    <row r="11" customFormat="false" ht="7.5" hidden="false" customHeight="true" outlineLevel="0" collapsed="false">
      <c r="A11" s="109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10"/>
    </row>
    <row r="12" s="116" customFormat="true" ht="202.5" hidden="false" customHeight="true" outlineLevel="0" collapsed="false">
      <c r="A12" s="111" t="s">
        <v>52</v>
      </c>
      <c r="B12" s="112" t="s">
        <v>53</v>
      </c>
      <c r="C12" s="112" t="s">
        <v>54</v>
      </c>
      <c r="D12" s="112" t="s">
        <v>55</v>
      </c>
      <c r="E12" s="112" t="s">
        <v>56</v>
      </c>
      <c r="F12" s="112" t="s">
        <v>57</v>
      </c>
      <c r="G12" s="112" t="str">
        <f aca="false">'PLANILHA GERAL'!C15</f>
        <v>Regularização do sub-leito (proctor normal)</v>
      </c>
      <c r="H12" s="112" t="str">
        <f aca="false">'PLANILHA GERAL'!C18</f>
        <v>EXECUÇÃO DE PAVIMENTO COM PISO INTERTRAVADO, TIPO
SEXTAVADO, ESP. 6CM, COM FCK DE 35MPA, INCLUSIVE
COLCHÃO DE AREIA, ESP. 6CM, PARA ASSENTAMENTO,
COMPACTAÇÃO MECANIZADA, CARGA E DESCARGA MECÂNICA
EM CAMINHÃO, EXCLUSIVE TRANSPORTE DE PISO
INTERTRAVADO</v>
      </c>
      <c r="I12" s="112" t="s">
        <v>54</v>
      </c>
      <c r="J12" s="112" t="s">
        <v>58</v>
      </c>
      <c r="K12" s="113" t="str">
        <f aca="false">'PLANILHA GERAL'!C21</f>
        <v>EXECUÇÃO DE SARJETA DE CONCRETO USINADO, MOLDADA IN LOCO EM TRECHO RETO, 30 CM BASE X 15 CM ALTURA. AF_01/2024</v>
      </c>
      <c r="L12" s="113" t="str">
        <f aca="false">'PLANILHA GERAL'!C22</f>
        <v>GUIA DE MEIO-FIO, EM CONCRETO COM FCK 20MPA, PRÉ MOLDADA, MFC-01 PADRÃO DER-MG, EXCLUSIVE SARJETA, INCLUSIVE ESCAVAÇÃO, APILOAMENTO ETRANSPORTE COM RETIRADA DO MATERIAL ESCAVADO (EMCAÇAMBA)
</v>
      </c>
      <c r="M12" s="113" t="s">
        <v>59</v>
      </c>
      <c r="N12" s="113" t="e">
        <f aca="false">'planilha geral'!#ref!</f>
        <v>#VALUE!</v>
      </c>
      <c r="O12" s="113" t="e">
        <f aca="false">'planilha geral'!#ref!</f>
        <v>#VALUE!</v>
      </c>
      <c r="P12" s="114" t="e">
        <f aca="false">'planilha geral'!#ref!</f>
        <v>#VALUE!</v>
      </c>
      <c r="Q12" s="115" t="str">
        <f aca="false">'PLANILHA GERAL'!C14</f>
        <v>FORNECIMENTO E COLOCAÇÃO DE PLACA DE OBRA EM CHAPA GALVANIZADA (3,00 X 1,50 M) - GOVERNO DO ESTADO</v>
      </c>
    </row>
    <row r="13" s="122" customFormat="true" ht="41.25" hidden="false" customHeight="true" outlineLevel="0" collapsed="false">
      <c r="A13" s="117"/>
      <c r="B13" s="118"/>
      <c r="C13" s="118"/>
      <c r="D13" s="118"/>
      <c r="E13" s="118"/>
      <c r="F13" s="118"/>
      <c r="G13" s="119" t="s">
        <v>60</v>
      </c>
      <c r="H13" s="119" t="s">
        <v>61</v>
      </c>
      <c r="I13" s="118"/>
      <c r="J13" s="118"/>
      <c r="K13" s="119" t="s">
        <v>62</v>
      </c>
      <c r="L13" s="119" t="s">
        <v>62</v>
      </c>
      <c r="M13" s="119"/>
      <c r="N13" s="119" t="s">
        <v>63</v>
      </c>
      <c r="O13" s="119" t="s">
        <v>63</v>
      </c>
      <c r="P13" s="119" t="s">
        <v>64</v>
      </c>
      <c r="Q13" s="120" t="s">
        <v>16</v>
      </c>
      <c r="R13" s="121"/>
    </row>
    <row r="14" customFormat="false" ht="13.5" hidden="false" customHeight="true" outlineLevel="0" collapsed="false">
      <c r="A14" s="123" t="s">
        <v>65</v>
      </c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4"/>
      <c r="R14" s="90"/>
    </row>
    <row r="15" customFormat="false" ht="12.75" hidden="false" customHeight="false" outlineLevel="0" collapsed="false">
      <c r="A15" s="125" t="s">
        <v>23</v>
      </c>
      <c r="B15" s="126" t="s">
        <v>66</v>
      </c>
      <c r="C15" s="127" t="n">
        <v>155</v>
      </c>
      <c r="D15" s="127" t="n">
        <v>75</v>
      </c>
      <c r="E15" s="127" t="n">
        <v>6.9</v>
      </c>
      <c r="F15" s="127" t="n">
        <v>6</v>
      </c>
      <c r="G15" s="128" t="n">
        <f aca="false">((C15+D15)/2)*E15</f>
        <v>793.5</v>
      </c>
      <c r="H15" s="128" t="n">
        <f aca="false">((C15+D15)/2)*F15</f>
        <v>690</v>
      </c>
      <c r="I15" s="127" t="n">
        <f aca="false">C15</f>
        <v>155</v>
      </c>
      <c r="J15" s="127" t="n">
        <f aca="false">D15</f>
        <v>75</v>
      </c>
      <c r="K15" s="129" t="n">
        <v>296</v>
      </c>
      <c r="L15" s="129" t="n">
        <f aca="false">K15</f>
        <v>296</v>
      </c>
      <c r="M15" s="129"/>
      <c r="N15" s="129"/>
      <c r="O15" s="128" t="n">
        <v>0</v>
      </c>
      <c r="P15" s="130" t="n">
        <f aca="false">N15+O15</f>
        <v>0</v>
      </c>
      <c r="Q15" s="131"/>
    </row>
    <row r="16" customFormat="false" ht="12.75" hidden="false" customHeight="false" outlineLevel="0" collapsed="false">
      <c r="A16" s="125" t="s">
        <v>27</v>
      </c>
      <c r="B16" s="126" t="s">
        <v>67</v>
      </c>
      <c r="C16" s="127" t="n">
        <v>105</v>
      </c>
      <c r="D16" s="127" t="n">
        <v>59</v>
      </c>
      <c r="E16" s="127" t="n">
        <v>6.9</v>
      </c>
      <c r="F16" s="127" t="n">
        <v>6</v>
      </c>
      <c r="G16" s="128" t="n">
        <f aca="false">((C16+D16)/2)*E16</f>
        <v>565.8</v>
      </c>
      <c r="H16" s="128" t="n">
        <f aca="false">((C16+D16)/2)*F16</f>
        <v>492</v>
      </c>
      <c r="I16" s="127" t="n">
        <f aca="false">C16</f>
        <v>105</v>
      </c>
      <c r="J16" s="127" t="n">
        <f aca="false">D16</f>
        <v>59</v>
      </c>
      <c r="K16" s="129" t="n">
        <v>200</v>
      </c>
      <c r="L16" s="129" t="n">
        <f aca="false">K16</f>
        <v>200</v>
      </c>
      <c r="M16" s="129"/>
      <c r="N16" s="129" t="n">
        <v>0</v>
      </c>
      <c r="O16" s="128" t="n">
        <v>0</v>
      </c>
      <c r="P16" s="130" t="n">
        <f aca="false">N16+O16</f>
        <v>0</v>
      </c>
      <c r="Q16" s="131"/>
    </row>
    <row r="17" customFormat="false" ht="12.75" hidden="false" customHeight="false" outlineLevel="0" collapsed="false">
      <c r="A17" s="132"/>
      <c r="B17" s="133" t="s">
        <v>68</v>
      </c>
      <c r="C17" s="134"/>
      <c r="D17" s="134"/>
      <c r="E17" s="134"/>
      <c r="F17" s="134"/>
      <c r="G17" s="134" t="n">
        <f aca="false">SUM(G15:G16)</f>
        <v>1359.3</v>
      </c>
      <c r="H17" s="134" t="n">
        <f aca="false">SUM(H15:H16)</f>
        <v>1182</v>
      </c>
      <c r="I17" s="134"/>
      <c r="J17" s="134"/>
      <c r="K17" s="135" t="n">
        <f aca="false">SUM(K2:K16)</f>
        <v>496</v>
      </c>
      <c r="L17" s="135" t="n">
        <f aca="false">SUM(L15:L16)</f>
        <v>496</v>
      </c>
      <c r="M17" s="135" t="n">
        <v>0</v>
      </c>
      <c r="N17" s="135" t="n">
        <f aca="false">SUM(N15:N16)</f>
        <v>0</v>
      </c>
      <c r="O17" s="134" t="n">
        <f aca="false">SUM(O15:O16,)</f>
        <v>0</v>
      </c>
      <c r="P17" s="134" t="n">
        <f aca="false">SUM(P15:P16)</f>
        <v>0</v>
      </c>
      <c r="Q17" s="136" t="n">
        <v>0</v>
      </c>
    </row>
    <row r="18" customFormat="false" ht="12.75" hidden="false" customHeight="false" outlineLevel="0" collapsed="false">
      <c r="A18" s="137"/>
      <c r="B18" s="138"/>
      <c r="C18" s="139"/>
      <c r="D18" s="139"/>
      <c r="E18" s="139"/>
      <c r="F18" s="139"/>
      <c r="G18" s="139"/>
      <c r="H18" s="140"/>
      <c r="I18" s="139"/>
      <c r="J18" s="139"/>
      <c r="K18" s="140"/>
      <c r="L18" s="140"/>
      <c r="M18" s="140"/>
      <c r="N18" s="140"/>
      <c r="O18" s="140"/>
      <c r="P18" s="140"/>
      <c r="Q18" s="141"/>
    </row>
    <row r="19" customFormat="false" ht="12.75" hidden="false" customHeight="false" outlineLevel="0" collapsed="false">
      <c r="A19" s="142"/>
      <c r="B19" s="143"/>
      <c r="C19" s="144"/>
      <c r="D19" s="144"/>
      <c r="E19" s="144"/>
      <c r="F19" s="144"/>
      <c r="G19" s="144"/>
      <c r="H19" s="145"/>
      <c r="I19" s="144"/>
      <c r="J19" s="144"/>
      <c r="K19" s="145"/>
      <c r="L19" s="145"/>
      <c r="M19" s="145"/>
      <c r="N19" s="145"/>
      <c r="O19" s="146"/>
      <c r="P19" s="146"/>
      <c r="Q19" s="147"/>
    </row>
    <row r="20" customFormat="false" ht="12.75" hidden="false" customHeight="false" outlineLevel="0" collapsed="false">
      <c r="A20" s="148"/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50"/>
      <c r="P20" s="149"/>
      <c r="Q20" s="151"/>
    </row>
    <row r="21" customFormat="false" ht="12.75" hidden="false" customHeight="false" outlineLevel="0" collapsed="false">
      <c r="A21" s="148"/>
      <c r="B21" s="152"/>
      <c r="C21" s="149"/>
      <c r="D21" s="149"/>
      <c r="E21" s="149"/>
      <c r="F21" s="149"/>
      <c r="G21" s="152"/>
      <c r="H21" s="152"/>
      <c r="I21" s="149"/>
      <c r="J21" s="149"/>
      <c r="K21" s="152"/>
      <c r="L21" s="152"/>
      <c r="M21" s="152"/>
      <c r="N21" s="152"/>
      <c r="O21" s="149"/>
      <c r="P21" s="149"/>
      <c r="Q21" s="153"/>
    </row>
    <row r="22" customFormat="false" ht="12.75" hidden="false" customHeight="false" outlineLevel="0" collapsed="false">
      <c r="A22" s="154" t="s">
        <v>69</v>
      </c>
      <c r="B22" s="155"/>
      <c r="C22" s="156"/>
      <c r="D22" s="156"/>
      <c r="E22" s="156"/>
      <c r="F22" s="156"/>
      <c r="G22" s="149"/>
      <c r="H22" s="149"/>
      <c r="I22" s="156"/>
      <c r="J22" s="156"/>
      <c r="K22" s="149"/>
      <c r="L22" s="149"/>
      <c r="M22" s="149"/>
      <c r="N22" s="149"/>
      <c r="O22" s="157"/>
      <c r="P22" s="157"/>
      <c r="Q22" s="158"/>
    </row>
    <row r="23" customFormat="false" ht="21.75" hidden="false" customHeight="true" outlineLevel="0" collapsed="false">
      <c r="A23" s="154"/>
      <c r="B23" s="149" t="s">
        <v>70</v>
      </c>
      <c r="C23" s="159"/>
      <c r="D23" s="159"/>
      <c r="E23" s="160" t="s">
        <v>71</v>
      </c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1"/>
    </row>
    <row r="24" customFormat="false" ht="33" hidden="false" customHeight="true" outlineLevel="0" collapsed="false">
      <c r="A24" s="162"/>
      <c r="B24" s="163" t="s">
        <v>72</v>
      </c>
      <c r="C24" s="157"/>
      <c r="D24" s="157"/>
      <c r="E24" s="164" t="s">
        <v>73</v>
      </c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5"/>
    </row>
    <row r="25" customFormat="false" ht="12.75" hidden="false" customHeight="false" outlineLevel="0" collapsed="false">
      <c r="A25" s="162"/>
      <c r="B25" s="166"/>
      <c r="C25" s="167"/>
      <c r="D25" s="167"/>
      <c r="E25" s="167"/>
      <c r="F25" s="167"/>
      <c r="G25" s="168"/>
      <c r="H25" s="167"/>
      <c r="I25" s="167"/>
      <c r="J25" s="167"/>
      <c r="K25" s="167"/>
      <c r="L25" s="167"/>
      <c r="M25" s="167"/>
      <c r="N25" s="167"/>
      <c r="O25" s="169"/>
      <c r="P25" s="169"/>
      <c r="Q25" s="170"/>
    </row>
    <row r="26" customFormat="false" ht="12.75" hidden="false" customHeight="false" outlineLevel="0" collapsed="false">
      <c r="A26" s="171"/>
      <c r="B26" s="172"/>
      <c r="C26" s="173"/>
      <c r="D26" s="173"/>
      <c r="E26" s="173"/>
      <c r="F26" s="173"/>
      <c r="G26" s="174"/>
      <c r="H26" s="175"/>
      <c r="I26" s="173"/>
      <c r="J26" s="173"/>
      <c r="K26" s="175"/>
      <c r="L26" s="175"/>
      <c r="M26" s="175"/>
      <c r="N26" s="175"/>
      <c r="O26" s="173"/>
      <c r="P26" s="173"/>
      <c r="Q26" s="176"/>
    </row>
  </sheetData>
  <mergeCells count="16">
    <mergeCell ref="A1:Q2"/>
    <mergeCell ref="A3:Q3"/>
    <mergeCell ref="A4:Q5"/>
    <mergeCell ref="A6:E6"/>
    <mergeCell ref="G6:Q6"/>
    <mergeCell ref="A7:E7"/>
    <mergeCell ref="G7:Q7"/>
    <mergeCell ref="A8:Q8"/>
    <mergeCell ref="A9:E9"/>
    <mergeCell ref="G9:G10"/>
    <mergeCell ref="Q9:Q10"/>
    <mergeCell ref="A10:E10"/>
    <mergeCell ref="A11:P11"/>
    <mergeCell ref="A14:P14"/>
    <mergeCell ref="E23:P23"/>
    <mergeCell ref="E24:P24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22"/>
  <sheetViews>
    <sheetView showFormulas="false" showGridLines="true" showRowColHeaders="true" showZeros="false" rightToLeft="false" tabSelected="false" showOutlineSymbols="true" defaultGridColor="true" view="pageBreakPreview" topLeftCell="A1" colorId="64" zoomScale="80" zoomScaleNormal="100" zoomScalePageLayoutView="80" workbookViewId="0">
      <selection pane="topLeft" activeCell="I3" activeCellId="0" sqref="I3"/>
    </sheetView>
  </sheetViews>
  <sheetFormatPr defaultColWidth="8.71484375" defaultRowHeight="12.75" customHeight="true" zeroHeight="false" outlineLevelRow="0" outlineLevelCol="0"/>
  <cols>
    <col collapsed="false" customWidth="true" hidden="false" outlineLevel="0" max="3" min="3" style="86" width="38"/>
    <col collapsed="false" customWidth="true" hidden="false" outlineLevel="0" max="5" min="5" style="86" width="12.57"/>
    <col collapsed="false" customWidth="true" hidden="false" outlineLevel="0" max="9" min="6" style="86" width="12.42"/>
    <col collapsed="false" customWidth="true" hidden="false" outlineLevel="0" max="10" min="10" style="86" width="13.15"/>
  </cols>
  <sheetData>
    <row r="1" customFormat="false" ht="78.75" hidden="false" customHeight="true" outlineLevel="0" collapsed="false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customFormat="false" ht="27.75" hidden="false" customHeight="true" outlineLevel="0" collapsed="false">
      <c r="A2" s="178" t="s">
        <v>74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customFormat="false" ht="12.75" hidden="false" customHeight="false" outlineLevel="0" collapsed="false">
      <c r="A3" s="179" t="s">
        <v>2</v>
      </c>
      <c r="B3" s="179"/>
      <c r="C3" s="179"/>
      <c r="D3" s="179"/>
      <c r="E3" s="179"/>
      <c r="F3" s="179"/>
      <c r="G3" s="179"/>
      <c r="H3" s="179"/>
      <c r="I3" s="180" t="s">
        <v>75</v>
      </c>
      <c r="J3" s="180"/>
      <c r="K3" s="180"/>
    </row>
    <row r="4" customFormat="false" ht="36" hidden="false" customHeight="true" outlineLevel="0" collapsed="false">
      <c r="A4" s="181" t="str">
        <f aca="false">'MEMÓRIA DE CALCULO'!A7:E7</f>
        <v>OBRA: Implantação de pavimentação em ruas no Distrito de Matrona, Salinas/MG.</v>
      </c>
      <c r="B4" s="181"/>
      <c r="C4" s="181"/>
      <c r="D4" s="182"/>
      <c r="E4" s="182"/>
      <c r="F4" s="182"/>
      <c r="G4" s="182"/>
      <c r="H4" s="182"/>
      <c r="I4" s="183" t="s">
        <v>76</v>
      </c>
      <c r="J4" s="183"/>
      <c r="K4" s="183"/>
    </row>
    <row r="5" customFormat="false" ht="34.5" hidden="false" customHeight="true" outlineLevel="0" collapsed="false">
      <c r="A5" s="184" t="str">
        <f aca="false">'PLANILHA GERAL'!A8:D8</f>
        <v>LOCAL:  RUA PROLONGAMENTO GONCILIO J PEREIRA E RUA SANTA RITA</v>
      </c>
      <c r="B5" s="184"/>
      <c r="C5" s="184"/>
      <c r="D5" s="184"/>
      <c r="E5" s="184"/>
      <c r="F5" s="184"/>
      <c r="G5" s="184"/>
      <c r="H5" s="184"/>
      <c r="I5" s="185"/>
      <c r="J5" s="186"/>
      <c r="K5" s="187"/>
    </row>
    <row r="6" customFormat="false" ht="35.05" hidden="false" customHeight="false" outlineLevel="0" collapsed="false">
      <c r="A6" s="188" t="s">
        <v>13</v>
      </c>
      <c r="B6" s="189" t="s">
        <v>14</v>
      </c>
      <c r="C6" s="190" t="s">
        <v>77</v>
      </c>
      <c r="D6" s="191" t="s">
        <v>78</v>
      </c>
      <c r="E6" s="191" t="s">
        <v>79</v>
      </c>
      <c r="F6" s="189" t="s">
        <v>80</v>
      </c>
      <c r="G6" s="189" t="s">
        <v>81</v>
      </c>
      <c r="H6" s="189" t="s">
        <v>82</v>
      </c>
      <c r="I6" s="189"/>
      <c r="J6" s="189"/>
      <c r="K6" s="192"/>
    </row>
    <row r="7" customFormat="false" ht="12.75" hidden="false" customHeight="true" outlineLevel="0" collapsed="false">
      <c r="A7" s="193" t="n">
        <v>1</v>
      </c>
      <c r="B7" s="194" t="s">
        <v>21</v>
      </c>
      <c r="C7" s="195" t="str">
        <f aca="false">'PLANILHA GERAL'!C13</f>
        <v>INSTALAÇÕES INICIAIS DA OBRA</v>
      </c>
      <c r="D7" s="196" t="s">
        <v>83</v>
      </c>
      <c r="E7" s="197" t="n">
        <f aca="false">E8/E14</f>
        <v>0.0189741666040438</v>
      </c>
      <c r="F7" s="197" t="n">
        <v>1</v>
      </c>
      <c r="G7" s="198"/>
      <c r="H7" s="198"/>
      <c r="I7" s="199"/>
      <c r="J7" s="199"/>
      <c r="K7" s="200"/>
    </row>
    <row r="8" customFormat="false" ht="12.75" hidden="false" customHeight="false" outlineLevel="0" collapsed="false">
      <c r="A8" s="193"/>
      <c r="B8" s="194"/>
      <c r="C8" s="195"/>
      <c r="D8" s="201" t="s">
        <v>84</v>
      </c>
      <c r="E8" s="202" t="n">
        <f aca="false">'PLANILHA GERAL'!H16</f>
        <v>3701.54</v>
      </c>
      <c r="F8" s="202" t="n">
        <f aca="false">E8</f>
        <v>3701.54</v>
      </c>
      <c r="G8" s="202"/>
      <c r="H8" s="202"/>
      <c r="I8" s="202"/>
      <c r="J8" s="202"/>
      <c r="K8" s="203"/>
    </row>
    <row r="9" customFormat="false" ht="12.75" hidden="false" customHeight="true" outlineLevel="0" collapsed="false">
      <c r="A9" s="204" t="n">
        <v>2</v>
      </c>
      <c r="B9" s="205" t="s">
        <v>31</v>
      </c>
      <c r="C9" s="206" t="str">
        <f aca="false">'PLANILHA GERAL'!C17</f>
        <v>OBRAS VIÁRIAS</v>
      </c>
      <c r="D9" s="201" t="s">
        <v>83</v>
      </c>
      <c r="E9" s="197" t="n">
        <f aca="false">E10/E14</f>
        <v>0.646126979502175</v>
      </c>
      <c r="F9" s="197" t="n">
        <v>0.3</v>
      </c>
      <c r="G9" s="197" t="n">
        <v>0.3</v>
      </c>
      <c r="H9" s="197" t="n">
        <v>0.4</v>
      </c>
      <c r="I9" s="197"/>
      <c r="J9" s="197"/>
      <c r="K9" s="207"/>
    </row>
    <row r="10" customFormat="false" ht="12.75" hidden="false" customHeight="false" outlineLevel="0" collapsed="false">
      <c r="A10" s="204"/>
      <c r="B10" s="205"/>
      <c r="C10" s="206"/>
      <c r="D10" s="201" t="s">
        <v>84</v>
      </c>
      <c r="E10" s="202" t="n">
        <f aca="false">'PLANILHA GERAL'!H19</f>
        <v>126048.48</v>
      </c>
      <c r="F10" s="202" t="n">
        <f aca="false">F9*E10</f>
        <v>37814.544</v>
      </c>
      <c r="G10" s="202" t="n">
        <f aca="false">G9*E10</f>
        <v>37814.544</v>
      </c>
      <c r="H10" s="202" t="n">
        <f aca="false">H9*E10</f>
        <v>50419.392</v>
      </c>
      <c r="I10" s="202"/>
      <c r="J10" s="202"/>
      <c r="K10" s="203"/>
    </row>
    <row r="11" customFormat="false" ht="12.75" hidden="false" customHeight="true" outlineLevel="0" collapsed="false">
      <c r="A11" s="204" t="n">
        <v>3</v>
      </c>
      <c r="B11" s="205" t="s">
        <v>36</v>
      </c>
      <c r="C11" s="206" t="str">
        <f aca="false">'PLANILHA GERAL'!C20</f>
        <v>DRENAGEM  </v>
      </c>
      <c r="D11" s="201" t="s">
        <v>83</v>
      </c>
      <c r="E11" s="197" t="n">
        <f aca="false">E12/E14</f>
        <v>0.334898853893781</v>
      </c>
      <c r="F11" s="197" t="n">
        <v>0.3</v>
      </c>
      <c r="G11" s="197" t="n">
        <v>0.3</v>
      </c>
      <c r="H11" s="197" t="n">
        <v>0.4</v>
      </c>
      <c r="I11" s="208"/>
      <c r="J11" s="208"/>
      <c r="K11" s="207"/>
    </row>
    <row r="12" customFormat="false" ht="12.75" hidden="false" customHeight="false" outlineLevel="0" collapsed="false">
      <c r="A12" s="204"/>
      <c r="B12" s="205"/>
      <c r="C12" s="206"/>
      <c r="D12" s="201" t="s">
        <v>84</v>
      </c>
      <c r="E12" s="202" t="n">
        <f aca="false">'PLANILHA GERAL'!H23</f>
        <v>65333.12</v>
      </c>
      <c r="F12" s="202" t="n">
        <f aca="false">F11*E12</f>
        <v>19599.936</v>
      </c>
      <c r="G12" s="202" t="n">
        <f aca="false">G11*E12</f>
        <v>19599.936</v>
      </c>
      <c r="H12" s="202" t="n">
        <f aca="false">H11*E12</f>
        <v>26133.248</v>
      </c>
      <c r="I12" s="202"/>
      <c r="J12" s="202"/>
      <c r="K12" s="203"/>
    </row>
    <row r="13" customFormat="false" ht="12.75" hidden="false" customHeight="true" outlineLevel="0" collapsed="false">
      <c r="A13" s="209" t="s">
        <v>68</v>
      </c>
      <c r="B13" s="209"/>
      <c r="C13" s="209"/>
      <c r="D13" s="210" t="s">
        <v>83</v>
      </c>
      <c r="E13" s="211" t="n">
        <f aca="false">E7+E9+E11</f>
        <v>1</v>
      </c>
      <c r="F13" s="211" t="n">
        <f aca="false">F14/E14</f>
        <v>0.313281916622831</v>
      </c>
      <c r="G13" s="211" t="n">
        <f aca="false">G14/E14</f>
        <v>0.294307750018787</v>
      </c>
      <c r="H13" s="211" t="n">
        <f aca="false">H14/E14</f>
        <v>0.392410333358383</v>
      </c>
      <c r="I13" s="212" t="s">
        <v>68</v>
      </c>
      <c r="J13" s="211"/>
      <c r="K13" s="213"/>
    </row>
    <row r="14" customFormat="false" ht="22.35" hidden="false" customHeight="false" outlineLevel="0" collapsed="false">
      <c r="A14" s="209"/>
      <c r="B14" s="209"/>
      <c r="C14" s="209"/>
      <c r="D14" s="214" t="s">
        <v>84</v>
      </c>
      <c r="E14" s="215" t="n">
        <f aca="false">E8+E10+E12</f>
        <v>195083.14</v>
      </c>
      <c r="F14" s="215" t="n">
        <f aca="false">F8+F10+F12</f>
        <v>61116.02</v>
      </c>
      <c r="G14" s="215" t="n">
        <f aca="false">G8+G10+G12</f>
        <v>57414.48</v>
      </c>
      <c r="H14" s="215" t="n">
        <f aca="false">H8+H10+H12</f>
        <v>76552.64</v>
      </c>
      <c r="I14" s="215" t="n">
        <f aca="false">H14+G14+F14</f>
        <v>195083.14</v>
      </c>
      <c r="J14" s="215"/>
      <c r="K14" s="216"/>
    </row>
    <row r="15" customFormat="false" ht="12.75" hidden="false" customHeight="false" outlineLevel="0" collapsed="false">
      <c r="A15" s="217"/>
      <c r="B15" s="217"/>
      <c r="C15" s="217"/>
      <c r="D15" s="218"/>
      <c r="E15" s="218"/>
      <c r="F15" s="217"/>
      <c r="G15" s="217"/>
      <c r="H15" s="217"/>
      <c r="I15" s="217"/>
      <c r="J15" s="217"/>
      <c r="K15" s="217"/>
    </row>
    <row r="16" customFormat="false" ht="12.75" hidden="false" customHeight="false" outlineLevel="0" collapsed="false">
      <c r="A16" s="219"/>
      <c r="B16" s="220"/>
      <c r="C16" s="220"/>
      <c r="D16" s="220"/>
      <c r="E16" s="220"/>
      <c r="F16" s="220"/>
      <c r="G16" s="221"/>
      <c r="H16" s="222"/>
      <c r="I16" s="223"/>
      <c r="J16" s="223"/>
      <c r="K16" s="224"/>
    </row>
    <row r="17" customFormat="false" ht="12.75" hidden="false" customHeight="false" outlineLevel="0" collapsed="false">
      <c r="A17" s="225"/>
      <c r="B17" s="226"/>
      <c r="C17" s="226"/>
      <c r="D17" s="227"/>
      <c r="E17" s="228"/>
      <c r="F17" s="226"/>
      <c r="G17" s="229"/>
      <c r="H17" s="230" t="s">
        <v>85</v>
      </c>
      <c r="I17" s="231"/>
      <c r="J17" s="231"/>
      <c r="K17" s="232"/>
    </row>
    <row r="18" customFormat="false" ht="12.75" hidden="false" customHeight="false" outlineLevel="0" collapsed="false">
      <c r="A18" s="233"/>
      <c r="B18" s="234" t="s">
        <v>86</v>
      </c>
      <c r="C18" s="234"/>
      <c r="D18" s="235"/>
      <c r="E18" s="236" t="s">
        <v>72</v>
      </c>
      <c r="F18" s="236"/>
      <c r="G18" s="237"/>
      <c r="H18" s="238"/>
      <c r="I18" s="231"/>
      <c r="J18" s="231"/>
      <c r="K18" s="239"/>
    </row>
    <row r="19" customFormat="false" ht="12.75" hidden="false" customHeight="false" outlineLevel="0" collapsed="false">
      <c r="A19" s="240"/>
      <c r="B19" s="241"/>
      <c r="C19" s="241"/>
      <c r="D19" s="235"/>
      <c r="E19" s="235"/>
      <c r="F19" s="231"/>
      <c r="G19" s="242"/>
      <c r="H19" s="238"/>
      <c r="I19" s="231"/>
      <c r="J19" s="231"/>
      <c r="K19" s="239"/>
    </row>
    <row r="20" customFormat="false" ht="12.75" hidden="false" customHeight="false" outlineLevel="0" collapsed="false">
      <c r="A20" s="243"/>
      <c r="B20" s="244"/>
      <c r="C20" s="244"/>
      <c r="D20" s="245"/>
      <c r="E20" s="245"/>
      <c r="F20" s="246"/>
      <c r="G20" s="242"/>
      <c r="H20" s="238"/>
      <c r="I20" s="231"/>
      <c r="J20" s="231"/>
      <c r="K20" s="239"/>
    </row>
    <row r="21" customFormat="false" ht="12.75" hidden="false" customHeight="false" outlineLevel="0" collapsed="false">
      <c r="A21" s="247"/>
      <c r="B21" s="234" t="s">
        <v>48</v>
      </c>
      <c r="C21" s="234"/>
      <c r="D21" s="248"/>
      <c r="E21" s="248"/>
      <c r="F21" s="249"/>
      <c r="G21" s="250"/>
      <c r="H21" s="251"/>
      <c r="I21" s="249"/>
      <c r="J21" s="249"/>
      <c r="K21" s="252"/>
    </row>
    <row r="22" customFormat="false" ht="12.75" hidden="false" customHeight="false" outlineLevel="0" collapsed="false">
      <c r="B22" s="88"/>
      <c r="C22" s="88"/>
    </row>
  </sheetData>
  <mergeCells count="22">
    <mergeCell ref="A1:K1"/>
    <mergeCell ref="A2:K2"/>
    <mergeCell ref="A3:H3"/>
    <mergeCell ref="I3:K3"/>
    <mergeCell ref="A4:C4"/>
    <mergeCell ref="D4:H4"/>
    <mergeCell ref="I4:K4"/>
    <mergeCell ref="A5:H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C14"/>
    <mergeCell ref="B18:C18"/>
    <mergeCell ref="E18:F18"/>
    <mergeCell ref="B20:C20"/>
    <mergeCell ref="B21:C2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T1048576"/>
  <sheetViews>
    <sheetView showFormulas="false" showGridLines="true" showRowColHeaders="true" showZeros="false" rightToLeft="false" tabSelected="false" showOutlineSymbols="true" defaultGridColor="true" view="pageBreakPreview" topLeftCell="A1" colorId="64" zoomScale="80" zoomScaleNormal="100" zoomScalePageLayoutView="80" workbookViewId="0">
      <selection pane="topLeft" activeCell="O18" activeCellId="0" sqref="O18"/>
    </sheetView>
  </sheetViews>
  <sheetFormatPr defaultColWidth="8.71484375" defaultRowHeight="12.75" customHeight="true" zeroHeight="false" outlineLevelRow="0" outlineLevelCol="0"/>
  <cols>
    <col collapsed="false" customWidth="true" hidden="false" outlineLevel="0" max="12" min="12" style="86" width="24.67"/>
    <col collapsed="false" customWidth="true" hidden="false" outlineLevel="0" max="16" min="16" style="86" width="5.57"/>
    <col collapsed="false" customWidth="true" hidden="false" outlineLevel="0" max="20" min="20" style="86" width="5.14"/>
  </cols>
  <sheetData>
    <row r="1" customFormat="false" ht="26.8" hidden="false" customHeight="false" outlineLevel="0" collapsed="false">
      <c r="A1" s="253" t="s">
        <v>87</v>
      </c>
      <c r="B1" s="253"/>
      <c r="C1" s="253"/>
      <c r="D1" s="253"/>
      <c r="E1" s="253"/>
      <c r="F1" s="253"/>
      <c r="G1" s="253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5"/>
    </row>
    <row r="2" customFormat="false" ht="26.8" hidden="false" customHeight="false" outlineLevel="0" collapsed="false">
      <c r="A2" s="256"/>
      <c r="B2" s="257"/>
      <c r="C2" s="88"/>
      <c r="D2" s="257"/>
      <c r="E2" s="257"/>
      <c r="F2" s="257"/>
      <c r="G2" s="258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60"/>
    </row>
    <row r="3" customFormat="false" ht="13.8" hidden="false" customHeight="false" outlineLevel="0" collapsed="false">
      <c r="A3" s="261"/>
      <c r="B3" s="262"/>
      <c r="C3" s="263" t="s">
        <v>88</v>
      </c>
      <c r="D3" s="262"/>
      <c r="E3" s="262"/>
      <c r="F3" s="262"/>
      <c r="G3" s="264"/>
      <c r="H3" s="265"/>
      <c r="I3" s="266" t="s">
        <v>89</v>
      </c>
      <c r="J3" s="266"/>
      <c r="K3" s="266"/>
      <c r="L3" s="266"/>
      <c r="M3" s="266"/>
      <c r="N3" s="265"/>
      <c r="O3" s="265"/>
      <c r="P3" s="267"/>
      <c r="Q3" s="267"/>
      <c r="R3" s="267"/>
      <c r="S3" s="267"/>
      <c r="T3" s="267"/>
    </row>
    <row r="4" customFormat="false" ht="13.8" hidden="false" customHeight="false" outlineLevel="0" collapsed="false">
      <c r="A4" s="261"/>
      <c r="B4" s="268" t="s">
        <v>90</v>
      </c>
      <c r="C4" s="269" t="s">
        <v>91</v>
      </c>
      <c r="D4" s="257"/>
      <c r="E4" s="270" t="n">
        <v>0.0246</v>
      </c>
      <c r="F4" s="258"/>
      <c r="G4" s="264"/>
      <c r="H4" s="265"/>
      <c r="N4" s="265"/>
      <c r="O4" s="265"/>
      <c r="P4" s="271"/>
      <c r="Q4" s="272"/>
      <c r="R4" s="272"/>
      <c r="S4" s="272"/>
      <c r="T4" s="273"/>
    </row>
    <row r="5" customFormat="false" ht="13.8" hidden="false" customHeight="false" outlineLevel="0" collapsed="false">
      <c r="A5" s="261"/>
      <c r="B5" s="274" t="s">
        <v>92</v>
      </c>
      <c r="C5" s="275" t="s">
        <v>93</v>
      </c>
      <c r="D5" s="276"/>
      <c r="E5" s="277" t="n">
        <v>0.0063</v>
      </c>
      <c r="F5" s="278"/>
      <c r="G5" s="264"/>
      <c r="H5" s="265"/>
      <c r="N5" s="265"/>
      <c r="O5" s="279" t="s">
        <v>94</v>
      </c>
      <c r="P5" s="271"/>
      <c r="Q5" s="272"/>
      <c r="R5" s="272"/>
      <c r="S5" s="272"/>
      <c r="T5" s="273"/>
    </row>
    <row r="6" customFormat="false" ht="13.8" hidden="false" customHeight="false" outlineLevel="0" collapsed="false">
      <c r="A6" s="261"/>
      <c r="B6" s="280" t="s">
        <v>95</v>
      </c>
      <c r="C6" s="281" t="s">
        <v>96</v>
      </c>
      <c r="D6" s="282"/>
      <c r="E6" s="283" t="n">
        <v>0.015</v>
      </c>
      <c r="F6" s="284"/>
      <c r="G6" s="264"/>
      <c r="H6" s="265"/>
      <c r="N6" s="265"/>
      <c r="O6" s="265"/>
      <c r="P6" s="265"/>
      <c r="Q6" s="265"/>
      <c r="R6" s="265"/>
      <c r="S6" s="265"/>
      <c r="T6" s="285"/>
    </row>
    <row r="7" customFormat="false" ht="24.25" hidden="false" customHeight="true" outlineLevel="0" collapsed="false">
      <c r="A7" s="261"/>
      <c r="B7" s="274" t="s">
        <v>97</v>
      </c>
      <c r="C7" s="286" t="s">
        <v>98</v>
      </c>
      <c r="D7" s="286"/>
      <c r="E7" s="277" t="n">
        <v>0.0133</v>
      </c>
      <c r="F7" s="278"/>
      <c r="G7" s="264"/>
      <c r="H7" s="287"/>
      <c r="I7" s="288" t="s">
        <v>99</v>
      </c>
      <c r="J7" s="288"/>
      <c r="K7" s="288"/>
      <c r="L7" s="288"/>
      <c r="N7" s="265"/>
      <c r="O7" s="265"/>
      <c r="P7" s="265"/>
      <c r="Q7" s="265"/>
      <c r="R7" s="265"/>
      <c r="S7" s="265"/>
      <c r="T7" s="285"/>
    </row>
    <row r="8" customFormat="false" ht="13.8" hidden="false" customHeight="false" outlineLevel="0" collapsed="false">
      <c r="A8" s="261"/>
      <c r="B8" s="289"/>
      <c r="C8" s="262"/>
      <c r="D8" s="262"/>
      <c r="E8" s="290"/>
      <c r="F8" s="262"/>
      <c r="G8" s="264"/>
      <c r="H8" s="291"/>
      <c r="I8" s="291"/>
      <c r="J8" s="292"/>
      <c r="K8" s="293"/>
      <c r="L8" s="293"/>
      <c r="M8" s="293"/>
      <c r="N8" s="292"/>
      <c r="O8" s="292"/>
      <c r="P8" s="292"/>
      <c r="Q8" s="292"/>
      <c r="R8" s="292"/>
      <c r="S8" s="292"/>
      <c r="T8" s="294"/>
    </row>
    <row r="9" customFormat="false" ht="12.75" hidden="false" customHeight="false" outlineLevel="0" collapsed="false">
      <c r="A9" s="261"/>
      <c r="B9" s="295"/>
      <c r="C9" s="296" t="s">
        <v>100</v>
      </c>
      <c r="D9" s="296"/>
      <c r="E9" s="270" t="n">
        <v>0.03</v>
      </c>
      <c r="F9" s="258"/>
      <c r="G9" s="264"/>
    </row>
    <row r="10" customFormat="false" ht="12.75" hidden="false" customHeight="false" outlineLevel="0" collapsed="false">
      <c r="A10" s="261"/>
      <c r="B10" s="297" t="s">
        <v>101</v>
      </c>
      <c r="C10" s="298" t="s">
        <v>102</v>
      </c>
      <c r="D10" s="298"/>
      <c r="E10" s="299" t="n">
        <v>0.0065</v>
      </c>
      <c r="F10" s="264"/>
      <c r="G10" s="264"/>
    </row>
    <row r="11" customFormat="false" ht="12.75" hidden="false" customHeight="false" outlineLevel="0" collapsed="false">
      <c r="A11" s="261"/>
      <c r="B11" s="300"/>
      <c r="C11" s="301" t="s">
        <v>103</v>
      </c>
      <c r="D11" s="301"/>
      <c r="E11" s="283" t="n">
        <v>0.03</v>
      </c>
      <c r="F11" s="284"/>
      <c r="G11" s="264"/>
    </row>
    <row r="12" customFormat="false" ht="12.75" hidden="false" customHeight="false" outlineLevel="0" collapsed="false">
      <c r="A12" s="261"/>
      <c r="B12" s="90"/>
      <c r="C12" s="280" t="s">
        <v>104</v>
      </c>
      <c r="D12" s="302"/>
      <c r="E12" s="283" t="n">
        <f aca="false">SUM(E9:E11)</f>
        <v>0.0665</v>
      </c>
      <c r="F12" s="284"/>
      <c r="G12" s="264"/>
    </row>
    <row r="13" customFormat="false" ht="12.75" hidden="false" customHeight="false" outlineLevel="0" collapsed="false">
      <c r="A13" s="261"/>
      <c r="B13" s="90"/>
      <c r="C13" s="289"/>
      <c r="D13" s="303"/>
      <c r="E13" s="304"/>
      <c r="F13" s="262"/>
      <c r="G13" s="264"/>
    </row>
    <row r="14" customFormat="false" ht="12.75" hidden="false" customHeight="false" outlineLevel="0" collapsed="false">
      <c r="A14" s="261"/>
      <c r="B14" s="274" t="s">
        <v>105</v>
      </c>
      <c r="C14" s="275" t="s">
        <v>106</v>
      </c>
      <c r="D14" s="276"/>
      <c r="E14" s="277" t="n">
        <v>0.045</v>
      </c>
      <c r="F14" s="278"/>
      <c r="G14" s="264"/>
    </row>
    <row r="15" customFormat="false" ht="12.75" hidden="false" customHeight="false" outlineLevel="0" collapsed="false">
      <c r="A15" s="261"/>
      <c r="B15" s="90"/>
      <c r="C15" s="90"/>
      <c r="D15" s="90"/>
      <c r="E15" s="90"/>
      <c r="F15" s="90"/>
      <c r="G15" s="264"/>
    </row>
    <row r="16" customFormat="false" ht="12.75" hidden="false" customHeight="false" outlineLevel="0" collapsed="false">
      <c r="A16" s="261"/>
      <c r="B16" s="274" t="s">
        <v>107</v>
      </c>
      <c r="C16" s="275" t="s">
        <v>108</v>
      </c>
      <c r="D16" s="276"/>
      <c r="E16" s="277" t="n">
        <v>0.0788</v>
      </c>
      <c r="F16" s="278"/>
      <c r="G16" s="264"/>
    </row>
    <row r="17" customFormat="false" ht="12.75" hidden="false" customHeight="false" outlineLevel="0" collapsed="false">
      <c r="A17" s="261"/>
      <c r="B17" s="289"/>
      <c r="C17" s="262"/>
      <c r="D17" s="262"/>
      <c r="E17" s="290"/>
      <c r="F17" s="262"/>
      <c r="G17" s="264"/>
    </row>
    <row r="18" customFormat="false" ht="12.75" hidden="false" customHeight="false" outlineLevel="0" collapsed="false">
      <c r="A18" s="261"/>
      <c r="B18" s="263" t="s">
        <v>109</v>
      </c>
      <c r="C18" s="262"/>
      <c r="D18" s="262"/>
      <c r="E18" s="262"/>
      <c r="F18" s="262"/>
      <c r="G18" s="264"/>
    </row>
    <row r="19" customFormat="false" ht="12.75" hidden="false" customHeight="false" outlineLevel="0" collapsed="false">
      <c r="A19" s="261"/>
      <c r="B19" s="256"/>
      <c r="C19" s="257"/>
      <c r="D19" s="257"/>
      <c r="E19" s="257"/>
      <c r="F19" s="257"/>
      <c r="G19" s="258"/>
      <c r="H19" s="86" t="n">
        <v>28.64</v>
      </c>
    </row>
    <row r="20" customFormat="false" ht="12.75" hidden="false" customHeight="false" outlineLevel="0" collapsed="false">
      <c r="A20" s="261"/>
      <c r="B20" s="305" t="s">
        <v>110</v>
      </c>
      <c r="C20" s="306" t="s">
        <v>111</v>
      </c>
      <c r="D20" s="306"/>
      <c r="E20" s="298" t="n">
        <v>1</v>
      </c>
      <c r="F20" s="289"/>
      <c r="G20" s="307"/>
    </row>
    <row r="21" customFormat="false" ht="12.75" hidden="false" customHeight="false" outlineLevel="0" collapsed="false">
      <c r="A21" s="261"/>
      <c r="B21" s="308"/>
      <c r="C21" s="309" t="s">
        <v>112</v>
      </c>
      <c r="D21" s="309"/>
      <c r="E21" s="282"/>
      <c r="F21" s="282"/>
      <c r="G21" s="284"/>
    </row>
    <row r="22" customFormat="false" ht="12.75" hidden="false" customHeight="false" outlineLevel="0" collapsed="false">
      <c r="A22" s="261"/>
      <c r="B22" s="263"/>
      <c r="C22" s="262"/>
      <c r="D22" s="262"/>
      <c r="E22" s="90"/>
      <c r="F22" s="262"/>
      <c r="G22" s="264"/>
    </row>
    <row r="23" customFormat="false" ht="12.75" hidden="false" customHeight="false" outlineLevel="0" collapsed="false">
      <c r="A23" s="261"/>
      <c r="B23" s="289" t="s">
        <v>113</v>
      </c>
      <c r="C23" s="310" t="n">
        <f aca="false">((1+E4+E6+E7)*(1+E5)*(1+E16))/(1-(E12+E14))-1</f>
        <v>0.286465381740011</v>
      </c>
      <c r="D23" s="310"/>
      <c r="E23" s="310"/>
      <c r="F23" s="310"/>
      <c r="G23" s="311"/>
    </row>
    <row r="24" customFormat="false" ht="12.75" hidden="false" customHeight="false" outlineLevel="0" collapsed="false">
      <c r="A24" s="312" t="s">
        <v>114</v>
      </c>
      <c r="B24" s="312"/>
      <c r="C24" s="312"/>
      <c r="D24" s="312"/>
      <c r="E24" s="312"/>
      <c r="F24" s="312"/>
      <c r="G24" s="312"/>
    </row>
    <row r="25" customFormat="false" ht="12.75" hidden="false" customHeight="false" outlineLevel="0" collapsed="false">
      <c r="A25" s="261"/>
      <c r="B25" s="90"/>
      <c r="C25" s="90"/>
      <c r="D25" s="90"/>
      <c r="E25" s="90"/>
      <c r="F25" s="90"/>
      <c r="G25" s="264"/>
    </row>
    <row r="26" customFormat="false" ht="13.8" hidden="false" customHeight="false" outlineLevel="0" collapsed="false">
      <c r="A26" s="313"/>
      <c r="B26" s="314" t="s">
        <v>115</v>
      </c>
      <c r="C26" s="314"/>
      <c r="D26" s="315" t="n">
        <f aca="false">C23</f>
        <v>0.286465381740011</v>
      </c>
      <c r="E26" s="315"/>
      <c r="F26" s="316"/>
      <c r="G26" s="317"/>
    </row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1">
    <mergeCell ref="A1:G1"/>
    <mergeCell ref="I3:M3"/>
    <mergeCell ref="P3:T3"/>
    <mergeCell ref="I7:L7"/>
    <mergeCell ref="K8:M8"/>
    <mergeCell ref="C20:D20"/>
    <mergeCell ref="C21:D21"/>
    <mergeCell ref="C23:F23"/>
    <mergeCell ref="A24:G24"/>
    <mergeCell ref="B26:C26"/>
    <mergeCell ref="D26:E2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LibreOffice/25.2.7.2$Windows_X86_64 LibreOffice_project/5cbfd1ab6520636bb5f7b99185aa69bd7456825d</Application>
  <AppVersion>15.0000</AppVersion>
  <Company>Setop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2006-09-22T13:55:22Z</dcterms:created>
  <dc:creator>Setop</dc:creator>
  <dc:description/>
  <dc:language>pt-BR</dc:language>
  <cp:lastModifiedBy/>
  <cp:lastPrinted>2026-01-14T11:52:39Z</cp:lastPrinted>
  <dcterms:modified xsi:type="dcterms:W3CDTF">2026-01-16T11:20:58Z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