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EFEITURA\Desktop\SALAS ESCOLA NUCLEO\"/>
    </mc:Choice>
  </mc:AlternateContent>
  <xr:revisionPtr revIDLastSave="0" documentId="8_{3E5AF65F-8721-45F2-9122-F5B3963DC51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Planilha Orcamentaria" sheetId="5" r:id="rId1"/>
    <sheet name="CRONOGRAMA FISICO FINANCEIRO" sheetId="7" r:id="rId2"/>
    <sheet name="MEMORIA DE CALCULO" sheetId="8" r:id="rId3"/>
  </sheets>
  <definedNames>
    <definedName name="_xlnm.Print_Area" localSheetId="1">'CRONOGRAMA FISICO FINANCEIRO'!$A$1:$K$44</definedName>
    <definedName name="_xlnm.Print_Area" localSheetId="2">'MEMORIA DE CALCULO'!$A$1:$H$93</definedName>
    <definedName name="_xlnm.Print_Area" localSheetId="0">'Planilha Orcamentaria'!$A$1:$H$94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8" i="8" l="1"/>
  <c r="E77" i="8"/>
  <c r="E76" i="8"/>
  <c r="E62" i="8"/>
  <c r="E63" i="8" s="1"/>
  <c r="E63" i="5" s="1"/>
  <c r="E74" i="8"/>
  <c r="E72" i="8"/>
  <c r="E67" i="8"/>
  <c r="E65" i="8"/>
  <c r="E64" i="8"/>
  <c r="E59" i="8"/>
  <c r="E58" i="8"/>
  <c r="E38" i="8"/>
  <c r="E39" i="8" s="1"/>
  <c r="E39" i="5" s="1"/>
  <c r="E36" i="8"/>
  <c r="E36" i="5" s="1"/>
  <c r="E34" i="8"/>
  <c r="E34" i="5" s="1"/>
  <c r="E31" i="8"/>
  <c r="E32" i="8" s="1"/>
  <c r="E33" i="8" s="1"/>
  <c r="E33" i="5" s="1"/>
  <c r="E30" i="8"/>
  <c r="E30" i="5" s="1"/>
  <c r="E28" i="8"/>
  <c r="E28" i="5" s="1"/>
  <c r="E29" i="8"/>
  <c r="E29" i="5" s="1"/>
  <c r="E27" i="8"/>
  <c r="E25" i="8"/>
  <c r="E24" i="8"/>
  <c r="E24" i="5" s="1"/>
  <c r="E22" i="8"/>
  <c r="E22" i="5" s="1"/>
  <c r="E21" i="8"/>
  <c r="E21" i="5" s="1"/>
  <c r="E20" i="8"/>
  <c r="E20" i="5" s="1"/>
  <c r="E19" i="8"/>
  <c r="E19" i="5" s="1"/>
  <c r="E15" i="8"/>
  <c r="E15" i="5" s="1"/>
  <c r="C31" i="7"/>
  <c r="C27" i="7"/>
  <c r="C25" i="7"/>
  <c r="C23" i="7"/>
  <c r="C21" i="7"/>
  <c r="C19" i="7"/>
  <c r="C17" i="7"/>
  <c r="C15" i="7"/>
  <c r="C13" i="7"/>
  <c r="C11" i="7"/>
  <c r="C9" i="7"/>
  <c r="E75" i="5"/>
  <c r="E80" i="5"/>
  <c r="E78" i="5"/>
  <c r="E77" i="5"/>
  <c r="E76" i="5"/>
  <c r="E74" i="5"/>
  <c r="E72" i="5"/>
  <c r="E59" i="5"/>
  <c r="E70" i="5"/>
  <c r="E68" i="8"/>
  <c r="E65" i="5"/>
  <c r="E64" i="5"/>
  <c r="G70" i="5"/>
  <c r="G13" i="5"/>
  <c r="E14" i="5"/>
  <c r="G14" i="5"/>
  <c r="G15" i="5"/>
  <c r="E16" i="5"/>
  <c r="G16" i="5"/>
  <c r="E17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E40" i="5"/>
  <c r="G40" i="5"/>
  <c r="G41" i="5"/>
  <c r="E42" i="5"/>
  <c r="G42" i="5"/>
  <c r="E43" i="5"/>
  <c r="G43" i="5"/>
  <c r="E44" i="5"/>
  <c r="G44" i="5"/>
  <c r="E45" i="5"/>
  <c r="G45" i="5"/>
  <c r="G46" i="5"/>
  <c r="E47" i="5"/>
  <c r="G47" i="5"/>
  <c r="E48" i="5"/>
  <c r="G48" i="5"/>
  <c r="E49" i="5"/>
  <c r="G49" i="5"/>
  <c r="G50" i="5"/>
  <c r="E51" i="5"/>
  <c r="G51" i="5"/>
  <c r="E52" i="5"/>
  <c r="G52" i="5"/>
  <c r="E53" i="5"/>
  <c r="G53" i="5"/>
  <c r="E54" i="5"/>
  <c r="G54" i="5"/>
  <c r="E55" i="5"/>
  <c r="G55" i="5"/>
  <c r="E56" i="5"/>
  <c r="G56" i="5"/>
  <c r="G58" i="5"/>
  <c r="G59" i="5"/>
  <c r="E60" i="5"/>
  <c r="G60" i="5"/>
  <c r="G61" i="5"/>
  <c r="G62" i="5"/>
  <c r="G63" i="5"/>
  <c r="G64" i="5"/>
  <c r="G65" i="5"/>
  <c r="G66" i="5"/>
  <c r="G67" i="5"/>
  <c r="G68" i="5"/>
  <c r="G69" i="5"/>
  <c r="G71" i="5"/>
  <c r="G72" i="5"/>
  <c r="G73" i="5"/>
  <c r="G74" i="5"/>
  <c r="G75" i="5"/>
  <c r="G76" i="5"/>
  <c r="G77" i="5"/>
  <c r="G78" i="5"/>
  <c r="G79" i="5"/>
  <c r="G80" i="5"/>
  <c r="E58" i="5"/>
  <c r="E27" i="5"/>
  <c r="E25" i="5"/>
  <c r="E38" i="5" l="1"/>
  <c r="E69" i="8"/>
  <c r="E69" i="5" s="1"/>
  <c r="E68" i="5"/>
  <c r="E62" i="5"/>
  <c r="E67" i="5"/>
  <c r="H79" i="5"/>
  <c r="E34" i="7" s="1"/>
  <c r="K34" i="7" s="1"/>
  <c r="H71" i="5"/>
  <c r="E30" i="7" s="1"/>
  <c r="I30" i="7" s="1"/>
  <c r="E31" i="5"/>
  <c r="E32" i="5"/>
  <c r="H35" i="5"/>
  <c r="E18" i="7" s="1"/>
  <c r="G18" i="7" s="1"/>
  <c r="H30" i="7" l="1"/>
  <c r="J30" i="7"/>
  <c r="F30" i="7"/>
  <c r="K30" i="7"/>
  <c r="G30" i="7"/>
  <c r="H73" i="5"/>
  <c r="E32" i="7" s="1"/>
  <c r="G32" i="7" s="1"/>
  <c r="H66" i="5"/>
  <c r="E28" i="7" s="1"/>
  <c r="K28" i="7" s="1"/>
  <c r="H34" i="7"/>
  <c r="H18" i="7"/>
  <c r="I18" i="7" s="1"/>
  <c r="J18" i="7" s="1"/>
  <c r="I34" i="7"/>
  <c r="F34" i="7"/>
  <c r="J34" i="7"/>
  <c r="G34" i="7"/>
  <c r="F18" i="7"/>
  <c r="H23" i="5"/>
  <c r="E14" i="7" s="1"/>
  <c r="H61" i="5"/>
  <c r="E26" i="7" s="1"/>
  <c r="H37" i="5"/>
  <c r="E20" i="7" s="1"/>
  <c r="H41" i="5"/>
  <c r="E22" i="7" s="1"/>
  <c r="H57" i="5"/>
  <c r="E24" i="7" s="1"/>
  <c r="H26" i="5"/>
  <c r="E16" i="7" s="1"/>
  <c r="H18" i="5"/>
  <c r="E12" i="7" s="1"/>
  <c r="H13" i="5"/>
  <c r="E10" i="7" s="1"/>
  <c r="H32" i="7" l="1"/>
  <c r="H28" i="7"/>
  <c r="F28" i="7"/>
  <c r="G28" i="7"/>
  <c r="J28" i="7"/>
  <c r="I28" i="7"/>
  <c r="H20" i="7"/>
  <c r="G20" i="7"/>
  <c r="F20" i="7"/>
  <c r="K20" i="7"/>
  <c r="J20" i="7"/>
  <c r="I20" i="7"/>
  <c r="F16" i="7"/>
  <c r="H16" i="7"/>
  <c r="I16" i="7" s="1"/>
  <c r="J16" i="7" s="1"/>
  <c r="G16" i="7"/>
  <c r="J26" i="7"/>
  <c r="F26" i="7"/>
  <c r="G26" i="7"/>
  <c r="I26" i="7"/>
  <c r="H26" i="7"/>
  <c r="K26" i="7"/>
  <c r="H24" i="7"/>
  <c r="J24" i="7"/>
  <c r="K24" i="7"/>
  <c r="G24" i="7"/>
  <c r="F24" i="7"/>
  <c r="I24" i="7"/>
  <c r="J22" i="7"/>
  <c r="F22" i="7"/>
  <c r="H22" i="7"/>
  <c r="K22" i="7"/>
  <c r="I22" i="7"/>
  <c r="G22" i="7"/>
  <c r="J14" i="7"/>
  <c r="F14" i="7"/>
  <c r="I14" i="7"/>
  <c r="K14" i="7"/>
  <c r="G14" i="7"/>
  <c r="H14" i="7"/>
  <c r="H12" i="7"/>
  <c r="K12" i="7"/>
  <c r="G12" i="7"/>
  <c r="J12" i="7"/>
  <c r="F12" i="7"/>
  <c r="I12" i="7"/>
  <c r="E36" i="7"/>
  <c r="I10" i="7"/>
  <c r="G10" i="7"/>
  <c r="J10" i="7"/>
  <c r="H10" i="7"/>
  <c r="K10" i="7"/>
  <c r="F10" i="7"/>
  <c r="H81" i="5"/>
  <c r="G36" i="7" l="1"/>
  <c r="F36" i="7"/>
  <c r="F35" i="7" s="1"/>
  <c r="H36" i="7"/>
  <c r="H35" i="7" s="1"/>
  <c r="I32" i="7"/>
  <c r="G35" i="7"/>
  <c r="H6" i="7"/>
  <c r="E33" i="7"/>
  <c r="E25" i="7"/>
  <c r="E17" i="7"/>
  <c r="E13" i="7"/>
  <c r="E31" i="7"/>
  <c r="E23" i="7"/>
  <c r="E15" i="7"/>
  <c r="E21" i="7"/>
  <c r="E29" i="7"/>
  <c r="E27" i="7"/>
  <c r="E19" i="7"/>
  <c r="E11" i="7"/>
  <c r="E9" i="7"/>
  <c r="I36" i="7" l="1"/>
  <c r="I35" i="7" s="1"/>
  <c r="J32" i="7"/>
  <c r="J36" i="7" s="1"/>
  <c r="E35" i="7"/>
  <c r="K36" i="7" l="1"/>
  <c r="K35" i="7" s="1"/>
  <c r="J35" i="7"/>
</calcChain>
</file>

<file path=xl/sharedStrings.xml><?xml version="1.0" encoding="utf-8"?>
<sst xmlns="http://schemas.openxmlformats.org/spreadsheetml/2006/main" count="657" uniqueCount="280">
  <si>
    <t>ITEM</t>
  </si>
  <si>
    <t>DESCRIÇÃO</t>
  </si>
  <si>
    <t>QUANTIDADE</t>
  </si>
  <si>
    <t>UNIDADE</t>
  </si>
  <si>
    <t>PLANILHA ORÇAMENTÁRIA DE CUSTOS</t>
  </si>
  <si>
    <t>CÓDIGO</t>
  </si>
  <si>
    <t>DIRETA</t>
  </si>
  <si>
    <t>INDIRETA</t>
  </si>
  <si>
    <t>(    )</t>
  </si>
  <si>
    <t>LDI</t>
  </si>
  <si>
    <t>PREÇO TOTAL</t>
  </si>
  <si>
    <t xml:space="preserve">FORMA DE EXECUÇÃO: </t>
  </si>
  <si>
    <t>PREÇO UNITÁRIO S/ LDI</t>
  </si>
  <si>
    <t>PREÇO UNITÁRIO C/ LDI</t>
  </si>
  <si>
    <t>1.1</t>
  </si>
  <si>
    <t>1.2</t>
  </si>
  <si>
    <t>3.1</t>
  </si>
  <si>
    <t>4.1</t>
  </si>
  <si>
    <t>TOTAL GERAL DA OBRA</t>
  </si>
  <si>
    <t>CRONOGRAMA FÍSICO-FINANCEIRO</t>
  </si>
  <si>
    <t>VALOR DO CONVÊNIO: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</si>
  <si>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</si>
  <si>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</si>
  <si>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</si>
  <si>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</si>
  <si>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</si>
  <si>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</si>
  <si>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</si>
  <si>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</si>
  <si>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</si>
  <si>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Físico %</t>
  </si>
  <si>
    <t>Financeiro</t>
  </si>
  <si>
    <t>TOTAL</t>
  </si>
  <si>
    <t xml:space="preserve"> </t>
  </si>
  <si>
    <t>Observações:</t>
  </si>
  <si>
    <t>CREA ou CAU</t>
  </si>
  <si>
    <t>INSTALAÇÃO DOS SERVIÇOS DE ENGENHARIA</t>
  </si>
  <si>
    <t>1.0</t>
  </si>
  <si>
    <t>ED-28427</t>
  </si>
  <si>
    <t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t>
  </si>
  <si>
    <t>Und</t>
  </si>
  <si>
    <t>LOCAÇÃO DE OBRA COM GABARITO DE TÁBUAS CORRIDAS
PONTALETADAS A CADA 2,00M, REAPROVEITAMENTO (2X),
INCLUSIVE ACOMPANHAMENTO DE EQUIPE TOPOGRÁFICA PARA
MARCAÇÃO DE PONTO TOPOGRÁFICO</t>
  </si>
  <si>
    <t>ED-17989</t>
  </si>
  <si>
    <t>m</t>
  </si>
  <si>
    <t>ED-50125</t>
  </si>
  <si>
    <t>ÁREA COBERTA EM TELHA FIBROCIMENTO PARA CENTRAL DE
CORTE/DOBRA/MONTAGEM EM CANTEIRO DE OBRAS, INCLUSIVE
BANCADA E INSTALAÇÕES ELÉTRICAS, EXCLUSIVE VEDAÇÕES
LATERAIS</t>
  </si>
  <si>
    <t>m2</t>
  </si>
  <si>
    <t>ED-50135</t>
  </si>
  <si>
    <t>BARRACÃO DE OBRA, EM CHAPA DE COMPENSADO RESINADO,
INCLUSIVE INSTALAÇÕES SANITÁRIAS E MOBILIÁRIO - PADRÃO
DER-MG</t>
  </si>
  <si>
    <t>2.0</t>
  </si>
  <si>
    <t>TRABALHOS EM TERRA</t>
  </si>
  <si>
    <t>ED-51110</t>
  </si>
  <si>
    <t>ESCAVAÇÃO MANUAL DE TERRA (DESATERRO MANUAL),
INCLUSIVE DESCARGA LATERAL, EXCLUSIVE RETIRADA E
TRANSPORTE DO MATERIAL ESCAVADO</t>
  </si>
  <si>
    <t>m3</t>
  </si>
  <si>
    <t>ED-51093</t>
  </si>
  <si>
    <t>APILOAMENTO MANUAL EM FUNDO DE VALA COM SOQUETE,
EXCLUSIVE ESCAVAÇÃO</t>
  </si>
  <si>
    <t>ED-51097</t>
  </si>
  <si>
    <t>COMPACTAÇÃO MANUAL DE ATERRO COM SOQUETE, INCLUSIVE
ESPALHAMENTO MANUAL</t>
  </si>
  <si>
    <t>1.3</t>
  </si>
  <si>
    <t>1.4</t>
  </si>
  <si>
    <t>SONDAGEM, FUNDAÇÕES, MUROS E CONTENÇÕES</t>
  </si>
  <si>
    <t>3.0</t>
  </si>
  <si>
    <t>BLOCO ARMADO EM CONCRETO 20 MPa, INCLUSIVE LASTRO 5 CM
EM CONCRETO MAGRO 9 MPa, FÔRMAS LATERAIS E DESFORMA</t>
  </si>
  <si>
    <t>ED-50850</t>
  </si>
  <si>
    <t>VIGA DE 0,21 A 0,35 M DE LARGURA EM CONCRETO 20MPa,
APARENTE, ARMAÇÃO, FÔRMA PLASTIFICADA, ESCORAMENTO E
DESFORMA</t>
  </si>
  <si>
    <t>3.2</t>
  </si>
  <si>
    <t>SUPERESTRUTURA</t>
  </si>
  <si>
    <t>4.0</t>
  </si>
  <si>
    <t xml:space="preserve">ED-8487 </t>
  </si>
  <si>
    <t>CONCRETO ESTRUTURAL, PREPARADO EM OBRA COM
BETONEIRA, CONTROLE "A", COM FCK 25MPA, BRITA Nº (1 E 2),
CONSISTÊNCIA PARA VIBRAÇÃO (FABRICAÇÃO)</t>
  </si>
  <si>
    <t>ED-49647</t>
  </si>
  <si>
    <t>FÔRMA E DESFORMA DE COMPENSADO PLASTIFICADO, ESP.
12MM, REAPROVEITAMENTO (5X), EXCLUSIVE ESCORAMENTO</t>
  </si>
  <si>
    <t>ED-50254</t>
  </si>
  <si>
    <t>LAJE PRÉ-MOLDADA UNIDIRECIONAL COM ENCHIMENTO EM
POLIESTIRENO EXPANDIDO (EPS), CAPEAMENTO DE 4CM,
SOBRECARGA DE 100KG/M2, ALTURA TOTAL DE 11CM E VÃO
LIVRE MÁXIMO DE 5M, INCLUSIVE CONCRETO ESTRUTURAL,
USINADO BOMBEADO COM FCK DE 20MPA, EXCLUSIVE TELA
ARMADA E CIMBRAMENTO</t>
  </si>
  <si>
    <t>RO-00540</t>
  </si>
  <si>
    <t>Armação em aço CA-50 - fornecimento, preparo e colocação</t>
  </si>
  <si>
    <t>kg</t>
  </si>
  <si>
    <t>RO-00541</t>
  </si>
  <si>
    <t>Armação em aço CA-60 - fornecimento, preparo e colocação</t>
  </si>
  <si>
    <t xml:space="preserve">ED-19637 </t>
  </si>
  <si>
    <t>CIMBRAMENTO PARA LAJE PRÉ-MOLDADA COM ESCORAMENTO
METÁLICO, TIPO "A", ALTURA DE (200 ATÉ 310)CM, INCLUSIVE
DESCARGA, MONTAGEM, DESMONTAGEM E CARGA</t>
  </si>
  <si>
    <t xml:space="preserve">ED-29563 </t>
  </si>
  <si>
    <t>ARMADURA DE TELA DE AÇO CA-60, SOLDADA TIPO Q-61,
DIÂMETRO Ø3,4MM, TRAMA COM DIMENSÃO (150X150)MM,
INCLUSIVE ESPAÇADOR, EXCLUSIVE CONCRETO</t>
  </si>
  <si>
    <t>4.3</t>
  </si>
  <si>
    <t>4.7</t>
  </si>
  <si>
    <t>4.4</t>
  </si>
  <si>
    <t>4.8</t>
  </si>
  <si>
    <t>ED-9906</t>
  </si>
  <si>
    <t>VERGA OU CONTRAVERGA EM CONCRETO ESTRUTURAL PARA
VÃOS ACIMA DE 150CM, PREPARADO EM OBRA COM BETONEIRA,
CONTROLE "A", COM FCK 20 MPA, MOLDADA IN LOCO, INCLUSIVE
ARMAÇÃO</t>
  </si>
  <si>
    <t>4.2</t>
  </si>
  <si>
    <t>4.5</t>
  </si>
  <si>
    <t>4.6</t>
  </si>
  <si>
    <t>ALVENARIA</t>
  </si>
  <si>
    <t>5.0</t>
  </si>
  <si>
    <t>ED-48232</t>
  </si>
  <si>
    <t>ALVENARIA DE VEDAÇÃO COM TIJOLO CERÂMICO FURADO, ESP.
14CM, PARA REVESTIMENTO, INCLUSIVE ARGAMASSA PARA
ASSENTAMENTO</t>
  </si>
  <si>
    <t>COBERTURA E FORRO</t>
  </si>
  <si>
    <t>6.0</t>
  </si>
  <si>
    <t>ED-48407</t>
  </si>
  <si>
    <t>ENGRADAMENTO EM MADEIRA PARAJU OU EQUIVALENTE, PARA
TELHAS CERÂMICAS OU DE CONCRETO, EXCLUSIVE TELHAS</t>
  </si>
  <si>
    <t>ED-48421</t>
  </si>
  <si>
    <t>COBERTURA EM TELHA CERÂMICA, TIPO COLONIAL, INCLUSIVE
FIXAÇÃO, EXCLUSIVE ENGRADAMENTO E MANTA ISOLANTE/
TÉRMICA</t>
  </si>
  <si>
    <t>ED-48400</t>
  </si>
  <si>
    <t>CUMEEIRA PARA TELHA CERÂMICA, INCLUSIVE EMBOÇAMENTO
COM ARGAMASSA, TRAÇO 1:2:9 (CIMENTO, CAL E AREIA), COM
PREPARO MECANIZADO</t>
  </si>
  <si>
    <t>7.0</t>
  </si>
  <si>
    <t>Unid</t>
  </si>
  <si>
    <t>INSTALAÇÃO ELÉTRICA</t>
  </si>
  <si>
    <t xml:space="preserve">ED-27090 </t>
  </si>
  <si>
    <t>LUMINÁRIA COMERCIAL COM ALETAS DE SOBREPOR COMPLETA,
PARA DUAS (2) LÂMPADAS TUBULARES LED 2X18W-ØT8,
TEMPERATURA DA COR 6500K, FORNECIMENTO E INSTALAÇÃO,
INCLUSIVE BASE E LÂMPADA</t>
  </si>
  <si>
    <t>ED-15790</t>
  </si>
  <si>
    <t>CONJUNTO DE DUAS (2) TOMADAS PADRÃO, TRÊS (3) POLOS,
CORRENTE 10A, TENSÃO 250V, (2P+T/10A-250V), COM PLACA 4"X4"
DE DOIS (2) POSTOS, INCLUSIVE FORNECIMENTO, INSTALAÇÃO,
SUPORTE, MÓDULO E PLACA</t>
  </si>
  <si>
    <t>ED-15793</t>
  </si>
  <si>
    <t>CONJUNTO DE DUAS (2) TOMADAS PADRÃO VERMELHA, USO
ESPECÍFICO, TRÊS (3) POLOS, CORRENTE 20A, TENSÃO 250V, (2P
+T/20A-250V), COM PLACA 4"X4" DE DOIS (2) POSTOS, INCLUSIVE
FORNECIMENTO, INSTALAÇÃO, SUPORTE, MÓDULO E PLACA</t>
  </si>
  <si>
    <t>ED-15735</t>
  </si>
  <si>
    <t>CONJUNTO DE UM (1) INTERRUPTOR BIPOLAR SIMPLES,
CORRENTE 10A, TENSÃO 250V, (10A-250V), COM PLACA 4"X2" DE
UM (1) POSTO, INCLUSIVE FORNECIMENTO, INSTALAÇÃO,
SUPORTE, MÓDULO E PLACA</t>
  </si>
  <si>
    <t>ED-34478</t>
  </si>
  <si>
    <t>DISJUNTOR BIPOLAR TIPO DIN, CORRENTE NOMINAL DE 40A,
FORNECIMENTO E INSTALAÇÃO, INCLUSIVE TERMINAL ILHÓS</t>
  </si>
  <si>
    <t>ED-34461</t>
  </si>
  <si>
    <t>DISJUNTOR MONOPOLAR TIPO DIN, CORRENTE NOMINAL DE 16A,
FORNECIMENTO E INSTALAÇÃO, INCLUSIVE TERMINAL ILHÓS</t>
  </si>
  <si>
    <t>ED-48951</t>
  </si>
  <si>
    <t>CABO DE COBRE FLEXÍVEL, CLASSE 5, ISOLAMENTO TIPO LSHF/
ATOX, NÃO HALOGENADO, ANTICHAMA, TERMOPLÁSTICO,
UNIPOLAR, SEÇÃO 2,5 MM2, 70°C, 450/750V</t>
  </si>
  <si>
    <t>ED-48961</t>
  </si>
  <si>
    <t>CABO DE COBRE FLEXÍVEL, CLASSE 5, ISOLAMENTO TIPO LSHF/
ATOX, NÃO HALOGENADO, ANTICHAMA, TERMOPLÁSTICO,
UNIPOLAR, SEÇÃO 6 MM2, 70°C, 450/750V</t>
  </si>
  <si>
    <t>ED-50704</t>
  </si>
  <si>
    <t>ED-50707</t>
  </si>
  <si>
    <t>RASGO EM ALVENARIA PARA PASSAGEM DE ELETRODUTO/
TUBULAÇÃO, DIÂMETROS DE 15MM A 25MM (1/2" A 1"), EXCLUSIVE
ENCHIMENTO</t>
  </si>
  <si>
    <t>ENCHIMENTO DE RASGO EM ALVENARIA/CONCRETO COM
ARGAMASSA, DIÂMETRO DE 15MM A 25MM (1/2" A 1"), INCLUSIVE
ARGAMASSA, TRAÇO 1:2:8 (CIMENTO, CAL E AREIA), COM
PREPARO MECANIZADO</t>
  </si>
  <si>
    <t>ED-14177</t>
  </si>
  <si>
    <t>QUADRO DE DISTRIBUIÇÃO DE EMBUTIR EM PVC PARA 4
DISJUNTORES DIN, INCLUSIVE BARRAMENTOS NEUTRO/TERRA,
EXCLUSIVE BARRAMENTO DE FASE</t>
  </si>
  <si>
    <t>ESQUADRIAS METÁLICAS</t>
  </si>
  <si>
    <t>8.0</t>
  </si>
  <si>
    <t>8.1</t>
  </si>
  <si>
    <t>8.3</t>
  </si>
  <si>
    <t>8.2</t>
  </si>
  <si>
    <t>9.0</t>
  </si>
  <si>
    <t>9.1</t>
  </si>
  <si>
    <t>ED-50973</t>
  </si>
  <si>
    <t>PORTA METÁLICA EM CHAPA DOBRADA, DIMENSÃO (80X210)CM,
TIPO DE ABRIR, UMA (1) FOLHA, INCLUSIVE ESTRUTURA,
DOBRADIÇA E MARCO, EXCLUSIVE FECHADURA E PINTURA</t>
  </si>
  <si>
    <t>ED-21612</t>
  </si>
  <si>
    <t>FECHADURA TIPO EXTERNA, EM PORTA METÁLICA, GRAU DE
SEGURANÇA MÉDIO, DISTÂNCIA DE BROCA 20MM, ACABAMENTO
COM ESPELHO CROMADO E MAÇANETA MODELO ALAVANCA EM
ZAMAC, INCLUSIVE ACESSÓRIOS PARA FIXAÇÃO E DUAS (2)
CHAVES</t>
  </si>
  <si>
    <t>10.0</t>
  </si>
  <si>
    <t>10.1</t>
  </si>
  <si>
    <t>ED-50954</t>
  </si>
  <si>
    <t xml:space="preserve">FORNECIMENTO DE JANELA BASCULANTE DE FERRO, INCLUSIVE
ASSENTAMENTO, FERRAGENS E ACESSÓRIOS
</t>
  </si>
  <si>
    <t>10.2</t>
  </si>
  <si>
    <t>10.3</t>
  </si>
  <si>
    <t>10.4</t>
  </si>
  <si>
    <t>REVESTIMENTO</t>
  </si>
  <si>
    <t>11.0</t>
  </si>
  <si>
    <t>ED-50728</t>
  </si>
  <si>
    <t>CHAPISCO COM ARGAMASSA, TRAÇO 1:3 (CIMENTO E AREIA), ESP
. 5MM, APLICADO EM TETO COM COLHER, INCLUSIVE ARGAMASSA
COM PREPARO MECANIZADO</t>
  </si>
  <si>
    <t xml:space="preserve">ED-50761 </t>
  </si>
  <si>
    <t>REBOCO COM ARGAMASSA, TRAÇO 1:2:8 (CIMENTO, CAL E AREIA)
, ESP. 20MM, APLICAÇÃO MANUAL, INCLUSIVE ARGAMASSA COM
PREPARO MECANIZADO, EXCLUSIVE CHAPISCO</t>
  </si>
  <si>
    <t>PISOS E RODAPÉS</t>
  </si>
  <si>
    <t>11.1</t>
  </si>
  <si>
    <t>12.0</t>
  </si>
  <si>
    <t>12.1</t>
  </si>
  <si>
    <t xml:space="preserve">ED-50569 </t>
  </si>
  <si>
    <t>CONTRAPISO DESEMPENADO COM ARGAMASSA, TRAÇO 1:3 (
CIMENTO E AREIA), ESP. 50MM, INCLUSIVE ARGAMASSA COM
PREPARO MECANIZADO</t>
  </si>
  <si>
    <t>ED-13288</t>
  </si>
  <si>
    <t>CAMADA DE REGULARIZAÇÃO COM ARGAMASSA, TRAÇO 1:3 (
CIMENTO E AREIA), ESP. 25MM, APLICAÇÃO MANUAL, INCLUSIVE
ARGAMASSA COM PREPARO MECANIZADO</t>
  </si>
  <si>
    <t>12.2</t>
  </si>
  <si>
    <t>12.3</t>
  </si>
  <si>
    <t>12.4</t>
  </si>
  <si>
    <t>VIDROS</t>
  </si>
  <si>
    <t>13.0</t>
  </si>
  <si>
    <t>13.1</t>
  </si>
  <si>
    <t xml:space="preserve">ED-51156 </t>
  </si>
  <si>
    <t>VIDRO COMUM TRANSPARENTE INCOLOR, ESP. 4MM, INCLUSIVE
FIXAÇÃO E VEDAÇÃO COM GUARNIÇÃO/GAXETA DE BORRACHA
NEOPRENE, FORNECIMENTO E INSTALAÇÃO, EXCLUSIVE
CAIXILHO/PERFIL</t>
  </si>
  <si>
    <t>PINTURA</t>
  </si>
  <si>
    <t>ED-50474</t>
  </si>
  <si>
    <t>EMASSAMENTO EM PAREDE COM MASSA ACRÍLICA, DUAS (2)
DEMÃOS, INCLUSIVE LIXAMENTO PARA PINTURA</t>
  </si>
  <si>
    <t>ED-50475</t>
  </si>
  <si>
    <t>EMASSAMENTO EM TETO COM MASSA ACRÍLICA, UMA (1) DEMÃO,
INCLUSIVE LIXAMENTO PARA PINTURA</t>
  </si>
  <si>
    <t>ED-50514</t>
  </si>
  <si>
    <t>PREPARAÇÃO PARA EMASSAMENTO OU PINTURA (LÁTEX/
ACRÍLICA) EM PAREDE, INCLUSIVE UMA (1) DEMÃO DE SELADOR
ACRÍLICO</t>
  </si>
  <si>
    <t>ED-50451</t>
  </si>
  <si>
    <t>PINTURA ACRÍLICA EM PAREDE, DUAS (2) DEMÃOS, COM
APLICAÇÃO MANUAL, EXCLUSIVE SELADOR ACRÍLICO E MASSA
ACRÍLICA/CORRIDA (PVA)</t>
  </si>
  <si>
    <t>ED-14800</t>
  </si>
  <si>
    <t>PINTURA ESMALTE BASE ÁGUA EM SUPERFÍCIES METÁLICAS,
TRÊS (3) DEMÃOS, COM APLICAÇÃO MANUAL, EXCLUSIVE FUNDO
ANTICORROSIVO E PREPARAÇÃO DA SUPERFÍCIE COM
LIXAMENTO</t>
  </si>
  <si>
    <t>LIMPEZA</t>
  </si>
  <si>
    <t>ED-50266</t>
  </si>
  <si>
    <t>LIMPEZA FINAL PARA ENTREGA DA OBRA</t>
  </si>
  <si>
    <t>REGIÃO/MÊS DE REFERÊNCIA: NORTE/ABRIL S I C O R - M G</t>
  </si>
  <si>
    <t>( X    )</t>
  </si>
  <si>
    <t>FOLHA Nº: 01</t>
  </si>
  <si>
    <t>SÉRGIO RENATO SILVA DE SÁ</t>
  </si>
  <si>
    <t>CREA MG 108.066/D</t>
  </si>
  <si>
    <t>ED-51120</t>
  </si>
  <si>
    <t>REATERRO MANUAL DE VALA, INCLUSIVE ESPALHAMENTO E
COMPACTAÇÃO MANUAL COM SOQUETE</t>
  </si>
  <si>
    <t>2.1</t>
  </si>
  <si>
    <t>2.2</t>
  </si>
  <si>
    <t>2.3</t>
  </si>
  <si>
    <t>2.4</t>
  </si>
  <si>
    <t>5.1</t>
  </si>
  <si>
    <t>6.1</t>
  </si>
  <si>
    <t>6.2</t>
  </si>
  <si>
    <t>6.3</t>
  </si>
  <si>
    <t>MEMÓRIA DE CALCULO</t>
  </si>
  <si>
    <t>LOCAL DE INTERVENÇÃO</t>
  </si>
  <si>
    <t>PLANILHA ORÇAMENTÁRIA DE CUSTOS - MEMÓRIA DE CALCULO</t>
  </si>
  <si>
    <t>4*2</t>
  </si>
  <si>
    <t>4X3</t>
  </si>
  <si>
    <t>PREFEITURA MUNICIPAL DE LONTRA</t>
  </si>
  <si>
    <t>PERIMETRO DA OBRA</t>
  </si>
  <si>
    <t>PROXIMO A QUADRA</t>
  </si>
  <si>
    <t>PORTÃO DE ENTRADA</t>
  </si>
  <si>
    <t>SAPATAS E BALDRAME</t>
  </si>
  <si>
    <t>SAPATAS</t>
  </si>
  <si>
    <t>ÁREA DA CONSTRUÇÃO</t>
  </si>
  <si>
    <t xml:space="preserve">BALDRAME </t>
  </si>
  <si>
    <t>VÃO DE PORTAS E JANELAS</t>
  </si>
  <si>
    <t>(5,30*3+12,45*2)*3+(1,20*3,4/(2)*2*2)</t>
  </si>
  <si>
    <t>PERIMETRO DAS SALAS +2 DESEMPENA</t>
  </si>
  <si>
    <t>ÁREA DA COBERTURA X FATOR DE INCLINAÇÃO 1,08</t>
  </si>
  <si>
    <t>TELHADO DE 2 ÁGUAS -EXTENSA~DA CUMEEIRA</t>
  </si>
  <si>
    <t>12.5</t>
  </si>
  <si>
    <t>CONFOME PROJETO-ELETRICO</t>
  </si>
  <si>
    <t>ED-15115</t>
  </si>
  <si>
    <t>DISJUNTOR DE PROTEÇÃO DIFERENCIAL RESIDUAL (DR),
BIPOLAR TIPO DIN, CORRENTE NOMINAL DE 40A, SENSIBILIDADE
DE 30MA, FORNECIMENTO E INSTALAÇÃO, INCLUSIVE TERMINAL
ILHÓS</t>
  </si>
  <si>
    <t>DISPOSITIVO DE PROTEÇÃO CONTRA SURTOS (DPS)
MONOPOLAR, CORRENTE DE INTERRUPÇÃO 45KA, INCLUSIVE
TERMINAL ILHÓS</t>
  </si>
  <si>
    <t>ED-16601</t>
  </si>
  <si>
    <t>ED-48946</t>
  </si>
  <si>
    <t>CABO DE COBRE FLEXÍVEL, CLASSE 5, ISOLAMENTO TIPO LSHF/
ATOX, NÃO HALOGENADO, ANTICHAMA, TERMOPLÁSTICO,
UNIPOLAR, SEÇÃO 1,5 MM2, 70°C, 450/750V</t>
  </si>
  <si>
    <t>ED-48956</t>
  </si>
  <si>
    <t>CABO DE COBRE FLEXÍVEL, CLASSE 5, ISOLAMENTO TIPO LSHF/
ATOX, NÃO HALOGENADO, ANTICHAMA, TERMOPLÁSTICO,
UNIPOLAR, SEÇÃO 4 MM2, 70°C, 450/750V</t>
  </si>
  <si>
    <t>PORTAS SALAS</t>
  </si>
  <si>
    <t>JANELAS SALAS</t>
  </si>
  <si>
    <t>ED-50997</t>
  </si>
  <si>
    <t>PEITORIL DE GRANITO, NA COR CINZA ANDORINHA, COM
PINGADEIRA, ESP. 2CM, ACABAMENTO POLIDO, ASSENTAMENTO
COM ARGAMASSA INDUSTRIALIZADA, INCLUSIVE REJUNTAMENTO</t>
  </si>
  <si>
    <t>ED-50876</t>
  </si>
  <si>
    <t>RÉGUA PARA PROTEÇÃO DE PAREDE, LARGURA 10CM, EM
MADEIRA, COM ACABAMENTO EM CANTO BOLEADO, EXCLUSIVE
APLICAÇÃO DE VERNIZ, INCLUSIVE ACESSÓRIOS PARA FIXAÇÃO</t>
  </si>
  <si>
    <t xml:space="preserve">ED-50544 </t>
  </si>
  <si>
    <t>REVESTIMENTO COM CERÂMICA APLICADO EM PISO,
ACABAMENTO ESMALTADO, AMBIENTE EXTERNO (
ANTIDERRAPANTE), PADRÃO EXTRA, DIMENSÃO DA PEÇA ATÉ
2025 CM2, PEI IV, ASSENTAMENTO COM ARGAMASSA
INDUSTRIALIZADA, INCLUSIVE REJUNTAMENTO</t>
  </si>
  <si>
    <t xml:space="preserve">ED-51002 </t>
  </si>
  <si>
    <t>SOLEIRA DE GRANITO, COR CINZA ANDORINHA, ESP. 2CM,
ACABAMENTO POLIDO, ASSENTAMENTO COM ARGAMASSA
INDUSTRIALIZADA, INCLUSIVE REJUNTAMENTO</t>
  </si>
  <si>
    <t xml:space="preserve">PAREDE INTERNA </t>
  </si>
  <si>
    <t>PORTAS DE SALAS</t>
  </si>
  <si>
    <t xml:space="preserve">JANELAS </t>
  </si>
  <si>
    <t>PAREDES INTERNAS</t>
  </si>
  <si>
    <t>TETO</t>
  </si>
  <si>
    <t xml:space="preserve">PORTAS E JANELA </t>
  </si>
  <si>
    <t>PRAZO DA OBRA:04 MÊS</t>
  </si>
  <si>
    <t>PREFEITURA MUNICIPAL DE  LONTRA</t>
  </si>
  <si>
    <t>OBRA:AMPLIAÇÃO  (DE 4 SALAS DE AULAS)</t>
  </si>
  <si>
    <t xml:space="preserve">LOCAL: ESCOLA NUCLEO </t>
  </si>
  <si>
    <t>PRAZO DE EXECUÇÃO: 06 MÊS</t>
  </si>
  <si>
    <t>REGIÃO/MÊS DE REFERÊNCIA: NORTE/OUTUBRO 2025 S I C O R - M G</t>
  </si>
  <si>
    <t>PERIMETRO DA ÁREA AMPLIADA  (11,50*4+12,45+4)</t>
  </si>
  <si>
    <t>SAPATAS -12*1.10*1.10*1.5+8*1*1*1.5+ BALDRAME 4.34</t>
  </si>
  <si>
    <t>SAPATAS -12*1.1*1.1*1.0+8*1*1*1.0</t>
  </si>
  <si>
    <t>SAPATAS 12*1.1*1.1.0+8*1*1+98*0.15</t>
  </si>
  <si>
    <t>11.55*12.45*0.3</t>
  </si>
  <si>
    <t>12*1.1*1.10*0.5+8*1*1*0.5</t>
  </si>
  <si>
    <t>PILARES +VIGAS</t>
  </si>
  <si>
    <t>20*3*0.3*0.2+20*3*0.15*0.3+6.57+6.55</t>
  </si>
  <si>
    <t>CONFOME PROJETO-PILARES +VIGAS</t>
  </si>
  <si>
    <t>661+802+905</t>
  </si>
  <si>
    <t>171+109+114</t>
  </si>
  <si>
    <t>98*2*0.4*2+20*3*0.3</t>
  </si>
  <si>
    <t>PORTAS 5*2*0,14*0,2*+JANELAS 16*2,5*2*0,2*0,14</t>
  </si>
  <si>
    <t>14.43*12.45*1.08</t>
  </si>
  <si>
    <t>DISJUNTOR BIPOLAR TIPO DIN, CORRENTE NOMINAL DE 50A,
FORNECIMENTO E INSTALAÇÃO, INCLUSIVE TERMINAL ILHÓS</t>
  </si>
  <si>
    <t>4*0,8*2,1</t>
  </si>
  <si>
    <t>16*1,5*1,1</t>
  </si>
  <si>
    <t>TETO+PAREDE INTERNA +PAREDE EXTERNA +LAJE</t>
  </si>
  <si>
    <t>18*1.7*0.15</t>
  </si>
  <si>
    <t>19.20*5+12.45*2</t>
  </si>
  <si>
    <t>ÁREA INTERNA</t>
  </si>
  <si>
    <t>4-PORTAS</t>
  </si>
  <si>
    <t>11.55*2*3.30+10*3.3*2+12.45*6</t>
  </si>
  <si>
    <t>11.55*3.30*2+12.45*4*3.30*2+10*1*2*3.2+11.55*2.10*2*2+287.60</t>
  </si>
  <si>
    <t xml:space="preserve">PAREDE EXTERNA </t>
  </si>
  <si>
    <t>11.55*5.40*2+12.45*3.3*2</t>
  </si>
  <si>
    <t>4*2.1*0.8*2+1.5*1.1*16*2</t>
  </si>
  <si>
    <t xml:space="preserve">ÁREA DA OBRA </t>
  </si>
  <si>
    <t>LOCAL: ESCOLA MUNICIPAL NUCLEO</t>
  </si>
  <si>
    <t>PRAZO DE EXECUÇÃO: 05 MÊS</t>
  </si>
  <si>
    <t>DATA: 03/03/2026</t>
  </si>
  <si>
    <t>DATA:03/03/2026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</si>
</sst>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R$ &quot;#,##0.00"/>
    <numFmt numFmtId="166" formatCode="0.0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sz val="10"/>
      <color indexed="8"/>
      <name val="Arial"/>
    </font>
    <font>
      <sz val="8"/>
      <color indexed="12"/>
      <name val="Arial"/>
      <family val="2"/>
    </font>
    <font>
      <b/>
      <sz val="12"/>
      <color indexed="8"/>
      <name val="Arial"/>
    </font>
    <font>
      <b/>
      <sz val="10"/>
      <color indexed="8"/>
      <name val="Arial"/>
    </font>
    <font>
      <b/>
      <sz val="8"/>
      <color indexed="8"/>
      <name val="Arial"/>
    </font>
    <font>
      <sz val="8"/>
      <color indexed="8"/>
      <name val="Arial"/>
    </font>
    <font>
      <sz val="10"/>
      <color theme="1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color rgb="FF000000"/>
      <name val="Arial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8">
    <xf numFmtId="0" fontId="0" fillId="0" borderId="0" xfId="0"/>
    <xf numFmtId="0" fontId="5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4" fontId="5" fillId="0" borderId="0" xfId="0" applyNumberFormat="1" applyFont="1"/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0" fontId="8" fillId="0" borderId="5" xfId="1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wrapText="1"/>
    </xf>
    <xf numFmtId="0" fontId="11" fillId="2" borderId="0" xfId="0" applyFont="1" applyFill="1"/>
    <xf numFmtId="49" fontId="16" fillId="4" borderId="25" xfId="0" applyNumberFormat="1" applyFont="1" applyFill="1" applyBorder="1" applyAlignment="1">
      <alignment horizontal="center" vertical="top" wrapText="1"/>
    </xf>
    <xf numFmtId="10" fontId="16" fillId="4" borderId="25" xfId="0" applyNumberFormat="1" applyFont="1" applyFill="1" applyBorder="1" applyAlignment="1">
      <alignment vertical="top" wrapText="1"/>
    </xf>
    <xf numFmtId="10" fontId="16" fillId="4" borderId="26" xfId="0" applyNumberFormat="1" applyFont="1" applyFill="1" applyBorder="1" applyAlignment="1">
      <alignment vertical="top" wrapText="1"/>
    </xf>
    <xf numFmtId="49" fontId="16" fillId="4" borderId="27" xfId="0" applyNumberFormat="1" applyFont="1" applyFill="1" applyBorder="1" applyAlignment="1">
      <alignment horizontal="center" vertical="top" wrapText="1"/>
    </xf>
    <xf numFmtId="165" fontId="16" fillId="4" borderId="27" xfId="0" applyNumberFormat="1" applyFont="1" applyFill="1" applyBorder="1" applyAlignment="1">
      <alignment vertical="top" wrapText="1"/>
    </xf>
    <xf numFmtId="165" fontId="16" fillId="4" borderId="28" xfId="0" applyNumberFormat="1" applyFont="1" applyFill="1" applyBorder="1" applyAlignment="1">
      <alignment vertical="top" wrapText="1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17" fillId="2" borderId="0" xfId="0" applyFont="1" applyFill="1"/>
    <xf numFmtId="0" fontId="0" fillId="2" borderId="20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3" fillId="2" borderId="30" xfId="0" applyFont="1" applyFill="1" applyBorder="1"/>
    <xf numFmtId="0" fontId="2" fillId="2" borderId="29" xfId="0" applyFont="1" applyFill="1" applyBorder="1" applyAlignment="1">
      <alignment vertical="center"/>
    </xf>
    <xf numFmtId="0" fontId="0" fillId="2" borderId="30" xfId="0" applyFill="1" applyBorder="1"/>
    <xf numFmtId="0" fontId="0" fillId="2" borderId="29" xfId="0" applyFill="1" applyBorder="1"/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49" fontId="9" fillId="3" borderId="10" xfId="0" applyNumberFormat="1" applyFont="1" applyFill="1" applyBorder="1" applyAlignment="1">
      <alignment horizontal="center" vertical="center" wrapText="1"/>
    </xf>
    <xf numFmtId="2" fontId="10" fillId="3" borderId="10" xfId="2" applyNumberFormat="1" applyFont="1" applyFill="1" applyBorder="1" applyAlignment="1">
      <alignment horizontal="center" vertical="center" wrapText="1"/>
    </xf>
    <xf numFmtId="4" fontId="10" fillId="3" borderId="10" xfId="0" applyNumberFormat="1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2" fontId="10" fillId="0" borderId="10" xfId="2" applyNumberFormat="1" applyFont="1" applyFill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4" fontId="9" fillId="0" borderId="3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2" fontId="4" fillId="0" borderId="10" xfId="2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3" borderId="10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0" fillId="2" borderId="8" xfId="0" applyFill="1" applyBorder="1"/>
    <xf numFmtId="0" fontId="0" fillId="2" borderId="19" xfId="0" applyFill="1" applyBorder="1"/>
    <xf numFmtId="0" fontId="0" fillId="2" borderId="6" xfId="0" applyFill="1" applyBorder="1"/>
    <xf numFmtId="0" fontId="14" fillId="2" borderId="29" xfId="0" applyFont="1" applyFill="1" applyBorder="1"/>
    <xf numFmtId="0" fontId="0" fillId="2" borderId="38" xfId="0" applyFill="1" applyBorder="1"/>
    <xf numFmtId="0" fontId="0" fillId="2" borderId="20" xfId="0" applyFill="1" applyBorder="1"/>
    <xf numFmtId="0" fontId="0" fillId="2" borderId="39" xfId="0" applyFill="1" applyBorder="1"/>
    <xf numFmtId="0" fontId="3" fillId="2" borderId="8" xfId="0" applyFont="1" applyFill="1" applyBorder="1" applyAlignment="1">
      <alignment wrapText="1"/>
    </xf>
    <xf numFmtId="0" fontId="3" fillId="2" borderId="19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3" fillId="2" borderId="3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17" fillId="2" borderId="30" xfId="0" applyFont="1" applyFill="1" applyBorder="1"/>
    <xf numFmtId="0" fontId="18" fillId="2" borderId="30" xfId="0" applyFont="1" applyFill="1" applyBorder="1"/>
    <xf numFmtId="0" fontId="18" fillId="2" borderId="0" xfId="0" applyFont="1" applyFill="1" applyAlignment="1">
      <alignment wrapText="1"/>
    </xf>
    <xf numFmtId="0" fontId="3" fillId="2" borderId="0" xfId="0" applyFont="1" applyFill="1" applyAlignment="1">
      <alignment horizontal="right"/>
    </xf>
    <xf numFmtId="0" fontId="14" fillId="2" borderId="30" xfId="0" applyFont="1" applyFill="1" applyBorder="1"/>
    <xf numFmtId="0" fontId="14" fillId="2" borderId="0" xfId="0" applyFont="1" applyFill="1" applyAlignment="1">
      <alignment wrapText="1"/>
    </xf>
    <xf numFmtId="0" fontId="0" fillId="2" borderId="20" xfId="0" applyFill="1" applyBorder="1" applyAlignment="1">
      <alignment wrapText="1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49" fontId="13" fillId="3" borderId="10" xfId="0" applyNumberFormat="1" applyFont="1" applyFill="1" applyBorder="1" applyAlignment="1">
      <alignment horizontal="center" vertical="top" wrapText="1"/>
    </xf>
    <xf numFmtId="10" fontId="13" fillId="3" borderId="10" xfId="0" applyNumberFormat="1" applyFont="1" applyFill="1" applyBorder="1" applyAlignment="1">
      <alignment vertical="top" wrapText="1"/>
    </xf>
    <xf numFmtId="10" fontId="14" fillId="3" borderId="10" xfId="2" applyNumberFormat="1" applyFont="1" applyFill="1" applyBorder="1" applyAlignment="1">
      <alignment vertical="top" wrapText="1"/>
    </xf>
    <xf numFmtId="10" fontId="14" fillId="3" borderId="10" xfId="0" applyNumberFormat="1" applyFont="1" applyFill="1" applyBorder="1" applyAlignment="1">
      <alignment vertical="top" wrapText="1"/>
    </xf>
    <xf numFmtId="4" fontId="13" fillId="3" borderId="10" xfId="0" applyNumberFormat="1" applyFont="1" applyFill="1" applyBorder="1" applyAlignment="1">
      <alignment vertical="top" wrapText="1"/>
    </xf>
    <xf numFmtId="49" fontId="13" fillId="2" borderId="10" xfId="0" applyNumberFormat="1" applyFont="1" applyFill="1" applyBorder="1" applyAlignment="1">
      <alignment horizontal="center" vertical="top" wrapText="1"/>
    </xf>
    <xf numFmtId="10" fontId="13" fillId="2" borderId="10" xfId="0" applyNumberFormat="1" applyFont="1" applyFill="1" applyBorder="1" applyAlignment="1">
      <alignment vertical="top" wrapText="1"/>
    </xf>
    <xf numFmtId="10" fontId="14" fillId="2" borderId="10" xfId="2" applyNumberFormat="1" applyFont="1" applyFill="1" applyBorder="1" applyAlignment="1">
      <alignment vertical="top" wrapText="1"/>
    </xf>
    <xf numFmtId="10" fontId="14" fillId="2" borderId="10" xfId="0" applyNumberFormat="1" applyFont="1" applyFill="1" applyBorder="1" applyAlignment="1">
      <alignment vertical="top" wrapText="1"/>
    </xf>
    <xf numFmtId="4" fontId="13" fillId="2" borderId="10" xfId="0" applyNumberFormat="1" applyFont="1" applyFill="1" applyBorder="1" applyAlignment="1">
      <alignment vertical="top" wrapText="1"/>
    </xf>
    <xf numFmtId="49" fontId="15" fillId="2" borderId="10" xfId="0" applyNumberFormat="1" applyFont="1" applyFill="1" applyBorder="1" applyAlignment="1">
      <alignment horizontal="center" vertical="top" wrapText="1"/>
    </xf>
    <xf numFmtId="4" fontId="15" fillId="2" borderId="10" xfId="0" applyNumberFormat="1" applyFont="1" applyFill="1" applyBorder="1" applyAlignment="1">
      <alignment vertical="top" wrapText="1"/>
    </xf>
    <xf numFmtId="0" fontId="0" fillId="2" borderId="19" xfId="0" applyFill="1" applyBorder="1" applyAlignment="1">
      <alignment wrapText="1"/>
    </xf>
    <xf numFmtId="165" fontId="3" fillId="2" borderId="10" xfId="0" applyNumberFormat="1" applyFont="1" applyFill="1" applyBorder="1" applyAlignment="1">
      <alignment vertical="center"/>
    </xf>
    <xf numFmtId="2" fontId="4" fillId="0" borderId="10" xfId="0" applyNumberFormat="1" applyFont="1" applyBorder="1" applyAlignment="1">
      <alignment horizontal="center" vertical="center" wrapText="1"/>
    </xf>
    <xf numFmtId="166" fontId="4" fillId="0" borderId="10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/>
    </xf>
    <xf numFmtId="0" fontId="12" fillId="2" borderId="3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29" xfId="0" applyFont="1" applyFill="1" applyBorder="1" applyAlignment="1">
      <alignment horizontal="center"/>
    </xf>
    <xf numFmtId="0" fontId="3" fillId="2" borderId="4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0" fillId="3" borderId="10" xfId="0" applyFill="1" applyBorder="1" applyAlignment="1">
      <alignment vertical="top" wrapText="1"/>
    </xf>
    <xf numFmtId="0" fontId="0" fillId="2" borderId="10" xfId="0" applyFill="1" applyBorder="1" applyAlignment="1">
      <alignment vertical="top" wrapText="1"/>
    </xf>
    <xf numFmtId="49" fontId="13" fillId="3" borderId="10" xfId="0" applyNumberFormat="1" applyFont="1" applyFill="1" applyBorder="1" applyAlignment="1">
      <alignment vertical="top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top"/>
    </xf>
    <xf numFmtId="0" fontId="21" fillId="0" borderId="13" xfId="0" applyFont="1" applyBorder="1" applyAlignment="1">
      <alignment horizontal="left" vertical="top"/>
    </xf>
    <xf numFmtId="0" fontId="21" fillId="0" borderId="14" xfId="0" applyFont="1" applyBorder="1" applyAlignment="1">
      <alignment horizontal="left" vertical="top"/>
    </xf>
    <xf numFmtId="0" fontId="21" fillId="0" borderId="15" xfId="0" applyFont="1" applyBorder="1" applyAlignment="1">
      <alignment horizontal="left" vertical="top"/>
    </xf>
    <xf numFmtId="0" fontId="21" fillId="0" borderId="2" xfId="0" applyFont="1" applyBorder="1" applyAlignment="1">
      <alignment horizontal="left" vertical="top"/>
    </xf>
    <xf numFmtId="0" fontId="21" fillId="0" borderId="16" xfId="0" applyFont="1" applyBorder="1" applyAlignment="1">
      <alignment horizontal="left" vertical="top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21" fillId="0" borderId="35" xfId="0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1" fillId="0" borderId="15" xfId="0" applyFont="1" applyBorder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/>
    </xf>
    <xf numFmtId="4" fontId="10" fillId="0" borderId="11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" fontId="6" fillId="3" borderId="11" xfId="0" applyNumberFormat="1" applyFont="1" applyFill="1" applyBorder="1" applyAlignment="1">
      <alignment horizontal="center" vertical="center" wrapText="1"/>
    </xf>
    <xf numFmtId="4" fontId="6" fillId="3" borderId="16" xfId="0" applyNumberFormat="1" applyFont="1" applyFill="1" applyBorder="1" applyAlignment="1">
      <alignment horizontal="center" vertical="center" wrapText="1"/>
    </xf>
    <xf numFmtId="4" fontId="6" fillId="2" borderId="10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92</xdr:row>
      <xdr:rowOff>114300</xdr:rowOff>
    </xdr:from>
    <xdr:to>
      <xdr:col>8</xdr:col>
      <xdr:colOff>0</xdr:colOff>
      <xdr:row>93</xdr:row>
      <xdr:rowOff>161925</xdr:rowOff>
    </xdr:to>
    <xdr:sp macro="" textlink="">
      <xdr:nvSpPr>
        <xdr:cNvPr id="4098" name="Text Box 7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 txBox="1">
          <a:spLocks noChangeArrowheads="1"/>
        </xdr:cNvSpPr>
      </xdr:nvSpPr>
      <xdr:spPr bwMode="auto">
        <a:xfrm>
          <a:off x="47625" y="10963275"/>
          <a:ext cx="81153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23812</xdr:colOff>
      <xdr:row>0</xdr:row>
      <xdr:rowOff>95251</xdr:rowOff>
    </xdr:from>
    <xdr:to>
      <xdr:col>7</xdr:col>
      <xdr:colOff>38100</xdr:colOff>
      <xdr:row>2</xdr:row>
      <xdr:rowOff>142876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571BF21-EA49-022D-26C3-BC703E6EF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937" y="95251"/>
          <a:ext cx="7300913" cy="10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1316181</xdr:colOff>
      <xdr:row>0</xdr:row>
      <xdr:rowOff>51954</xdr:rowOff>
    </xdr:from>
    <xdr:to>
      <xdr:col>6</xdr:col>
      <xdr:colOff>1028362</xdr:colOff>
      <xdr:row>3</xdr:row>
      <xdr:rowOff>34636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EB472F7-F264-092D-1DA5-4F0AE7E48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22863" y="51954"/>
          <a:ext cx="7297544" cy="8745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91</xdr:row>
      <xdr:rowOff>114300</xdr:rowOff>
    </xdr:from>
    <xdr:to>
      <xdr:col>8</xdr:col>
      <xdr:colOff>0</xdr:colOff>
      <xdr:row>92</xdr:row>
      <xdr:rowOff>161925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id="{1E3F71A8-0519-4CE0-BE23-EAEF77892F7B}"/>
            </a:ext>
          </a:extLst>
        </xdr:cNvPr>
        <xdr:cNvSpPr txBox="1">
          <a:spLocks noChangeArrowheads="1"/>
        </xdr:cNvSpPr>
      </xdr:nvSpPr>
      <xdr:spPr bwMode="auto">
        <a:xfrm>
          <a:off x="47625" y="48825150"/>
          <a:ext cx="84201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2</xdr:col>
      <xdr:colOff>373063</xdr:colOff>
      <xdr:row>0</xdr:row>
      <xdr:rowOff>127000</xdr:rowOff>
    </xdr:from>
    <xdr:to>
      <xdr:col>7</xdr:col>
      <xdr:colOff>304607</xdr:colOff>
      <xdr:row>2</xdr:row>
      <xdr:rowOff>170649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8E22F1F-D159-9198-2B04-DF7C8D92C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2563" y="127000"/>
          <a:ext cx="7297544" cy="101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5"/>
  <sheetViews>
    <sheetView showGridLines="0" showZeros="0" view="pageBreakPreview" topLeftCell="A28" zoomScale="120" zoomScaleNormal="100" zoomScaleSheetLayoutView="120" workbookViewId="0">
      <selection activeCell="E31" sqref="E31"/>
    </sheetView>
  </sheetViews>
  <sheetFormatPr defaultColWidth="9.109375" defaultRowHeight="13.2" x14ac:dyDescent="0.25"/>
  <cols>
    <col min="1" max="1" width="5.44140625" style="1" bestFit="1" customWidth="1"/>
    <col min="2" max="2" width="10.6640625" style="1" bestFit="1" customWidth="1"/>
    <col min="3" max="3" width="52.5546875" style="1" customWidth="1"/>
    <col min="4" max="4" width="9.109375" style="1"/>
    <col min="5" max="8" width="12.33203125" style="1" customWidth="1"/>
    <col min="9" max="16384" width="9.109375" style="1"/>
  </cols>
  <sheetData>
    <row r="1" spans="1:10" ht="60.75" customHeight="1" x14ac:dyDescent="0.25">
      <c r="A1" s="140"/>
      <c r="B1" s="140"/>
      <c r="C1" s="139"/>
      <c r="D1" s="139"/>
      <c r="E1" s="139"/>
      <c r="F1" s="139"/>
      <c r="G1" s="139"/>
      <c r="H1" s="139"/>
    </row>
    <row r="2" spans="1:10" ht="15.6" x14ac:dyDescent="0.3">
      <c r="A2" s="116"/>
      <c r="B2" s="116"/>
      <c r="C2" s="116"/>
      <c r="D2" s="116"/>
      <c r="E2" s="116"/>
      <c r="F2" s="116"/>
      <c r="G2" s="116"/>
      <c r="H2" s="116"/>
    </row>
    <row r="3" spans="1:10" ht="19.5" customHeight="1" thickBot="1" x14ac:dyDescent="0.3">
      <c r="A3" s="150"/>
      <c r="B3" s="150"/>
      <c r="C3" s="150"/>
      <c r="D3" s="150"/>
      <c r="E3" s="150"/>
      <c r="F3" s="150"/>
      <c r="G3" s="150"/>
      <c r="H3" s="150"/>
    </row>
    <row r="4" spans="1:10" ht="20.100000000000001" customHeight="1" thickBot="1" x14ac:dyDescent="0.3">
      <c r="A4" s="133" t="s">
        <v>4</v>
      </c>
      <c r="B4" s="134"/>
      <c r="C4" s="134"/>
      <c r="D4" s="134"/>
      <c r="E4" s="134"/>
      <c r="F4" s="134"/>
      <c r="G4" s="134"/>
      <c r="H4" s="135"/>
    </row>
    <row r="5" spans="1:10" ht="3.75" customHeight="1" thickBot="1" x14ac:dyDescent="0.3">
      <c r="A5" s="2"/>
      <c r="B5" s="2"/>
      <c r="C5" s="2"/>
      <c r="D5" s="2"/>
      <c r="E5" s="2"/>
      <c r="F5" s="2"/>
      <c r="G5" s="2"/>
      <c r="H5" s="2"/>
    </row>
    <row r="6" spans="1:10" ht="20.100000000000001" customHeight="1" x14ac:dyDescent="0.25">
      <c r="A6" s="124" t="s">
        <v>203</v>
      </c>
      <c r="B6" s="125"/>
      <c r="C6" s="125"/>
      <c r="D6" s="125"/>
      <c r="E6" s="126"/>
      <c r="F6" s="136" t="s">
        <v>185</v>
      </c>
      <c r="G6" s="137"/>
      <c r="H6" s="138"/>
    </row>
    <row r="7" spans="1:10" ht="20.100000000000001" customHeight="1" x14ac:dyDescent="0.25">
      <c r="A7" s="127" t="s">
        <v>244</v>
      </c>
      <c r="B7" s="128"/>
      <c r="C7" s="128"/>
      <c r="D7" s="128"/>
      <c r="E7" s="129"/>
      <c r="F7" s="121" t="s">
        <v>278</v>
      </c>
      <c r="G7" s="122"/>
      <c r="H7" s="123"/>
    </row>
    <row r="8" spans="1:10" ht="20.100000000000001" customHeight="1" x14ac:dyDescent="0.25">
      <c r="A8" s="141" t="s">
        <v>276</v>
      </c>
      <c r="B8" s="122"/>
      <c r="C8" s="122"/>
      <c r="D8" s="142"/>
      <c r="E8" s="130" t="s">
        <v>11</v>
      </c>
      <c r="F8" s="131"/>
      <c r="G8" s="131"/>
      <c r="H8" s="132"/>
    </row>
    <row r="9" spans="1:10" ht="20.100000000000001" customHeight="1" x14ac:dyDescent="0.25">
      <c r="A9" s="141" t="s">
        <v>183</v>
      </c>
      <c r="B9" s="122"/>
      <c r="C9" s="122"/>
      <c r="D9" s="142"/>
      <c r="E9" s="119" t="s">
        <v>8</v>
      </c>
      <c r="F9" s="117" t="s">
        <v>6</v>
      </c>
      <c r="G9" s="53" t="s">
        <v>184</v>
      </c>
      <c r="H9" s="3" t="s">
        <v>7</v>
      </c>
    </row>
    <row r="10" spans="1:10" ht="20.100000000000001" customHeight="1" thickBot="1" x14ac:dyDescent="0.3">
      <c r="A10" s="143" t="s">
        <v>277</v>
      </c>
      <c r="B10" s="144"/>
      <c r="C10" s="144"/>
      <c r="D10" s="145"/>
      <c r="E10" s="120"/>
      <c r="F10" s="118"/>
      <c r="G10" s="4" t="s">
        <v>9</v>
      </c>
      <c r="H10" s="12">
        <v>0.25</v>
      </c>
    </row>
    <row r="11" spans="1:10" ht="3.75" customHeight="1" thickBot="1" x14ac:dyDescent="0.3">
      <c r="A11" s="149"/>
      <c r="B11" s="149"/>
      <c r="C11" s="149"/>
      <c r="D11" s="149"/>
      <c r="E11" s="149"/>
      <c r="F11" s="149"/>
      <c r="G11" s="149"/>
      <c r="H11" s="149"/>
    </row>
    <row r="12" spans="1:10" ht="39.6" x14ac:dyDescent="0.25">
      <c r="A12" s="31" t="s">
        <v>0</v>
      </c>
      <c r="B12" s="32" t="s">
        <v>5</v>
      </c>
      <c r="C12" s="32" t="s">
        <v>1</v>
      </c>
      <c r="D12" s="32" t="s">
        <v>3</v>
      </c>
      <c r="E12" s="32" t="s">
        <v>2</v>
      </c>
      <c r="F12" s="33" t="s">
        <v>12</v>
      </c>
      <c r="G12" s="33" t="s">
        <v>13</v>
      </c>
      <c r="H12" s="34" t="s">
        <v>10</v>
      </c>
    </row>
    <row r="13" spans="1:10" ht="18" customHeight="1" x14ac:dyDescent="0.25">
      <c r="A13" s="35" t="s">
        <v>37</v>
      </c>
      <c r="B13" s="36"/>
      <c r="C13" s="35" t="s">
        <v>36</v>
      </c>
      <c r="D13" s="37"/>
      <c r="E13" s="38"/>
      <c r="F13" s="38"/>
      <c r="G13" s="39">
        <f>ROUND(F13+(F13*$H$10),2)</f>
        <v>0</v>
      </c>
      <c r="H13" s="39">
        <f>SUM(H14:H17)</f>
        <v>20687.169999999998</v>
      </c>
    </row>
    <row r="14" spans="1:10" ht="70.5" customHeight="1" x14ac:dyDescent="0.25">
      <c r="A14" s="40" t="s">
        <v>14</v>
      </c>
      <c r="B14" s="41" t="s">
        <v>38</v>
      </c>
      <c r="C14" s="42" t="s">
        <v>39</v>
      </c>
      <c r="D14" s="43" t="s">
        <v>40</v>
      </c>
      <c r="E14" s="44">
        <f>'MEMORIA DE CALCULO'!E14</f>
        <v>1</v>
      </c>
      <c r="F14" s="44">
        <v>1179.4100000000001</v>
      </c>
      <c r="G14" s="45">
        <f>ROUND(F14+(F14*$H$10),2)</f>
        <v>1474.26</v>
      </c>
      <c r="H14" s="45">
        <v>1474.26</v>
      </c>
    </row>
    <row r="15" spans="1:10" ht="40.799999999999997" x14ac:dyDescent="0.25">
      <c r="A15" s="40" t="s">
        <v>15</v>
      </c>
      <c r="B15" s="41" t="s">
        <v>42</v>
      </c>
      <c r="C15" s="42" t="s">
        <v>41</v>
      </c>
      <c r="D15" s="43" t="s">
        <v>43</v>
      </c>
      <c r="E15" s="44">
        <f>'MEMORIA DE CALCULO'!E15</f>
        <v>95.8</v>
      </c>
      <c r="F15" s="44">
        <v>62.77</v>
      </c>
      <c r="G15" s="45">
        <f t="shared" ref="G15:G80" si="0">ROUND(F15+(F15*$H$10),2)</f>
        <v>78.459999999999994</v>
      </c>
      <c r="H15" s="45">
        <v>7516.47</v>
      </c>
      <c r="J15" s="1">
        <v>0</v>
      </c>
    </row>
    <row r="16" spans="1:10" ht="40.5" customHeight="1" x14ac:dyDescent="0.25">
      <c r="A16" s="40" t="s">
        <v>58</v>
      </c>
      <c r="B16" s="41" t="s">
        <v>44</v>
      </c>
      <c r="C16" s="42" t="s">
        <v>45</v>
      </c>
      <c r="D16" s="43" t="s">
        <v>46</v>
      </c>
      <c r="E16" s="44">
        <f>'MEMORIA DE CALCULO'!E16</f>
        <v>8</v>
      </c>
      <c r="F16" s="44">
        <v>154.07</v>
      </c>
      <c r="G16" s="45">
        <f t="shared" si="0"/>
        <v>192.59</v>
      </c>
      <c r="H16" s="45">
        <v>1540.72</v>
      </c>
    </row>
    <row r="17" spans="1:9" ht="41.25" customHeight="1" x14ac:dyDescent="0.25">
      <c r="A17" s="40" t="s">
        <v>59</v>
      </c>
      <c r="B17" s="41" t="s">
        <v>47</v>
      </c>
      <c r="C17" s="42" t="s">
        <v>48</v>
      </c>
      <c r="D17" s="43" t="s">
        <v>46</v>
      </c>
      <c r="E17" s="44">
        <f>'MEMORIA DE CALCULO'!E17</f>
        <v>12</v>
      </c>
      <c r="F17" s="44">
        <v>677.05</v>
      </c>
      <c r="G17" s="45">
        <f t="shared" si="0"/>
        <v>846.31</v>
      </c>
      <c r="H17" s="45">
        <v>10155.719999999999</v>
      </c>
    </row>
    <row r="18" spans="1:9" x14ac:dyDescent="0.25">
      <c r="A18" s="35" t="s">
        <v>49</v>
      </c>
      <c r="B18" s="36"/>
      <c r="C18" s="35" t="s">
        <v>50</v>
      </c>
      <c r="D18" s="37"/>
      <c r="E18" s="38"/>
      <c r="F18" s="38"/>
      <c r="G18" s="39">
        <f t="shared" si="0"/>
        <v>0</v>
      </c>
      <c r="H18" s="39">
        <f>SUM(H19:H22)</f>
        <v>9738.58</v>
      </c>
    </row>
    <row r="19" spans="1:9" ht="30.6" x14ac:dyDescent="0.25">
      <c r="A19" s="50" t="s">
        <v>190</v>
      </c>
      <c r="B19" s="40" t="s">
        <v>51</v>
      </c>
      <c r="C19" s="42" t="s">
        <v>52</v>
      </c>
      <c r="D19" s="48" t="s">
        <v>53</v>
      </c>
      <c r="E19" s="44">
        <f>'MEMORIA DE CALCULO'!E19</f>
        <v>38.120000000000005</v>
      </c>
      <c r="F19" s="44">
        <v>45.28</v>
      </c>
      <c r="G19" s="45">
        <f t="shared" si="0"/>
        <v>56.6</v>
      </c>
      <c r="H19" s="45">
        <v>2157.59</v>
      </c>
    </row>
    <row r="20" spans="1:9" ht="20.399999999999999" x14ac:dyDescent="0.25">
      <c r="A20" s="50" t="s">
        <v>191</v>
      </c>
      <c r="B20" s="50" t="s">
        <v>188</v>
      </c>
      <c r="C20" s="49" t="s">
        <v>189</v>
      </c>
      <c r="D20" s="48" t="s">
        <v>53</v>
      </c>
      <c r="E20" s="44">
        <f>'MEMORIA DE CALCULO'!E20</f>
        <v>22.520000000000003</v>
      </c>
      <c r="F20" s="44">
        <v>77.290000000000006</v>
      </c>
      <c r="G20" s="45">
        <f t="shared" si="0"/>
        <v>96.61</v>
      </c>
      <c r="H20" s="45">
        <v>2175.66</v>
      </c>
    </row>
    <row r="21" spans="1:9" ht="20.399999999999999" x14ac:dyDescent="0.25">
      <c r="A21" s="50" t="s">
        <v>192</v>
      </c>
      <c r="B21" s="40" t="s">
        <v>54</v>
      </c>
      <c r="C21" s="42" t="s">
        <v>55</v>
      </c>
      <c r="D21" s="40" t="s">
        <v>46</v>
      </c>
      <c r="E21" s="44">
        <f>'MEMORIA DE CALCULO'!E21</f>
        <v>37.22</v>
      </c>
      <c r="F21" s="44">
        <v>26.6</v>
      </c>
      <c r="G21" s="45">
        <f t="shared" si="0"/>
        <v>33.25</v>
      </c>
      <c r="H21" s="45">
        <v>1237.57</v>
      </c>
    </row>
    <row r="22" spans="1:9" ht="25.5" customHeight="1" x14ac:dyDescent="0.25">
      <c r="A22" s="50" t="s">
        <v>193</v>
      </c>
      <c r="B22" s="40" t="s">
        <v>56</v>
      </c>
      <c r="C22" s="49" t="s">
        <v>57</v>
      </c>
      <c r="D22" s="43" t="s">
        <v>53</v>
      </c>
      <c r="E22" s="44">
        <f>'MEMORIA DE CALCULO'!E22</f>
        <v>43.139250000000004</v>
      </c>
      <c r="F22" s="44">
        <v>77.290000000000006</v>
      </c>
      <c r="G22" s="45">
        <f t="shared" si="0"/>
        <v>96.61</v>
      </c>
      <c r="H22" s="45">
        <v>4167.76</v>
      </c>
    </row>
    <row r="23" spans="1:9" x14ac:dyDescent="0.25">
      <c r="A23" s="35" t="s">
        <v>61</v>
      </c>
      <c r="B23" s="36"/>
      <c r="C23" s="35" t="s">
        <v>60</v>
      </c>
      <c r="D23" s="37"/>
      <c r="E23" s="38"/>
      <c r="F23" s="38"/>
      <c r="G23" s="39">
        <f t="shared" si="0"/>
        <v>0</v>
      </c>
      <c r="H23" s="39">
        <f>SUM(H24:H25)</f>
        <v>43947.22</v>
      </c>
    </row>
    <row r="24" spans="1:9" ht="20.399999999999999" x14ac:dyDescent="0.25">
      <c r="A24" s="40" t="s">
        <v>16</v>
      </c>
      <c r="B24" s="40" t="s">
        <v>63</v>
      </c>
      <c r="C24" s="42" t="s">
        <v>62</v>
      </c>
      <c r="D24" s="40" t="s">
        <v>53</v>
      </c>
      <c r="E24" s="44">
        <f>'MEMORIA DE CALCULO'!E24</f>
        <v>11.260000000000002</v>
      </c>
      <c r="F24" s="44">
        <v>2253.6999999999998</v>
      </c>
      <c r="G24" s="45">
        <f t="shared" si="0"/>
        <v>2817.13</v>
      </c>
      <c r="H24" s="45">
        <v>31720.880000000001</v>
      </c>
    </row>
    <row r="25" spans="1:9" ht="30.6" x14ac:dyDescent="0.25">
      <c r="A25" s="40" t="s">
        <v>65</v>
      </c>
      <c r="B25" s="40" t="s">
        <v>63</v>
      </c>
      <c r="C25" s="42" t="s">
        <v>64</v>
      </c>
      <c r="D25" s="43" t="s">
        <v>53</v>
      </c>
      <c r="E25" s="44">
        <f>'MEMORIA DE CALCULO'!E25</f>
        <v>4.34</v>
      </c>
      <c r="F25" s="44">
        <v>2253.6999999999998</v>
      </c>
      <c r="G25" s="45">
        <f t="shared" si="0"/>
        <v>2817.13</v>
      </c>
      <c r="H25" s="45">
        <v>12226.34</v>
      </c>
    </row>
    <row r="26" spans="1:9" x14ac:dyDescent="0.25">
      <c r="A26" s="35" t="s">
        <v>67</v>
      </c>
      <c r="B26" s="36"/>
      <c r="C26" s="35" t="s">
        <v>66</v>
      </c>
      <c r="D26" s="37"/>
      <c r="E26" s="38"/>
      <c r="F26" s="38"/>
      <c r="G26" s="39">
        <f t="shared" si="0"/>
        <v>0</v>
      </c>
      <c r="H26" s="39">
        <f>SUM(H27:H34)</f>
        <v>143075.53999999998</v>
      </c>
      <c r="I26" s="5"/>
    </row>
    <row r="27" spans="1:9" ht="38.25" customHeight="1" x14ac:dyDescent="0.25">
      <c r="A27" s="50" t="s">
        <v>17</v>
      </c>
      <c r="B27" s="41" t="s">
        <v>68</v>
      </c>
      <c r="C27" s="42" t="s">
        <v>69</v>
      </c>
      <c r="D27" s="43" t="s">
        <v>53</v>
      </c>
      <c r="E27" s="44">
        <f>'MEMORIA DE CALCULO'!E27</f>
        <v>19.420000000000002</v>
      </c>
      <c r="F27" s="44">
        <v>662.91</v>
      </c>
      <c r="G27" s="45">
        <f t="shared" si="0"/>
        <v>828.64</v>
      </c>
      <c r="H27" s="45">
        <v>16092.19</v>
      </c>
    </row>
    <row r="28" spans="1:9" ht="22.5" customHeight="1" x14ac:dyDescent="0.25">
      <c r="A28" s="50" t="s">
        <v>89</v>
      </c>
      <c r="B28" s="47" t="s">
        <v>77</v>
      </c>
      <c r="C28" s="49" t="s">
        <v>78</v>
      </c>
      <c r="D28" s="48" t="s">
        <v>76</v>
      </c>
      <c r="E28" s="44">
        <f>'MEMORIA DE CALCULO'!E28</f>
        <v>394</v>
      </c>
      <c r="F28" s="44">
        <v>12.37</v>
      </c>
      <c r="G28" s="45">
        <f t="shared" si="0"/>
        <v>15.46</v>
      </c>
      <c r="H28" s="45">
        <v>6091.24</v>
      </c>
    </row>
    <row r="29" spans="1:9" ht="22.5" customHeight="1" x14ac:dyDescent="0.25">
      <c r="A29" s="50" t="s">
        <v>83</v>
      </c>
      <c r="B29" s="47" t="s">
        <v>74</v>
      </c>
      <c r="C29" s="49" t="s">
        <v>75</v>
      </c>
      <c r="D29" s="48" t="s">
        <v>76</v>
      </c>
      <c r="E29" s="44">
        <f>'MEMORIA DE CALCULO'!E29</f>
        <v>2368</v>
      </c>
      <c r="F29" s="44">
        <v>10.35</v>
      </c>
      <c r="G29" s="45">
        <f t="shared" si="0"/>
        <v>12.94</v>
      </c>
      <c r="H29" s="45">
        <v>30641.919999999998</v>
      </c>
    </row>
    <row r="30" spans="1:9" ht="26.25" customHeight="1" x14ac:dyDescent="0.25">
      <c r="A30" s="50" t="s">
        <v>85</v>
      </c>
      <c r="B30" s="47" t="s">
        <v>70</v>
      </c>
      <c r="C30" s="42" t="s">
        <v>71</v>
      </c>
      <c r="D30" s="43" t="s">
        <v>46</v>
      </c>
      <c r="E30" s="44">
        <f>'MEMORIA DE CALCULO'!E30</f>
        <v>174.8</v>
      </c>
      <c r="F30" s="44">
        <v>58.21</v>
      </c>
      <c r="G30" s="45">
        <f t="shared" si="0"/>
        <v>72.760000000000005</v>
      </c>
      <c r="H30" s="45">
        <v>12718.45</v>
      </c>
    </row>
    <row r="31" spans="1:9" ht="33.75" customHeight="1" x14ac:dyDescent="0.25">
      <c r="A31" s="50" t="s">
        <v>90</v>
      </c>
      <c r="B31" s="40" t="s">
        <v>72</v>
      </c>
      <c r="C31" s="42" t="s">
        <v>73</v>
      </c>
      <c r="D31" s="48" t="s">
        <v>46</v>
      </c>
      <c r="E31" s="44">
        <f>'MEMORIA DE CALCULO'!E31</f>
        <v>287.60000000000002</v>
      </c>
      <c r="F31" s="44">
        <v>144.21</v>
      </c>
      <c r="G31" s="45">
        <f t="shared" si="0"/>
        <v>180.26</v>
      </c>
      <c r="H31" s="45">
        <v>51842.78</v>
      </c>
    </row>
    <row r="32" spans="1:9" ht="33.75" customHeight="1" x14ac:dyDescent="0.25">
      <c r="A32" s="50" t="s">
        <v>91</v>
      </c>
      <c r="B32" s="50" t="s">
        <v>81</v>
      </c>
      <c r="C32" s="49" t="s">
        <v>82</v>
      </c>
      <c r="D32" s="48" t="s">
        <v>46</v>
      </c>
      <c r="E32" s="44">
        <f>'MEMORIA DE CALCULO'!E32</f>
        <v>287.60000000000002</v>
      </c>
      <c r="F32" s="44">
        <v>15.34</v>
      </c>
      <c r="G32" s="45">
        <f t="shared" si="0"/>
        <v>19.18</v>
      </c>
      <c r="H32" s="45">
        <v>5516.17</v>
      </c>
    </row>
    <row r="33" spans="1:8" ht="37.5" customHeight="1" x14ac:dyDescent="0.25">
      <c r="A33" s="50" t="s">
        <v>84</v>
      </c>
      <c r="B33" s="47" t="s">
        <v>79</v>
      </c>
      <c r="C33" s="49" t="s">
        <v>80</v>
      </c>
      <c r="D33" s="48" t="s">
        <v>46</v>
      </c>
      <c r="E33" s="44">
        <f>'MEMORIA DE CALCULO'!E33</f>
        <v>287.60000000000002</v>
      </c>
      <c r="F33" s="44">
        <v>23.47</v>
      </c>
      <c r="G33" s="45">
        <f t="shared" si="0"/>
        <v>29.34</v>
      </c>
      <c r="H33" s="45">
        <v>8438.18</v>
      </c>
    </row>
    <row r="34" spans="1:8" ht="33" customHeight="1" x14ac:dyDescent="0.25">
      <c r="A34" s="50" t="s">
        <v>86</v>
      </c>
      <c r="B34" s="47" t="s">
        <v>87</v>
      </c>
      <c r="C34" s="49" t="s">
        <v>88</v>
      </c>
      <c r="D34" s="48" t="s">
        <v>53</v>
      </c>
      <c r="E34" s="44">
        <f>'MEMORIA DE CALCULO'!E34</f>
        <v>2.5200000000000005</v>
      </c>
      <c r="F34" s="44">
        <v>3725.27</v>
      </c>
      <c r="G34" s="45">
        <f t="shared" si="0"/>
        <v>4656.59</v>
      </c>
      <c r="H34" s="157">
        <v>11734.61</v>
      </c>
    </row>
    <row r="35" spans="1:8" x14ac:dyDescent="0.25">
      <c r="A35" s="35" t="s">
        <v>93</v>
      </c>
      <c r="B35" s="36"/>
      <c r="C35" s="35" t="s">
        <v>92</v>
      </c>
      <c r="D35" s="37"/>
      <c r="E35" s="38"/>
      <c r="F35" s="38"/>
      <c r="G35" s="39">
        <f t="shared" si="0"/>
        <v>0</v>
      </c>
      <c r="H35" s="39">
        <f>H36</f>
        <v>30038.84</v>
      </c>
    </row>
    <row r="36" spans="1:8" ht="33" customHeight="1" x14ac:dyDescent="0.25">
      <c r="A36" s="50" t="s">
        <v>194</v>
      </c>
      <c r="B36" s="41" t="s">
        <v>94</v>
      </c>
      <c r="C36" s="42" t="s">
        <v>95</v>
      </c>
      <c r="D36" s="43" t="s">
        <v>46</v>
      </c>
      <c r="E36" s="44">
        <f>'MEMORIA DE CALCULO'!E36</f>
        <v>326.19</v>
      </c>
      <c r="F36" s="44">
        <v>73.67</v>
      </c>
      <c r="G36" s="45">
        <f t="shared" si="0"/>
        <v>92.09</v>
      </c>
      <c r="H36" s="45">
        <v>30038.84</v>
      </c>
    </row>
    <row r="37" spans="1:8" ht="18" customHeight="1" x14ac:dyDescent="0.25">
      <c r="A37" s="35" t="s">
        <v>97</v>
      </c>
      <c r="B37" s="36"/>
      <c r="C37" s="35" t="s">
        <v>96</v>
      </c>
      <c r="D37" s="37"/>
      <c r="E37" s="38"/>
      <c r="F37" s="38"/>
      <c r="G37" s="39">
        <f t="shared" si="0"/>
        <v>0</v>
      </c>
      <c r="H37" s="39">
        <f>SUM(H38:H40)</f>
        <v>59653.67</v>
      </c>
    </row>
    <row r="38" spans="1:8" ht="28.5" customHeight="1" x14ac:dyDescent="0.25">
      <c r="A38" s="50" t="s">
        <v>195</v>
      </c>
      <c r="B38" s="51" t="s">
        <v>98</v>
      </c>
      <c r="C38" s="42" t="s">
        <v>99</v>
      </c>
      <c r="D38" s="48" t="s">
        <v>46</v>
      </c>
      <c r="E38" s="44">
        <f>'MEMORIA DE CALCULO'!E38</f>
        <v>194.02578</v>
      </c>
      <c r="F38" s="44">
        <v>110.05</v>
      </c>
      <c r="G38" s="45">
        <f t="shared" si="0"/>
        <v>137.56</v>
      </c>
      <c r="H38" s="45">
        <v>26690.77</v>
      </c>
    </row>
    <row r="39" spans="1:8" ht="36" customHeight="1" x14ac:dyDescent="0.25">
      <c r="A39" s="50" t="s">
        <v>196</v>
      </c>
      <c r="B39" s="47" t="s">
        <v>100</v>
      </c>
      <c r="C39" s="49" t="s">
        <v>101</v>
      </c>
      <c r="D39" s="48" t="s">
        <v>46</v>
      </c>
      <c r="E39" s="44">
        <f>'MEMORIA DE CALCULO'!E39</f>
        <v>194.02578</v>
      </c>
      <c r="F39" s="44">
        <v>132.94</v>
      </c>
      <c r="G39" s="45">
        <f t="shared" si="0"/>
        <v>166.18</v>
      </c>
      <c r="H39" s="45">
        <v>32243.91</v>
      </c>
    </row>
    <row r="40" spans="1:8" ht="33.75" customHeight="1" x14ac:dyDescent="0.25">
      <c r="A40" s="50" t="s">
        <v>197</v>
      </c>
      <c r="B40" s="47" t="s">
        <v>102</v>
      </c>
      <c r="C40" s="49" t="s">
        <v>103</v>
      </c>
      <c r="D40" s="48" t="s">
        <v>43</v>
      </c>
      <c r="E40" s="44">
        <f>'MEMORIA DE CALCULO'!E40</f>
        <v>12.45</v>
      </c>
      <c r="F40" s="44">
        <v>46.2</v>
      </c>
      <c r="G40" s="45">
        <f t="shared" si="0"/>
        <v>57.75</v>
      </c>
      <c r="H40" s="157">
        <v>718.99</v>
      </c>
    </row>
    <row r="41" spans="1:8" ht="17.25" customHeight="1" x14ac:dyDescent="0.25">
      <c r="A41" s="52" t="s">
        <v>104</v>
      </c>
      <c r="B41" s="36"/>
      <c r="C41" s="52" t="s">
        <v>106</v>
      </c>
      <c r="D41" s="37"/>
      <c r="E41" s="38"/>
      <c r="F41" s="38"/>
      <c r="G41" s="39">
        <f t="shared" si="0"/>
        <v>0</v>
      </c>
      <c r="H41" s="39">
        <f>SUM(H42:H56)</f>
        <v>18771.849999999999</v>
      </c>
    </row>
    <row r="42" spans="1:8" ht="45.75" customHeight="1" x14ac:dyDescent="0.25">
      <c r="A42" s="50">
        <v>7.1</v>
      </c>
      <c r="B42" s="47" t="s">
        <v>107</v>
      </c>
      <c r="C42" s="49" t="s">
        <v>108</v>
      </c>
      <c r="D42" s="48" t="s">
        <v>105</v>
      </c>
      <c r="E42" s="44">
        <f>'MEMORIA DE CALCULO'!E42</f>
        <v>20</v>
      </c>
      <c r="F42" s="44">
        <v>295.7</v>
      </c>
      <c r="G42" s="45">
        <f t="shared" si="0"/>
        <v>369.63</v>
      </c>
      <c r="H42" s="45">
        <v>7392.6</v>
      </c>
    </row>
    <row r="43" spans="1:8" ht="45.75" customHeight="1" x14ac:dyDescent="0.25">
      <c r="A43" s="50">
        <v>7.2</v>
      </c>
      <c r="B43" s="47" t="s">
        <v>109</v>
      </c>
      <c r="C43" s="49" t="s">
        <v>110</v>
      </c>
      <c r="D43" s="48" t="s">
        <v>105</v>
      </c>
      <c r="E43" s="44">
        <f>'MEMORIA DE CALCULO'!E43</f>
        <v>24</v>
      </c>
      <c r="F43" s="44">
        <v>53.25</v>
      </c>
      <c r="G43" s="45">
        <f t="shared" si="0"/>
        <v>66.56</v>
      </c>
      <c r="H43" s="45">
        <v>1597.44</v>
      </c>
    </row>
    <row r="44" spans="1:8" ht="48" customHeight="1" x14ac:dyDescent="0.25">
      <c r="A44" s="50">
        <v>7.3</v>
      </c>
      <c r="B44" s="47" t="s">
        <v>111</v>
      </c>
      <c r="C44" s="49" t="s">
        <v>112</v>
      </c>
      <c r="D44" s="48" t="s">
        <v>105</v>
      </c>
      <c r="E44" s="44">
        <f>'MEMORIA DE CALCULO'!E44</f>
        <v>4</v>
      </c>
      <c r="F44" s="44">
        <v>73.27</v>
      </c>
      <c r="G44" s="45">
        <f t="shared" si="0"/>
        <v>91.59</v>
      </c>
      <c r="H44" s="45">
        <v>366.36</v>
      </c>
    </row>
    <row r="45" spans="1:8" ht="45.75" customHeight="1" x14ac:dyDescent="0.25">
      <c r="A45" s="50">
        <v>7.4</v>
      </c>
      <c r="B45" s="47" t="s">
        <v>113</v>
      </c>
      <c r="C45" s="49" t="s">
        <v>114</v>
      </c>
      <c r="D45" s="48" t="s">
        <v>105</v>
      </c>
      <c r="E45" s="44">
        <f>'MEMORIA DE CALCULO'!E45</f>
        <v>6</v>
      </c>
      <c r="F45" s="44">
        <v>43.5</v>
      </c>
      <c r="G45" s="45">
        <f t="shared" si="0"/>
        <v>54.38</v>
      </c>
      <c r="H45" s="45">
        <v>326.27999999999997</v>
      </c>
    </row>
    <row r="46" spans="1:8" ht="33.75" customHeight="1" x14ac:dyDescent="0.25">
      <c r="A46" s="50">
        <v>7.5</v>
      </c>
      <c r="B46" s="47" t="s">
        <v>115</v>
      </c>
      <c r="C46" s="49" t="s">
        <v>116</v>
      </c>
      <c r="D46" s="48" t="s">
        <v>105</v>
      </c>
      <c r="E46" s="44">
        <v>1</v>
      </c>
      <c r="F46" s="44">
        <v>46.89</v>
      </c>
      <c r="G46" s="45">
        <f t="shared" si="0"/>
        <v>58.61</v>
      </c>
      <c r="H46" s="45">
        <v>58.61</v>
      </c>
    </row>
    <row r="47" spans="1:8" ht="33.75" customHeight="1" x14ac:dyDescent="0.25">
      <c r="A47" s="50">
        <v>7.6</v>
      </c>
      <c r="B47" s="47" t="s">
        <v>117</v>
      </c>
      <c r="C47" s="49" t="s">
        <v>118</v>
      </c>
      <c r="D47" s="48" t="s">
        <v>105</v>
      </c>
      <c r="E47" s="44">
        <f>'MEMORIA DE CALCULO'!E47</f>
        <v>6</v>
      </c>
      <c r="F47" s="44">
        <v>18.29</v>
      </c>
      <c r="G47" s="45">
        <f t="shared" si="0"/>
        <v>22.86</v>
      </c>
      <c r="H47" s="45">
        <v>137.16</v>
      </c>
    </row>
    <row r="48" spans="1:8" ht="33.75" customHeight="1" x14ac:dyDescent="0.25">
      <c r="A48" s="50">
        <v>7.7</v>
      </c>
      <c r="B48" s="47" t="s">
        <v>221</v>
      </c>
      <c r="C48" s="49" t="s">
        <v>220</v>
      </c>
      <c r="D48" s="48" t="s">
        <v>105</v>
      </c>
      <c r="E48" s="44">
        <f>'MEMORIA DE CALCULO'!E48</f>
        <v>3</v>
      </c>
      <c r="F48" s="44">
        <v>71.8</v>
      </c>
      <c r="G48" s="45">
        <f t="shared" si="0"/>
        <v>89.75</v>
      </c>
      <c r="H48" s="45">
        <v>269.25</v>
      </c>
    </row>
    <row r="49" spans="1:8" ht="33.75" customHeight="1" x14ac:dyDescent="0.25">
      <c r="A49" s="50">
        <v>7.8</v>
      </c>
      <c r="B49" s="47" t="s">
        <v>218</v>
      </c>
      <c r="C49" s="49" t="s">
        <v>219</v>
      </c>
      <c r="D49" s="48" t="s">
        <v>105</v>
      </c>
      <c r="E49" s="44">
        <f>'MEMORIA DE CALCULO'!E49</f>
        <v>1</v>
      </c>
      <c r="F49" s="44">
        <v>171.87</v>
      </c>
      <c r="G49" s="45">
        <f t="shared" si="0"/>
        <v>214.84</v>
      </c>
      <c r="H49" s="45">
        <v>214.84</v>
      </c>
    </row>
    <row r="50" spans="1:8" ht="33.75" customHeight="1" x14ac:dyDescent="0.25">
      <c r="A50" s="90">
        <v>7.9</v>
      </c>
      <c r="B50" s="47" t="s">
        <v>119</v>
      </c>
      <c r="C50" s="49" t="s">
        <v>120</v>
      </c>
      <c r="D50" s="48" t="s">
        <v>43</v>
      </c>
      <c r="E50" s="44">
        <v>60</v>
      </c>
      <c r="F50" s="44">
        <v>4.42</v>
      </c>
      <c r="G50" s="45">
        <f t="shared" si="0"/>
        <v>5.53</v>
      </c>
      <c r="H50" s="45">
        <v>331.8</v>
      </c>
    </row>
    <row r="51" spans="1:8" ht="33.75" customHeight="1" x14ac:dyDescent="0.25">
      <c r="A51" s="89">
        <v>7.1</v>
      </c>
      <c r="B51" s="47" t="s">
        <v>121</v>
      </c>
      <c r="C51" s="49" t="s">
        <v>122</v>
      </c>
      <c r="D51" s="48" t="s">
        <v>43</v>
      </c>
      <c r="E51" s="44">
        <f>'MEMORIA DE CALCULO'!E53</f>
        <v>160</v>
      </c>
      <c r="F51" s="44">
        <v>8.66</v>
      </c>
      <c r="G51" s="45">
        <f t="shared" si="0"/>
        <v>10.83</v>
      </c>
      <c r="H51" s="45">
        <v>1732.8</v>
      </c>
    </row>
    <row r="52" spans="1:8" ht="33.75" customHeight="1" x14ac:dyDescent="0.25">
      <c r="A52" s="50">
        <v>7.11</v>
      </c>
      <c r="B52" s="47" t="s">
        <v>222</v>
      </c>
      <c r="C52" s="49" t="s">
        <v>223</v>
      </c>
      <c r="D52" s="48" t="s">
        <v>43</v>
      </c>
      <c r="E52" s="44">
        <f>'MEMORIA DE CALCULO'!E52</f>
        <v>480</v>
      </c>
      <c r="F52" s="44">
        <v>3.07</v>
      </c>
      <c r="G52" s="45">
        <f t="shared" si="0"/>
        <v>3.84</v>
      </c>
      <c r="H52" s="45">
        <v>1843.2</v>
      </c>
    </row>
    <row r="53" spans="1:8" ht="33.75" customHeight="1" x14ac:dyDescent="0.25">
      <c r="A53" s="50">
        <v>7.12</v>
      </c>
      <c r="B53" s="47" t="s">
        <v>224</v>
      </c>
      <c r="C53" s="49" t="s">
        <v>225</v>
      </c>
      <c r="D53" s="48" t="s">
        <v>43</v>
      </c>
      <c r="E53" s="44">
        <f>'MEMORIA DE CALCULO'!E53</f>
        <v>160</v>
      </c>
      <c r="F53" s="44">
        <v>6.21</v>
      </c>
      <c r="G53" s="45">
        <f t="shared" si="0"/>
        <v>7.76</v>
      </c>
      <c r="H53" s="45">
        <v>1241.5999999999999</v>
      </c>
    </row>
    <row r="54" spans="1:8" ht="45.75" customHeight="1" x14ac:dyDescent="0.25">
      <c r="A54" s="50">
        <v>7.13</v>
      </c>
      <c r="B54" s="47" t="s">
        <v>123</v>
      </c>
      <c r="C54" s="49" t="s">
        <v>126</v>
      </c>
      <c r="D54" s="48" t="s">
        <v>43</v>
      </c>
      <c r="E54" s="44">
        <f>'MEMORIA DE CALCULO'!E54</f>
        <v>360</v>
      </c>
      <c r="F54" s="44">
        <v>2.98</v>
      </c>
      <c r="G54" s="45">
        <f t="shared" si="0"/>
        <v>3.73</v>
      </c>
      <c r="H54" s="45">
        <v>1342.8</v>
      </c>
    </row>
    <row r="55" spans="1:8" ht="33.75" customHeight="1" x14ac:dyDescent="0.25">
      <c r="A55" s="50">
        <v>7.14</v>
      </c>
      <c r="B55" s="47" t="s">
        <v>124</v>
      </c>
      <c r="C55" s="49" t="s">
        <v>125</v>
      </c>
      <c r="D55" s="48" t="s">
        <v>43</v>
      </c>
      <c r="E55" s="44">
        <f>'MEMORIA DE CALCULO'!E55</f>
        <v>360</v>
      </c>
      <c r="F55" s="44">
        <v>4.01</v>
      </c>
      <c r="G55" s="45">
        <f t="shared" si="0"/>
        <v>5.01</v>
      </c>
      <c r="H55" s="45">
        <v>1803.6</v>
      </c>
    </row>
    <row r="56" spans="1:8" ht="33.75" customHeight="1" x14ac:dyDescent="0.25">
      <c r="A56" s="50">
        <v>7.15</v>
      </c>
      <c r="B56" s="47" t="s">
        <v>127</v>
      </c>
      <c r="C56" s="49" t="s">
        <v>128</v>
      </c>
      <c r="D56" s="48" t="s">
        <v>105</v>
      </c>
      <c r="E56" s="44">
        <f>'MEMORIA DE CALCULO'!E56</f>
        <v>1</v>
      </c>
      <c r="F56" s="44">
        <v>90.81</v>
      </c>
      <c r="G56" s="45">
        <f t="shared" si="0"/>
        <v>113.51</v>
      </c>
      <c r="H56" s="45">
        <v>113.51</v>
      </c>
    </row>
    <row r="57" spans="1:8" ht="20.25" customHeight="1" x14ac:dyDescent="0.25">
      <c r="A57" s="52" t="s">
        <v>130</v>
      </c>
      <c r="B57" s="36"/>
      <c r="C57" s="52" t="s">
        <v>129</v>
      </c>
      <c r="D57" s="37"/>
      <c r="E57" s="38"/>
      <c r="F57" s="38"/>
      <c r="G57" s="39"/>
      <c r="H57" s="39">
        <f>SUM(H58:H60)</f>
        <v>21302.41</v>
      </c>
    </row>
    <row r="58" spans="1:8" ht="33.75" customHeight="1" x14ac:dyDescent="0.25">
      <c r="A58" s="50" t="s">
        <v>131</v>
      </c>
      <c r="B58" s="47" t="s">
        <v>136</v>
      </c>
      <c r="C58" s="49" t="s">
        <v>137</v>
      </c>
      <c r="D58" s="48" t="s">
        <v>105</v>
      </c>
      <c r="E58" s="44">
        <f>'MEMORIA DE CALCULO'!E58</f>
        <v>6.7200000000000006</v>
      </c>
      <c r="F58" s="44">
        <v>614.72</v>
      </c>
      <c r="G58" s="45">
        <f t="shared" si="0"/>
        <v>768.4</v>
      </c>
      <c r="H58" s="45">
        <v>5163.6499999999996</v>
      </c>
    </row>
    <row r="59" spans="1:8" ht="33.75" customHeight="1" x14ac:dyDescent="0.25">
      <c r="A59" s="50" t="s">
        <v>133</v>
      </c>
      <c r="B59" s="47" t="s">
        <v>142</v>
      </c>
      <c r="C59" s="49" t="s">
        <v>143</v>
      </c>
      <c r="D59" s="48" t="s">
        <v>46</v>
      </c>
      <c r="E59" s="44">
        <f>'MEMORIA DE CALCULO'!E59</f>
        <v>26.400000000000002</v>
      </c>
      <c r="F59" s="44">
        <v>477.2</v>
      </c>
      <c r="G59" s="45">
        <f t="shared" si="0"/>
        <v>596.5</v>
      </c>
      <c r="H59" s="45">
        <v>15747.6</v>
      </c>
    </row>
    <row r="60" spans="1:8" ht="55.5" customHeight="1" x14ac:dyDescent="0.25">
      <c r="A60" s="50" t="s">
        <v>132</v>
      </c>
      <c r="B60" s="47" t="s">
        <v>138</v>
      </c>
      <c r="C60" s="49" t="s">
        <v>139</v>
      </c>
      <c r="D60" s="48" t="s">
        <v>105</v>
      </c>
      <c r="E60" s="44">
        <f>'MEMORIA DE CALCULO'!E60</f>
        <v>4</v>
      </c>
      <c r="F60" s="44">
        <v>78.23</v>
      </c>
      <c r="G60" s="45">
        <f t="shared" si="0"/>
        <v>97.79</v>
      </c>
      <c r="H60" s="45">
        <v>391.16</v>
      </c>
    </row>
    <row r="61" spans="1:8" ht="21" customHeight="1" x14ac:dyDescent="0.25">
      <c r="A61" s="52" t="s">
        <v>134</v>
      </c>
      <c r="B61" s="36"/>
      <c r="C61" s="52" t="s">
        <v>147</v>
      </c>
      <c r="D61" s="37"/>
      <c r="E61" s="38"/>
      <c r="F61" s="38"/>
      <c r="G61" s="39">
        <f t="shared" si="0"/>
        <v>0</v>
      </c>
      <c r="H61" s="39">
        <f>SUM(H62:H65)</f>
        <v>68472.850000000006</v>
      </c>
    </row>
    <row r="62" spans="1:8" ht="33.75" customHeight="1" x14ac:dyDescent="0.25">
      <c r="A62" s="50" t="s">
        <v>135</v>
      </c>
      <c r="B62" s="47" t="s">
        <v>149</v>
      </c>
      <c r="C62" s="49" t="s">
        <v>150</v>
      </c>
      <c r="D62" s="48" t="s">
        <v>46</v>
      </c>
      <c r="E62" s="44">
        <f>'MEMORIA DE CALCULO'!E62</f>
        <v>853.53</v>
      </c>
      <c r="F62" s="44">
        <v>14.25</v>
      </c>
      <c r="G62" s="45">
        <f t="shared" si="0"/>
        <v>17.809999999999999</v>
      </c>
      <c r="H62" s="45">
        <v>15201.37</v>
      </c>
    </row>
    <row r="63" spans="1:8" ht="33.75" customHeight="1" x14ac:dyDescent="0.25">
      <c r="A63" s="50">
        <v>9.1999999999999993</v>
      </c>
      <c r="B63" s="47" t="s">
        <v>151</v>
      </c>
      <c r="C63" s="49" t="s">
        <v>152</v>
      </c>
      <c r="D63" s="48" t="s">
        <v>46</v>
      </c>
      <c r="E63" s="44">
        <f>'MEMORIA DE CALCULO'!E63</f>
        <v>853.53</v>
      </c>
      <c r="F63" s="44">
        <v>40.01</v>
      </c>
      <c r="G63" s="45">
        <f t="shared" si="0"/>
        <v>50.01</v>
      </c>
      <c r="H63" s="45">
        <v>42685.04</v>
      </c>
    </row>
    <row r="64" spans="1:8" ht="33.75" customHeight="1" x14ac:dyDescent="0.25">
      <c r="A64" s="50">
        <v>9.3000000000000007</v>
      </c>
      <c r="B64" s="47" t="s">
        <v>228</v>
      </c>
      <c r="C64" s="49" t="s">
        <v>229</v>
      </c>
      <c r="D64" s="48" t="s">
        <v>46</v>
      </c>
      <c r="E64" s="44">
        <f>'MEMORIA DE CALCULO'!E64</f>
        <v>4.59</v>
      </c>
      <c r="F64" s="44">
        <v>303.51</v>
      </c>
      <c r="G64" s="45">
        <f t="shared" si="0"/>
        <v>379.39</v>
      </c>
      <c r="H64" s="45">
        <v>1741.4</v>
      </c>
    </row>
    <row r="65" spans="1:8" ht="33.75" customHeight="1" x14ac:dyDescent="0.25">
      <c r="A65" s="50">
        <v>9.4</v>
      </c>
      <c r="B65" s="47" t="s">
        <v>230</v>
      </c>
      <c r="C65" s="49" t="s">
        <v>231</v>
      </c>
      <c r="D65" s="48" t="s">
        <v>43</v>
      </c>
      <c r="E65" s="44">
        <f>'MEMORIA DE CALCULO'!E65</f>
        <v>120.9</v>
      </c>
      <c r="F65" s="44">
        <v>58.53</v>
      </c>
      <c r="G65" s="45">
        <f t="shared" si="0"/>
        <v>73.16</v>
      </c>
      <c r="H65" s="45">
        <v>8845.0400000000009</v>
      </c>
    </row>
    <row r="66" spans="1:8" ht="27.75" customHeight="1" x14ac:dyDescent="0.25">
      <c r="A66" s="52" t="s">
        <v>140</v>
      </c>
      <c r="B66" s="36"/>
      <c r="C66" s="52" t="s">
        <v>153</v>
      </c>
      <c r="D66" s="37"/>
      <c r="E66" s="38"/>
      <c r="F66" s="38"/>
      <c r="G66" s="39">
        <f t="shared" si="0"/>
        <v>0</v>
      </c>
      <c r="H66" s="39">
        <f>SUM(H67:H70)</f>
        <v>35751.75</v>
      </c>
    </row>
    <row r="67" spans="1:8" ht="33.75" customHeight="1" x14ac:dyDescent="0.25">
      <c r="A67" s="50" t="s">
        <v>141</v>
      </c>
      <c r="B67" s="47" t="s">
        <v>157</v>
      </c>
      <c r="C67" s="49" t="s">
        <v>158</v>
      </c>
      <c r="D67" s="48" t="s">
        <v>46</v>
      </c>
      <c r="E67" s="44">
        <f>'MEMORIA DE CALCULO'!E67</f>
        <v>143.80000000000001</v>
      </c>
      <c r="F67" s="44">
        <v>66.56</v>
      </c>
      <c r="G67" s="45">
        <f t="shared" si="0"/>
        <v>83.2</v>
      </c>
      <c r="H67" s="45">
        <v>11964.16</v>
      </c>
    </row>
    <row r="68" spans="1:8" ht="33.75" customHeight="1" x14ac:dyDescent="0.25">
      <c r="A68" s="50" t="s">
        <v>144</v>
      </c>
      <c r="B68" s="47" t="s">
        <v>159</v>
      </c>
      <c r="C68" s="49" t="s">
        <v>160</v>
      </c>
      <c r="D68" s="48" t="s">
        <v>46</v>
      </c>
      <c r="E68" s="44">
        <f>'MEMORIA DE CALCULO'!E68</f>
        <v>143.80000000000001</v>
      </c>
      <c r="F68" s="44">
        <v>44.88</v>
      </c>
      <c r="G68" s="45">
        <f t="shared" si="0"/>
        <v>56.1</v>
      </c>
      <c r="H68" s="45">
        <v>8067.18</v>
      </c>
    </row>
    <row r="69" spans="1:8" ht="61.5" customHeight="1" x14ac:dyDescent="0.25">
      <c r="A69" s="50" t="s">
        <v>145</v>
      </c>
      <c r="B69" s="47" t="s">
        <v>232</v>
      </c>
      <c r="C69" s="49" t="s">
        <v>233</v>
      </c>
      <c r="D69" s="48" t="s">
        <v>46</v>
      </c>
      <c r="E69" s="44">
        <f>'MEMORIA DE CALCULO'!E69</f>
        <v>143.80000000000001</v>
      </c>
      <c r="F69" s="44">
        <v>85.15</v>
      </c>
      <c r="G69" s="45">
        <f t="shared" si="0"/>
        <v>106.44</v>
      </c>
      <c r="H69" s="45">
        <v>15306.07</v>
      </c>
    </row>
    <row r="70" spans="1:8" ht="34.5" customHeight="1" x14ac:dyDescent="0.25">
      <c r="A70" s="50" t="s">
        <v>146</v>
      </c>
      <c r="B70" s="47" t="s">
        <v>234</v>
      </c>
      <c r="C70" s="49" t="s">
        <v>235</v>
      </c>
      <c r="D70" s="48" t="s">
        <v>46</v>
      </c>
      <c r="E70" s="44">
        <f>'MEMORIA DE CALCULO'!E70</f>
        <v>1</v>
      </c>
      <c r="F70" s="44">
        <v>331.47</v>
      </c>
      <c r="G70" s="45">
        <f t="shared" si="0"/>
        <v>414.34</v>
      </c>
      <c r="H70" s="45">
        <v>414.34</v>
      </c>
    </row>
    <row r="71" spans="1:8" ht="33.75" customHeight="1" x14ac:dyDescent="0.25">
      <c r="A71" s="52" t="s">
        <v>148</v>
      </c>
      <c r="B71" s="36"/>
      <c r="C71" s="52" t="s">
        <v>164</v>
      </c>
      <c r="D71" s="37"/>
      <c r="E71" s="38"/>
      <c r="F71" s="38"/>
      <c r="G71" s="39">
        <f t="shared" si="0"/>
        <v>0</v>
      </c>
      <c r="H71" s="39">
        <f>SUM(H72:H72)</f>
        <v>6859.51</v>
      </c>
    </row>
    <row r="72" spans="1:8" ht="33.75" customHeight="1" x14ac:dyDescent="0.25">
      <c r="A72" s="50" t="s">
        <v>154</v>
      </c>
      <c r="B72" s="47" t="s">
        <v>167</v>
      </c>
      <c r="C72" s="49" t="s">
        <v>168</v>
      </c>
      <c r="D72" s="48" t="s">
        <v>46</v>
      </c>
      <c r="E72" s="44">
        <f>'MEMORIA DE CALCULO'!E72</f>
        <v>26.400000000000002</v>
      </c>
      <c r="F72" s="44">
        <v>207.86</v>
      </c>
      <c r="G72" s="45">
        <f t="shared" si="0"/>
        <v>259.83</v>
      </c>
      <c r="H72" s="45">
        <v>6859.51</v>
      </c>
    </row>
    <row r="73" spans="1:8" ht="27.75" customHeight="1" x14ac:dyDescent="0.25">
      <c r="A73" s="52" t="s">
        <v>155</v>
      </c>
      <c r="B73" s="36"/>
      <c r="C73" s="52" t="s">
        <v>169</v>
      </c>
      <c r="D73" s="37"/>
      <c r="E73" s="38"/>
      <c r="F73" s="38"/>
      <c r="G73" s="39">
        <f t="shared" si="0"/>
        <v>0</v>
      </c>
      <c r="H73" s="39">
        <f>SUM(H74:H78)</f>
        <v>20534.150000000001</v>
      </c>
    </row>
    <row r="74" spans="1:8" ht="33.75" customHeight="1" x14ac:dyDescent="0.25">
      <c r="A74" s="50" t="s">
        <v>156</v>
      </c>
      <c r="B74" s="47" t="s">
        <v>170</v>
      </c>
      <c r="C74" s="49" t="s">
        <v>171</v>
      </c>
      <c r="D74" s="48" t="s">
        <v>46</v>
      </c>
      <c r="E74" s="44">
        <f>'MEMORIA DE CALCULO'!E74</f>
        <v>216.93</v>
      </c>
      <c r="F74" s="44">
        <v>24.65</v>
      </c>
      <c r="G74" s="45">
        <f t="shared" si="0"/>
        <v>30.81</v>
      </c>
      <c r="H74" s="45">
        <v>6683.61</v>
      </c>
    </row>
    <row r="75" spans="1:8" ht="33.75" customHeight="1" x14ac:dyDescent="0.25">
      <c r="A75" s="50" t="s">
        <v>161</v>
      </c>
      <c r="B75" s="47" t="s">
        <v>172</v>
      </c>
      <c r="C75" s="49" t="s">
        <v>173</v>
      </c>
      <c r="D75" s="48" t="s">
        <v>46</v>
      </c>
      <c r="E75" s="44">
        <f>'MEMORIA DE CALCULO'!E75</f>
        <v>143.80000000000001</v>
      </c>
      <c r="F75" s="44">
        <v>26.89</v>
      </c>
      <c r="G75" s="45">
        <f t="shared" si="0"/>
        <v>33.61</v>
      </c>
      <c r="H75" s="45">
        <v>4833.12</v>
      </c>
    </row>
    <row r="76" spans="1:8" ht="33.75" customHeight="1" x14ac:dyDescent="0.25">
      <c r="A76" s="50" t="s">
        <v>162</v>
      </c>
      <c r="B76" s="47" t="s">
        <v>174</v>
      </c>
      <c r="C76" s="49" t="s">
        <v>175</v>
      </c>
      <c r="D76" s="48" t="s">
        <v>46</v>
      </c>
      <c r="E76" s="44">
        <f>'MEMORIA DE CALCULO'!E76</f>
        <v>206.91</v>
      </c>
      <c r="F76" s="44">
        <v>7.71</v>
      </c>
      <c r="G76" s="45">
        <f t="shared" si="0"/>
        <v>9.64</v>
      </c>
      <c r="H76" s="45">
        <v>1994.61</v>
      </c>
    </row>
    <row r="77" spans="1:8" ht="33.75" customHeight="1" x14ac:dyDescent="0.25">
      <c r="A77" s="50" t="s">
        <v>163</v>
      </c>
      <c r="B77" s="47" t="s">
        <v>176</v>
      </c>
      <c r="C77" s="49" t="s">
        <v>177</v>
      </c>
      <c r="D77" s="48" t="s">
        <v>46</v>
      </c>
      <c r="E77" s="44">
        <f>'MEMORIA DE CALCULO'!E77</f>
        <v>206.91</v>
      </c>
      <c r="F77" s="44">
        <v>16.57</v>
      </c>
      <c r="G77" s="45">
        <f t="shared" si="0"/>
        <v>20.71</v>
      </c>
      <c r="H77" s="45">
        <v>4285.1099999999997</v>
      </c>
    </row>
    <row r="78" spans="1:8" ht="47.25" customHeight="1" x14ac:dyDescent="0.25">
      <c r="A78" s="50" t="s">
        <v>216</v>
      </c>
      <c r="B78" s="47" t="s">
        <v>178</v>
      </c>
      <c r="C78" s="49" t="s">
        <v>179</v>
      </c>
      <c r="D78" s="48" t="s">
        <v>46</v>
      </c>
      <c r="E78" s="44">
        <f>'MEMORIA DE CALCULO'!E78</f>
        <v>66.240000000000009</v>
      </c>
      <c r="F78" s="44">
        <v>33.06</v>
      </c>
      <c r="G78" s="45">
        <f t="shared" si="0"/>
        <v>41.33</v>
      </c>
      <c r="H78" s="45">
        <v>2737.7</v>
      </c>
    </row>
    <row r="79" spans="1:8" ht="33.75" customHeight="1" x14ac:dyDescent="0.25">
      <c r="A79" s="52" t="s">
        <v>165</v>
      </c>
      <c r="B79" s="36"/>
      <c r="C79" s="52" t="s">
        <v>180</v>
      </c>
      <c r="D79" s="37"/>
      <c r="E79" s="38"/>
      <c r="F79" s="38"/>
      <c r="G79" s="39">
        <f t="shared" si="0"/>
        <v>0</v>
      </c>
      <c r="H79" s="39">
        <f>SUM(H80)</f>
        <v>1948</v>
      </c>
    </row>
    <row r="80" spans="1:8" ht="33.75" customHeight="1" x14ac:dyDescent="0.25">
      <c r="A80" s="50" t="s">
        <v>166</v>
      </c>
      <c r="B80" s="47" t="s">
        <v>181</v>
      </c>
      <c r="C80" s="49" t="s">
        <v>182</v>
      </c>
      <c r="D80" s="48" t="s">
        <v>46</v>
      </c>
      <c r="E80" s="44">
        <f>'MEMORIA DE CALCULO'!E80</f>
        <v>200</v>
      </c>
      <c r="F80" s="44">
        <v>7.79</v>
      </c>
      <c r="G80" s="45">
        <f t="shared" si="0"/>
        <v>9.74</v>
      </c>
      <c r="H80" s="45">
        <v>1948</v>
      </c>
    </row>
    <row r="81" spans="1:8" ht="18" customHeight="1" thickBot="1" x14ac:dyDescent="0.3">
      <c r="A81" s="146" t="s">
        <v>18</v>
      </c>
      <c r="B81" s="147"/>
      <c r="C81" s="147"/>
      <c r="D81" s="147"/>
      <c r="E81" s="147"/>
      <c r="F81" s="147"/>
      <c r="G81" s="148"/>
      <c r="H81" s="46">
        <f>H79+H73+H71+H66+H61+H57+H41+H37+H35+H26+H23+H18+H13</f>
        <v>480781.54000000004</v>
      </c>
    </row>
    <row r="82" spans="1:8" ht="14.25" customHeight="1" x14ac:dyDescent="0.25">
      <c r="A82" s="6"/>
      <c r="B82" s="6"/>
      <c r="C82" s="6"/>
      <c r="D82" s="6"/>
      <c r="E82" s="6"/>
      <c r="F82" s="6"/>
      <c r="G82" s="6"/>
      <c r="H82" s="7"/>
    </row>
    <row r="83" spans="1:8" ht="11.25" customHeight="1" x14ac:dyDescent="0.25">
      <c r="A83" s="8"/>
      <c r="B83" s="8"/>
      <c r="C83" s="8"/>
      <c r="D83" s="8"/>
      <c r="E83" s="8"/>
      <c r="F83" s="8"/>
      <c r="G83" s="8"/>
      <c r="H83" s="8"/>
    </row>
    <row r="84" spans="1:8" ht="11.25" customHeight="1" x14ac:dyDescent="0.25">
      <c r="A84" s="8"/>
      <c r="B84" s="115"/>
      <c r="C84" s="115"/>
      <c r="D84" s="8"/>
      <c r="E84" s="115"/>
      <c r="F84" s="115"/>
      <c r="G84" s="9"/>
      <c r="H84" s="8"/>
    </row>
    <row r="85" spans="1:8" x14ac:dyDescent="0.25">
      <c r="A85" s="10"/>
      <c r="B85" s="113" t="s">
        <v>186</v>
      </c>
      <c r="C85" s="113"/>
      <c r="D85" s="10"/>
      <c r="E85" s="113" t="s">
        <v>187</v>
      </c>
      <c r="F85" s="113"/>
      <c r="G85" s="11"/>
      <c r="H85" s="10"/>
    </row>
    <row r="86" spans="1:8" hidden="1" x14ac:dyDescent="0.25"/>
    <row r="89" spans="1:8" ht="11.25" customHeight="1" x14ac:dyDescent="0.25">
      <c r="A89" s="8"/>
      <c r="B89" s="115"/>
      <c r="C89" s="115"/>
      <c r="D89" s="8"/>
      <c r="E89" s="112"/>
      <c r="F89" s="112"/>
      <c r="G89" s="9"/>
      <c r="H89" s="8"/>
    </row>
    <row r="90" spans="1:8" x14ac:dyDescent="0.25">
      <c r="A90" s="10"/>
      <c r="B90" s="113" t="s">
        <v>243</v>
      </c>
      <c r="C90" s="113"/>
      <c r="D90" s="10"/>
      <c r="E90" s="114"/>
      <c r="F90" s="114"/>
      <c r="G90" s="11"/>
      <c r="H90" s="10"/>
    </row>
    <row r="91" spans="1:8" ht="12" customHeight="1" x14ac:dyDescent="0.25"/>
    <row r="92" spans="1:8" ht="11.25" customHeight="1" x14ac:dyDescent="0.25"/>
    <row r="93" spans="1:8" ht="12" customHeight="1" x14ac:dyDescent="0.25"/>
    <row r="94" spans="1:8" ht="14.1" customHeight="1" x14ac:dyDescent="0.25"/>
    <row r="95" spans="1:8" ht="4.5" customHeight="1" x14ac:dyDescent="0.25"/>
  </sheetData>
  <mergeCells count="25">
    <mergeCell ref="C1:H1"/>
    <mergeCell ref="A1:B1"/>
    <mergeCell ref="B85:C85"/>
    <mergeCell ref="E85:F85"/>
    <mergeCell ref="E84:F84"/>
    <mergeCell ref="B84:C84"/>
    <mergeCell ref="A8:D8"/>
    <mergeCell ref="A10:D10"/>
    <mergeCell ref="A9:D9"/>
    <mergeCell ref="A81:G81"/>
    <mergeCell ref="A11:H11"/>
    <mergeCell ref="A3:H3"/>
    <mergeCell ref="E89:F89"/>
    <mergeCell ref="B90:C90"/>
    <mergeCell ref="E90:F90"/>
    <mergeCell ref="B89:C89"/>
    <mergeCell ref="A2:H2"/>
    <mergeCell ref="F9:F10"/>
    <mergeCell ref="E9:E10"/>
    <mergeCell ref="F7:H7"/>
    <mergeCell ref="A6:E6"/>
    <mergeCell ref="A7:E7"/>
    <mergeCell ref="E8:H8"/>
    <mergeCell ref="A4:H4"/>
    <mergeCell ref="F6:H6"/>
  </mergeCells>
  <phoneticPr fontId="2" type="noConversion"/>
  <printOptions horizontalCentered="1"/>
  <pageMargins left="0.78740157480314965" right="0.19685039370078741" top="0.39370078740157483" bottom="0.39370078740157483" header="0" footer="0"/>
  <pageSetup paperSize="9" scale="71" orientation="portrait" horizontalDpi="4294967295" r:id="rId1"/>
  <headerFooter alignWithMargins="0"/>
  <rowBreaks count="2" manualBreakCount="2">
    <brk id="57" max="7" man="1"/>
    <brk id="66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819F4-D61F-4863-BE1C-365B68054572}">
  <dimension ref="A1:M44"/>
  <sheetViews>
    <sheetView showGridLines="0" showZeros="0" tabSelected="1" view="pageBreakPreview" zoomScale="75" zoomScaleNormal="75" zoomScaleSheetLayoutView="75" workbookViewId="0">
      <selection activeCell="C13" sqref="C13:C14"/>
    </sheetView>
  </sheetViews>
  <sheetFormatPr defaultColWidth="9.109375" defaultRowHeight="13.2" x14ac:dyDescent="0.25"/>
  <cols>
    <col min="1" max="1" width="12.109375" style="13" customWidth="1"/>
    <col min="2" max="2" width="10.44140625" style="13" customWidth="1"/>
    <col min="3" max="3" width="68" style="13" customWidth="1"/>
    <col min="4" max="4" width="14.33203125" style="14" customWidth="1"/>
    <col min="5" max="5" width="15.6640625" style="14" customWidth="1"/>
    <col min="6" max="11" width="15.6640625" style="13" customWidth="1"/>
    <col min="12" max="16384" width="9.109375" style="13"/>
  </cols>
  <sheetData>
    <row r="1" spans="1:11" ht="52.5" customHeight="1" x14ac:dyDescent="0.25">
      <c r="A1" s="54"/>
      <c r="B1" s="55"/>
      <c r="C1" s="55"/>
      <c r="D1" s="87"/>
      <c r="E1" s="87"/>
      <c r="F1" s="87"/>
      <c r="G1" s="87"/>
      <c r="H1" s="87"/>
      <c r="I1" s="55"/>
      <c r="J1" s="55"/>
      <c r="K1" s="56"/>
    </row>
    <row r="2" spans="1:11" ht="2.25" customHeight="1" x14ac:dyDescent="0.25">
      <c r="A2" s="29"/>
      <c r="F2" s="14"/>
      <c r="G2" s="14"/>
      <c r="H2" s="14"/>
      <c r="K2" s="30"/>
    </row>
    <row r="3" spans="1:11" ht="15.6" x14ac:dyDescent="0.3">
      <c r="A3" s="92"/>
      <c r="B3" s="93"/>
      <c r="C3" s="93"/>
      <c r="D3" s="93"/>
      <c r="E3" s="93"/>
      <c r="F3" s="93"/>
      <c r="G3" s="93"/>
      <c r="H3" s="93"/>
      <c r="I3" s="93"/>
      <c r="J3" s="93"/>
      <c r="K3" s="94"/>
    </row>
    <row r="4" spans="1:11" ht="3.75" customHeight="1" x14ac:dyDescent="0.25">
      <c r="A4" s="29"/>
      <c r="K4" s="30"/>
    </row>
    <row r="5" spans="1:11" ht="18" customHeight="1" x14ac:dyDescent="0.25">
      <c r="A5" s="95" t="s">
        <v>19</v>
      </c>
      <c r="B5" s="95"/>
      <c r="C5" s="95"/>
      <c r="D5" s="95"/>
      <c r="E5" s="95"/>
      <c r="F5" s="95"/>
      <c r="G5" s="95"/>
      <c r="H5" s="95"/>
      <c r="I5" s="95"/>
      <c r="J5" s="95"/>
      <c r="K5" s="95"/>
    </row>
    <row r="6" spans="1:11" ht="18" customHeight="1" x14ac:dyDescent="0.25">
      <c r="A6" s="91" t="s">
        <v>203</v>
      </c>
      <c r="B6" s="91"/>
      <c r="C6" s="91"/>
      <c r="D6" s="96" t="s">
        <v>20</v>
      </c>
      <c r="E6" s="97"/>
      <c r="F6" s="97"/>
      <c r="G6" s="98"/>
      <c r="H6" s="88">
        <f>E36</f>
        <v>480781.53999999992</v>
      </c>
      <c r="I6" s="91" t="s">
        <v>279</v>
      </c>
      <c r="J6" s="91"/>
      <c r="K6" s="91"/>
    </row>
    <row r="7" spans="1:11" ht="18" customHeight="1" x14ac:dyDescent="0.25">
      <c r="A7" s="91" t="s">
        <v>244</v>
      </c>
      <c r="B7" s="91"/>
      <c r="C7" s="91"/>
      <c r="D7" s="91" t="s">
        <v>276</v>
      </c>
      <c r="E7" s="91"/>
      <c r="F7" s="91"/>
      <c r="G7" s="91"/>
      <c r="H7" s="91"/>
      <c r="I7" s="91" t="s">
        <v>242</v>
      </c>
      <c r="J7" s="91"/>
      <c r="K7" s="91"/>
    </row>
    <row r="8" spans="1:11" ht="36" customHeight="1" x14ac:dyDescent="0.25">
      <c r="A8" s="73" t="s">
        <v>0</v>
      </c>
      <c r="B8" s="73" t="s">
        <v>5</v>
      </c>
      <c r="C8" s="73" t="s">
        <v>21</v>
      </c>
      <c r="D8" s="74" t="s">
        <v>22</v>
      </c>
      <c r="E8" s="74" t="s">
        <v>23</v>
      </c>
      <c r="F8" s="73" t="s">
        <v>24</v>
      </c>
      <c r="G8" s="73" t="s">
        <v>25</v>
      </c>
      <c r="H8" s="73" t="s">
        <v>26</v>
      </c>
      <c r="I8" s="73" t="s">
        <v>27</v>
      </c>
      <c r="J8" s="73" t="s">
        <v>28</v>
      </c>
      <c r="K8" s="73" t="s">
        <v>29</v>
      </c>
    </row>
    <row r="9" spans="1:11" ht="14.25" customHeight="1" x14ac:dyDescent="0.25">
      <c r="A9" s="99" t="s">
        <v>37</v>
      </c>
      <c r="B9" s="99"/>
      <c r="C9" s="99" t="str">
        <f>'Planilha Orcamentaria'!C13</f>
        <v>INSTALAÇÃO DOS SERVIÇOS DE ENGENHARIA</v>
      </c>
      <c r="D9" s="75" t="s">
        <v>30</v>
      </c>
      <c r="E9" s="76">
        <f>E10/E36</f>
        <v>4.3028211940084056E-2</v>
      </c>
      <c r="F9" s="76">
        <v>1</v>
      </c>
      <c r="G9" s="76"/>
      <c r="H9" s="76"/>
      <c r="I9" s="77"/>
      <c r="J9" s="78"/>
      <c r="K9" s="78"/>
    </row>
    <row r="10" spans="1:11" ht="14.25" customHeight="1" x14ac:dyDescent="0.25">
      <c r="A10" s="99"/>
      <c r="B10" s="99"/>
      <c r="C10" s="99"/>
      <c r="D10" s="75" t="s">
        <v>31</v>
      </c>
      <c r="E10" s="79">
        <f>'Planilha Orcamentaria'!H13</f>
        <v>20687.169999999998</v>
      </c>
      <c r="F10" s="79">
        <f t="shared" ref="F10:K10" si="0">F9*$E$10</f>
        <v>20687.169999999998</v>
      </c>
      <c r="G10" s="79">
        <f t="shared" si="0"/>
        <v>0</v>
      </c>
      <c r="H10" s="79">
        <f t="shared" si="0"/>
        <v>0</v>
      </c>
      <c r="I10" s="79">
        <f t="shared" si="0"/>
        <v>0</v>
      </c>
      <c r="J10" s="79">
        <f t="shared" si="0"/>
        <v>0</v>
      </c>
      <c r="K10" s="79">
        <f t="shared" si="0"/>
        <v>0</v>
      </c>
    </row>
    <row r="11" spans="1:11" ht="14.25" customHeight="1" x14ac:dyDescent="0.25">
      <c r="A11" s="100" t="s">
        <v>49</v>
      </c>
      <c r="B11" s="100"/>
      <c r="C11" s="100" t="str">
        <f>'Planilha Orcamentaria'!C18</f>
        <v>TRABALHOS EM TERRA</v>
      </c>
      <c r="D11" s="80" t="s">
        <v>30</v>
      </c>
      <c r="E11" s="81">
        <f>E12/E36</f>
        <v>2.0255727788550289E-2</v>
      </c>
      <c r="F11" s="81">
        <v>1</v>
      </c>
      <c r="G11" s="81"/>
      <c r="H11" s="81"/>
      <c r="I11" s="82"/>
      <c r="J11" s="83"/>
      <c r="K11" s="83"/>
    </row>
    <row r="12" spans="1:11" ht="14.25" customHeight="1" x14ac:dyDescent="0.25">
      <c r="A12" s="100"/>
      <c r="B12" s="100"/>
      <c r="C12" s="100"/>
      <c r="D12" s="80" t="s">
        <v>31</v>
      </c>
      <c r="E12" s="84">
        <f>'Planilha Orcamentaria'!H18</f>
        <v>9738.58</v>
      </c>
      <c r="F12" s="84">
        <f t="shared" ref="F12:K12" si="1">F11*$E$12</f>
        <v>9738.58</v>
      </c>
      <c r="G12" s="84">
        <f t="shared" si="1"/>
        <v>0</v>
      </c>
      <c r="H12" s="84">
        <f t="shared" si="1"/>
        <v>0</v>
      </c>
      <c r="I12" s="84">
        <f t="shared" si="1"/>
        <v>0</v>
      </c>
      <c r="J12" s="84">
        <f t="shared" si="1"/>
        <v>0</v>
      </c>
      <c r="K12" s="84">
        <f t="shared" si="1"/>
        <v>0</v>
      </c>
    </row>
    <row r="13" spans="1:11" ht="14.25" customHeight="1" x14ac:dyDescent="0.25">
      <c r="A13" s="99" t="s">
        <v>61</v>
      </c>
      <c r="B13" s="99"/>
      <c r="C13" s="99" t="str">
        <f>'Planilha Orcamentaria'!C23</f>
        <v>SONDAGEM, FUNDAÇÕES, MUROS E CONTENÇÕES</v>
      </c>
      <c r="D13" s="75" t="s">
        <v>30</v>
      </c>
      <c r="E13" s="76">
        <f>E14/E36</f>
        <v>9.1407877265836809E-2</v>
      </c>
      <c r="F13" s="76">
        <v>0.5</v>
      </c>
      <c r="G13" s="76">
        <v>0.5</v>
      </c>
      <c r="H13" s="76"/>
      <c r="I13" s="77"/>
      <c r="J13" s="78"/>
      <c r="K13" s="78"/>
    </row>
    <row r="14" spans="1:11" ht="14.25" customHeight="1" x14ac:dyDescent="0.25">
      <c r="A14" s="99"/>
      <c r="B14" s="99"/>
      <c r="C14" s="99"/>
      <c r="D14" s="75" t="s">
        <v>31</v>
      </c>
      <c r="E14" s="79">
        <f>'Planilha Orcamentaria'!H23</f>
        <v>43947.22</v>
      </c>
      <c r="F14" s="79">
        <f t="shared" ref="F14:K14" si="2">F13*$E$14</f>
        <v>21973.61</v>
      </c>
      <c r="G14" s="79">
        <f t="shared" si="2"/>
        <v>21973.61</v>
      </c>
      <c r="H14" s="79">
        <f t="shared" si="2"/>
        <v>0</v>
      </c>
      <c r="I14" s="79">
        <f t="shared" si="2"/>
        <v>0</v>
      </c>
      <c r="J14" s="79">
        <f t="shared" si="2"/>
        <v>0</v>
      </c>
      <c r="K14" s="79">
        <f t="shared" si="2"/>
        <v>0</v>
      </c>
    </row>
    <row r="15" spans="1:11" ht="14.25" customHeight="1" x14ac:dyDescent="0.25">
      <c r="A15" s="100" t="s">
        <v>67</v>
      </c>
      <c r="B15" s="100"/>
      <c r="C15" s="100" t="str">
        <f>'Planilha Orcamentaria'!C26</f>
        <v>SUPERESTRUTURA</v>
      </c>
      <c r="D15" s="80" t="s">
        <v>30</v>
      </c>
      <c r="E15" s="81">
        <f>E16/E36</f>
        <v>0.29758950395641232</v>
      </c>
      <c r="F15" s="81"/>
      <c r="G15" s="81">
        <v>0.25</v>
      </c>
      <c r="H15" s="81">
        <v>0.25</v>
      </c>
      <c r="I15" s="82">
        <v>0.25</v>
      </c>
      <c r="J15" s="83">
        <v>0.25</v>
      </c>
      <c r="K15" s="83"/>
    </row>
    <row r="16" spans="1:11" s="15" customFormat="1" ht="14.25" customHeight="1" x14ac:dyDescent="0.25">
      <c r="A16" s="100"/>
      <c r="B16" s="100"/>
      <c r="C16" s="100"/>
      <c r="D16" s="85" t="s">
        <v>31</v>
      </c>
      <c r="E16" s="86">
        <f>'Planilha Orcamentaria'!H26</f>
        <v>143075.53999999998</v>
      </c>
      <c r="F16" s="86">
        <f>F15*$E$16</f>
        <v>0</v>
      </c>
      <c r="G16" s="86">
        <f>G15*$E$16</f>
        <v>35768.884999999995</v>
      </c>
      <c r="H16" s="86">
        <f>H15*$E$16</f>
        <v>35768.884999999995</v>
      </c>
      <c r="I16" s="86">
        <f>H16</f>
        <v>35768.884999999995</v>
      </c>
      <c r="J16" s="86">
        <f>I16</f>
        <v>35768.884999999995</v>
      </c>
      <c r="K16" s="86"/>
    </row>
    <row r="17" spans="1:11" ht="14.25" customHeight="1" x14ac:dyDescent="0.25">
      <c r="A17" s="99" t="s">
        <v>93</v>
      </c>
      <c r="B17" s="99"/>
      <c r="C17" s="99" t="str">
        <f>'Planilha Orcamentaria'!C35</f>
        <v>ALVENARIA</v>
      </c>
      <c r="D17" s="75" t="s">
        <v>30</v>
      </c>
      <c r="E17" s="76">
        <f>E18/E36</f>
        <v>6.2479187532865771E-2</v>
      </c>
      <c r="F17" s="76"/>
      <c r="G17" s="76">
        <v>0.25</v>
      </c>
      <c r="H17" s="76">
        <v>0.25</v>
      </c>
      <c r="I17" s="77">
        <v>0.25</v>
      </c>
      <c r="J17" s="78">
        <v>0.25</v>
      </c>
      <c r="K17" s="78"/>
    </row>
    <row r="18" spans="1:11" ht="14.25" customHeight="1" x14ac:dyDescent="0.25">
      <c r="A18" s="99"/>
      <c r="B18" s="99"/>
      <c r="C18" s="99"/>
      <c r="D18" s="75" t="s">
        <v>31</v>
      </c>
      <c r="E18" s="79">
        <f>'Planilha Orcamentaria'!H35</f>
        <v>30038.84</v>
      </c>
      <c r="F18" s="79">
        <f>F17*$E$18</f>
        <v>0</v>
      </c>
      <c r="G18" s="79">
        <f>G17*$E$18</f>
        <v>7509.71</v>
      </c>
      <c r="H18" s="79">
        <f>H17*$E$18</f>
        <v>7509.71</v>
      </c>
      <c r="I18" s="79">
        <f>H18</f>
        <v>7509.71</v>
      </c>
      <c r="J18" s="79">
        <f>I18</f>
        <v>7509.71</v>
      </c>
      <c r="K18" s="79"/>
    </row>
    <row r="19" spans="1:11" ht="14.25" customHeight="1" x14ac:dyDescent="0.25">
      <c r="A19" s="100" t="s">
        <v>97</v>
      </c>
      <c r="B19" s="100"/>
      <c r="C19" s="100" t="str">
        <f>'Planilha Orcamentaria'!C37</f>
        <v>COBERTURA E FORRO</v>
      </c>
      <c r="D19" s="80" t="s">
        <v>30</v>
      </c>
      <c r="E19" s="81">
        <f>E20/E36</f>
        <v>0.1240764568456601</v>
      </c>
      <c r="F19" s="81"/>
      <c r="G19" s="81"/>
      <c r="H19" s="81">
        <v>0.25</v>
      </c>
      <c r="I19" s="82">
        <v>0.25</v>
      </c>
      <c r="J19" s="83">
        <v>0.5</v>
      </c>
      <c r="K19" s="83"/>
    </row>
    <row r="20" spans="1:11" ht="14.25" customHeight="1" x14ac:dyDescent="0.25">
      <c r="A20" s="100"/>
      <c r="B20" s="100"/>
      <c r="C20" s="100"/>
      <c r="D20" s="80" t="s">
        <v>31</v>
      </c>
      <c r="E20" s="84">
        <f>'Planilha Orcamentaria'!H37</f>
        <v>59653.67</v>
      </c>
      <c r="F20" s="84">
        <f t="shared" ref="F20:K20" si="3">F19*$E$20</f>
        <v>0</v>
      </c>
      <c r="G20" s="84">
        <f t="shared" si="3"/>
        <v>0</v>
      </c>
      <c r="H20" s="84">
        <f t="shared" si="3"/>
        <v>14913.4175</v>
      </c>
      <c r="I20" s="84">
        <f t="shared" si="3"/>
        <v>14913.4175</v>
      </c>
      <c r="J20" s="84">
        <f t="shared" si="3"/>
        <v>29826.834999999999</v>
      </c>
      <c r="K20" s="84">
        <f t="shared" si="3"/>
        <v>0</v>
      </c>
    </row>
    <row r="21" spans="1:11" ht="14.25" customHeight="1" x14ac:dyDescent="0.25">
      <c r="A21" s="99" t="s">
        <v>104</v>
      </c>
      <c r="B21" s="99"/>
      <c r="C21" s="99" t="str">
        <f>'Planilha Orcamentaria'!C41</f>
        <v>INSTALAÇÃO ELÉTRICA</v>
      </c>
      <c r="D21" s="75" t="s">
        <v>30</v>
      </c>
      <c r="E21" s="76">
        <f>E22/E36</f>
        <v>3.9044448337180335E-2</v>
      </c>
      <c r="F21" s="76"/>
      <c r="G21" s="76">
        <v>0.25</v>
      </c>
      <c r="H21" s="76">
        <v>0.25</v>
      </c>
      <c r="I21" s="77">
        <v>0.25</v>
      </c>
      <c r="J21" s="78">
        <v>0.25</v>
      </c>
      <c r="K21" s="78"/>
    </row>
    <row r="22" spans="1:11" ht="14.25" customHeight="1" x14ac:dyDescent="0.25">
      <c r="A22" s="99"/>
      <c r="B22" s="99"/>
      <c r="C22" s="99"/>
      <c r="D22" s="75" t="s">
        <v>31</v>
      </c>
      <c r="E22" s="79">
        <f>'Planilha Orcamentaria'!H41</f>
        <v>18771.849999999999</v>
      </c>
      <c r="F22" s="79">
        <f t="shared" ref="F22:K22" si="4">F21*$E$22</f>
        <v>0</v>
      </c>
      <c r="G22" s="79">
        <f t="shared" si="4"/>
        <v>4692.9624999999996</v>
      </c>
      <c r="H22" s="79">
        <f t="shared" si="4"/>
        <v>4692.9624999999996</v>
      </c>
      <c r="I22" s="79">
        <f t="shared" si="4"/>
        <v>4692.9624999999996</v>
      </c>
      <c r="J22" s="79">
        <f t="shared" si="4"/>
        <v>4692.9624999999996</v>
      </c>
      <c r="K22" s="79">
        <f t="shared" si="4"/>
        <v>0</v>
      </c>
    </row>
    <row r="23" spans="1:11" ht="14.25" customHeight="1" x14ac:dyDescent="0.25">
      <c r="A23" s="100" t="s">
        <v>130</v>
      </c>
      <c r="B23" s="100"/>
      <c r="C23" s="100" t="str">
        <f>'Planilha Orcamentaria'!C57</f>
        <v>ESQUADRIAS METÁLICAS</v>
      </c>
      <c r="D23" s="80" t="s">
        <v>30</v>
      </c>
      <c r="E23" s="81">
        <f>E24/E36</f>
        <v>4.4307878376528359E-2</v>
      </c>
      <c r="F23" s="81"/>
      <c r="G23" s="81">
        <v>0.25</v>
      </c>
      <c r="H23" s="81">
        <v>0.25</v>
      </c>
      <c r="I23" s="82">
        <v>0.25</v>
      </c>
      <c r="J23" s="83">
        <v>0.25</v>
      </c>
      <c r="K23" s="83"/>
    </row>
    <row r="24" spans="1:11" ht="14.25" customHeight="1" x14ac:dyDescent="0.25">
      <c r="A24" s="100"/>
      <c r="B24" s="100"/>
      <c r="C24" s="100"/>
      <c r="D24" s="80" t="s">
        <v>31</v>
      </c>
      <c r="E24" s="84">
        <f>'Planilha Orcamentaria'!H57</f>
        <v>21302.41</v>
      </c>
      <c r="F24" s="84">
        <f t="shared" ref="F24:K24" si="5">F23*$E$24</f>
        <v>0</v>
      </c>
      <c r="G24" s="84">
        <f t="shared" si="5"/>
        <v>5325.6025</v>
      </c>
      <c r="H24" s="84">
        <f t="shared" si="5"/>
        <v>5325.6025</v>
      </c>
      <c r="I24" s="84">
        <f t="shared" si="5"/>
        <v>5325.6025</v>
      </c>
      <c r="J24" s="84">
        <f t="shared" si="5"/>
        <v>5325.6025</v>
      </c>
      <c r="K24" s="84">
        <f t="shared" si="5"/>
        <v>0</v>
      </c>
    </row>
    <row r="25" spans="1:11" ht="14.25" customHeight="1" x14ac:dyDescent="0.25">
      <c r="A25" s="99" t="s">
        <v>134</v>
      </c>
      <c r="B25" s="99"/>
      <c r="C25" s="99" t="str">
        <f>'Planilha Orcamentaria'!C61</f>
        <v>REVESTIMENTO</v>
      </c>
      <c r="D25" s="75" t="s">
        <v>30</v>
      </c>
      <c r="E25" s="76">
        <f>E26/E36</f>
        <v>0.14241988159528757</v>
      </c>
      <c r="F25" s="76"/>
      <c r="G25" s="76">
        <v>0.25</v>
      </c>
      <c r="H25" s="76">
        <v>0.25</v>
      </c>
      <c r="I25" s="77">
        <v>0.25</v>
      </c>
      <c r="J25" s="78">
        <v>0.25</v>
      </c>
      <c r="K25" s="78"/>
    </row>
    <row r="26" spans="1:11" ht="14.25" customHeight="1" x14ac:dyDescent="0.25">
      <c r="A26" s="99"/>
      <c r="B26" s="99"/>
      <c r="C26" s="99"/>
      <c r="D26" s="75" t="s">
        <v>31</v>
      </c>
      <c r="E26" s="79">
        <f>'Planilha Orcamentaria'!H61</f>
        <v>68472.850000000006</v>
      </c>
      <c r="F26" s="79">
        <f t="shared" ref="F26:K26" si="6">F25*$E$26</f>
        <v>0</v>
      </c>
      <c r="G26" s="79">
        <f t="shared" si="6"/>
        <v>17118.212500000001</v>
      </c>
      <c r="H26" s="79">
        <f t="shared" si="6"/>
        <v>17118.212500000001</v>
      </c>
      <c r="I26" s="79">
        <f t="shared" si="6"/>
        <v>17118.212500000001</v>
      </c>
      <c r="J26" s="79">
        <f t="shared" si="6"/>
        <v>17118.212500000001</v>
      </c>
      <c r="K26" s="79">
        <f t="shared" si="6"/>
        <v>0</v>
      </c>
    </row>
    <row r="27" spans="1:11" ht="14.25" customHeight="1" x14ac:dyDescent="0.25">
      <c r="A27" s="100" t="s">
        <v>140</v>
      </c>
      <c r="B27" s="100"/>
      <c r="C27" s="100" t="str">
        <f>'Planilha Orcamentaria'!C66</f>
        <v>PISOS E RODAPÉS</v>
      </c>
      <c r="D27" s="80" t="s">
        <v>30</v>
      </c>
      <c r="E27" s="81">
        <f>E28/E36</f>
        <v>7.4361736101598255E-2</v>
      </c>
      <c r="F27" s="81"/>
      <c r="G27" s="81">
        <v>0.25</v>
      </c>
      <c r="H27" s="81">
        <v>0.25</v>
      </c>
      <c r="I27" s="82">
        <v>0.25</v>
      </c>
      <c r="J27" s="83">
        <v>0.25</v>
      </c>
      <c r="K27" s="83"/>
    </row>
    <row r="28" spans="1:11" ht="14.25" customHeight="1" x14ac:dyDescent="0.25">
      <c r="A28" s="100"/>
      <c r="B28" s="100"/>
      <c r="C28" s="100"/>
      <c r="D28" s="80" t="s">
        <v>31</v>
      </c>
      <c r="E28" s="84">
        <f>'Planilha Orcamentaria'!H66</f>
        <v>35751.75</v>
      </c>
      <c r="F28" s="84">
        <f t="shared" ref="F28:K28" si="7">F27*$E$28</f>
        <v>0</v>
      </c>
      <c r="G28" s="84">
        <f t="shared" si="7"/>
        <v>8937.9375</v>
      </c>
      <c r="H28" s="84">
        <f t="shared" si="7"/>
        <v>8937.9375</v>
      </c>
      <c r="I28" s="84">
        <f t="shared" si="7"/>
        <v>8937.9375</v>
      </c>
      <c r="J28" s="84">
        <f t="shared" si="7"/>
        <v>8937.9375</v>
      </c>
      <c r="K28" s="84">
        <f t="shared" si="7"/>
        <v>0</v>
      </c>
    </row>
    <row r="29" spans="1:11" ht="14.25" customHeight="1" x14ac:dyDescent="0.25">
      <c r="A29" s="101" t="s">
        <v>148</v>
      </c>
      <c r="B29" s="101"/>
      <c r="C29" s="101" t="s">
        <v>164</v>
      </c>
      <c r="D29" s="75" t="s">
        <v>30</v>
      </c>
      <c r="E29" s="76">
        <f>E30/E36</f>
        <v>1.4267415508507256E-2</v>
      </c>
      <c r="F29" s="76"/>
      <c r="G29" s="76"/>
      <c r="H29" s="76">
        <v>0.5</v>
      </c>
      <c r="I29" s="77">
        <v>0.25</v>
      </c>
      <c r="J29" s="78">
        <v>0.25</v>
      </c>
      <c r="K29" s="78"/>
    </row>
    <row r="30" spans="1:11" ht="14.25" customHeight="1" x14ac:dyDescent="0.25">
      <c r="A30" s="101"/>
      <c r="B30" s="101"/>
      <c r="C30" s="101"/>
      <c r="D30" s="75" t="s">
        <v>31</v>
      </c>
      <c r="E30" s="79">
        <f>'Planilha Orcamentaria'!H71</f>
        <v>6859.51</v>
      </c>
      <c r="F30" s="79">
        <f t="shared" ref="F30:K30" si="8">F29*$E$30</f>
        <v>0</v>
      </c>
      <c r="G30" s="79">
        <f t="shared" si="8"/>
        <v>0</v>
      </c>
      <c r="H30" s="79">
        <f t="shared" si="8"/>
        <v>3429.7550000000001</v>
      </c>
      <c r="I30" s="79">
        <f t="shared" si="8"/>
        <v>1714.8775000000001</v>
      </c>
      <c r="J30" s="79">
        <f t="shared" si="8"/>
        <v>1714.8775000000001</v>
      </c>
      <c r="K30" s="79">
        <f t="shared" si="8"/>
        <v>0</v>
      </c>
    </row>
    <row r="31" spans="1:11" ht="14.25" customHeight="1" x14ac:dyDescent="0.25">
      <c r="A31" s="100" t="s">
        <v>155</v>
      </c>
      <c r="B31" s="100"/>
      <c r="C31" s="100" t="str">
        <f>'Planilha Orcamentaria'!C73</f>
        <v>PINTURA</v>
      </c>
      <c r="D31" s="80" t="s">
        <v>30</v>
      </c>
      <c r="E31" s="81">
        <f>E32/E36</f>
        <v>4.2709938488902893E-2</v>
      </c>
      <c r="F31" s="81"/>
      <c r="G31" s="81">
        <v>0.25</v>
      </c>
      <c r="H31" s="81">
        <v>0.25</v>
      </c>
      <c r="I31" s="82">
        <v>0.25</v>
      </c>
      <c r="J31" s="83">
        <v>0.25</v>
      </c>
      <c r="K31" s="83"/>
    </row>
    <row r="32" spans="1:11" ht="14.25" customHeight="1" x14ac:dyDescent="0.25">
      <c r="A32" s="100"/>
      <c r="B32" s="100"/>
      <c r="C32" s="100"/>
      <c r="D32" s="80" t="s">
        <v>31</v>
      </c>
      <c r="E32" s="84">
        <f>'Planilha Orcamentaria'!H73</f>
        <v>20534.150000000001</v>
      </c>
      <c r="F32" s="84"/>
      <c r="G32" s="84">
        <f>G31*E32</f>
        <v>5133.5375000000004</v>
      </c>
      <c r="H32" s="84">
        <f>G32</f>
        <v>5133.5375000000004</v>
      </c>
      <c r="I32" s="84">
        <f>H32</f>
        <v>5133.5375000000004</v>
      </c>
      <c r="J32" s="84">
        <f>I32</f>
        <v>5133.5375000000004</v>
      </c>
      <c r="K32" s="84"/>
    </row>
    <row r="33" spans="1:13" ht="14.25" customHeight="1" x14ac:dyDescent="0.25">
      <c r="A33" s="101" t="s">
        <v>165</v>
      </c>
      <c r="B33" s="101"/>
      <c r="C33" s="101" t="s">
        <v>180</v>
      </c>
      <c r="D33" s="75" t="s">
        <v>30</v>
      </c>
      <c r="E33" s="76">
        <f>E34/E36</f>
        <v>4.0517362625861223E-3</v>
      </c>
      <c r="F33" s="76"/>
      <c r="G33" s="76"/>
      <c r="H33" s="76"/>
      <c r="I33" s="77"/>
      <c r="J33" s="78">
        <v>1</v>
      </c>
      <c r="K33" s="78"/>
    </row>
    <row r="34" spans="1:13" ht="14.25" customHeight="1" x14ac:dyDescent="0.25">
      <c r="A34" s="101"/>
      <c r="B34" s="101"/>
      <c r="C34" s="101"/>
      <c r="D34" s="75" t="s">
        <v>31</v>
      </c>
      <c r="E34" s="79">
        <f>'Planilha Orcamentaria'!H79</f>
        <v>1948</v>
      </c>
      <c r="F34" s="79">
        <f t="shared" ref="F34:K34" si="9">F33*$E$34</f>
        <v>0</v>
      </c>
      <c r="G34" s="79">
        <f t="shared" si="9"/>
        <v>0</v>
      </c>
      <c r="H34" s="79">
        <f t="shared" si="9"/>
        <v>0</v>
      </c>
      <c r="I34" s="79">
        <f t="shared" si="9"/>
        <v>0</v>
      </c>
      <c r="J34" s="79">
        <f t="shared" si="9"/>
        <v>1948</v>
      </c>
      <c r="K34" s="79">
        <f t="shared" si="9"/>
        <v>0</v>
      </c>
    </row>
    <row r="35" spans="1:13" ht="14.25" customHeight="1" x14ac:dyDescent="0.25">
      <c r="A35" s="102" t="s">
        <v>32</v>
      </c>
      <c r="B35" s="103"/>
      <c r="C35" s="104"/>
      <c r="D35" s="16" t="s">
        <v>30</v>
      </c>
      <c r="E35" s="17">
        <f>E9+E11+E13++E15+E19+E21+E23+E25+E27+E29+E33+E31+E17</f>
        <v>1.0000000000000004</v>
      </c>
      <c r="F35" s="17">
        <f t="shared" ref="F35:K35" si="10">F36/$E$36</f>
        <v>0.10898787836155276</v>
      </c>
      <c r="G35" s="17">
        <f t="shared" si="10"/>
        <v>0.22143208223011229</v>
      </c>
      <c r="H35" s="17">
        <f t="shared" si="10"/>
        <v>0.21388096556286254</v>
      </c>
      <c r="I35" s="17">
        <f t="shared" si="10"/>
        <v>0.21031411168573569</v>
      </c>
      <c r="J35" s="17">
        <f t="shared" si="10"/>
        <v>0.24538496215973687</v>
      </c>
      <c r="K35" s="18">
        <f t="shared" si="10"/>
        <v>1.0000000000000002</v>
      </c>
    </row>
    <row r="36" spans="1:13" ht="13.5" customHeight="1" thickBot="1" x14ac:dyDescent="0.3">
      <c r="A36" s="105"/>
      <c r="B36" s="106"/>
      <c r="C36" s="107"/>
      <c r="D36" s="19" t="s">
        <v>31</v>
      </c>
      <c r="E36" s="20">
        <f>E10+E12+E14+E16+E18+E20+E22+E24+E26+E28+E30+E34+E32</f>
        <v>480781.53999999992</v>
      </c>
      <c r="F36" s="20">
        <f>F14+F12+F10</f>
        <v>52399.360000000001</v>
      </c>
      <c r="G36" s="20">
        <f>G32+G28+G26+G24+G22+G18+G16+G14</f>
        <v>106460.4575</v>
      </c>
      <c r="H36" s="20">
        <f>H32+H30+H28+H26+H24+H22+H20+H18+H16</f>
        <v>102830.02</v>
      </c>
      <c r="I36" s="20">
        <f>I32+I30+I28+I26+I24+I22+I20+I18+I16</f>
        <v>101115.14249999999</v>
      </c>
      <c r="J36" s="20">
        <f>J34+J32+J30+J28+J26+J24+J22+J20+J18+J16</f>
        <v>117976.56</v>
      </c>
      <c r="K36" s="21">
        <f>J36+I36+H36+G36+F36</f>
        <v>480781.54</v>
      </c>
    </row>
    <row r="37" spans="1:13" ht="1.5" customHeight="1" x14ac:dyDescent="0.25">
      <c r="A37" s="22"/>
      <c r="B37" s="22"/>
      <c r="C37" s="22"/>
      <c r="D37" s="23"/>
      <c r="E37" s="23"/>
      <c r="F37" s="22"/>
      <c r="G37" s="22"/>
      <c r="H37" s="22"/>
      <c r="I37" s="22"/>
      <c r="J37" s="22"/>
      <c r="K37" s="22"/>
    </row>
    <row r="38" spans="1:13" ht="14.25" customHeight="1" x14ac:dyDescent="0.25">
      <c r="A38" s="61"/>
      <c r="B38" s="62"/>
      <c r="C38" s="62"/>
      <c r="D38" s="62"/>
      <c r="E38" s="62"/>
      <c r="F38" s="62"/>
      <c r="G38" s="63"/>
      <c r="H38" s="54"/>
      <c r="I38" s="55"/>
      <c r="J38" s="55"/>
      <c r="K38" s="56"/>
      <c r="M38" s="24" t="s">
        <v>33</v>
      </c>
    </row>
    <row r="39" spans="1:13" ht="14.25" customHeight="1" x14ac:dyDescent="0.25">
      <c r="A39" s="64"/>
      <c r="B39" s="25"/>
      <c r="C39" s="25"/>
      <c r="D39" s="65"/>
      <c r="E39" s="111" t="s">
        <v>187</v>
      </c>
      <c r="F39" s="111"/>
      <c r="G39" s="26"/>
      <c r="H39" s="27" t="s">
        <v>34</v>
      </c>
      <c r="K39" s="57"/>
    </row>
    <row r="40" spans="1:13" ht="14.25" customHeight="1" x14ac:dyDescent="0.25">
      <c r="A40" s="27"/>
      <c r="B40" s="108" t="s">
        <v>186</v>
      </c>
      <c r="C40" s="108"/>
      <c r="E40" s="109" t="s">
        <v>35</v>
      </c>
      <c r="F40" s="109"/>
      <c r="G40" s="28"/>
      <c r="H40" s="29"/>
      <c r="K40" s="30"/>
    </row>
    <row r="41" spans="1:13" ht="15" customHeight="1" x14ac:dyDescent="0.25">
      <c r="A41" s="66"/>
      <c r="B41" s="24"/>
      <c r="C41" s="24"/>
      <c r="G41" s="30"/>
      <c r="H41" s="29"/>
      <c r="K41" s="30"/>
    </row>
    <row r="42" spans="1:13" ht="13.5" customHeight="1" x14ac:dyDescent="0.25">
      <c r="A42" s="67"/>
      <c r="B42" s="110"/>
      <c r="C42" s="110"/>
      <c r="D42" s="68"/>
      <c r="E42" s="68"/>
      <c r="F42" s="69"/>
      <c r="G42" s="30"/>
      <c r="H42" s="29"/>
      <c r="K42" s="30"/>
    </row>
    <row r="43" spans="1:13" ht="14.25" customHeight="1" x14ac:dyDescent="0.25">
      <c r="A43" s="70"/>
      <c r="B43" s="108" t="s">
        <v>243</v>
      </c>
      <c r="C43" s="108"/>
      <c r="D43" s="71"/>
      <c r="E43" s="71"/>
      <c r="G43" s="30"/>
      <c r="H43" s="29"/>
      <c r="K43" s="30"/>
    </row>
    <row r="44" spans="1:13" ht="14.1" customHeight="1" x14ac:dyDescent="0.25">
      <c r="A44" s="58"/>
      <c r="B44" s="59"/>
      <c r="C44" s="59"/>
      <c r="D44" s="72"/>
      <c r="E44" s="72"/>
      <c r="F44" s="59"/>
      <c r="G44" s="60"/>
      <c r="H44" s="58"/>
      <c r="I44" s="59"/>
      <c r="J44" s="59"/>
      <c r="K44" s="60"/>
    </row>
  </sheetData>
  <mergeCells count="53">
    <mergeCell ref="A35:C36"/>
    <mergeCell ref="B40:C40"/>
    <mergeCell ref="E40:F40"/>
    <mergeCell ref="B42:C42"/>
    <mergeCell ref="B43:C43"/>
    <mergeCell ref="E39:F39"/>
    <mergeCell ref="A29:A30"/>
    <mergeCell ref="B29:B30"/>
    <mergeCell ref="C29:C30"/>
    <mergeCell ref="A33:A34"/>
    <mergeCell ref="B33:B34"/>
    <mergeCell ref="C33:C34"/>
    <mergeCell ref="A31:A32"/>
    <mergeCell ref="B31:B32"/>
    <mergeCell ref="C31:C32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3:A24"/>
    <mergeCell ref="B23:B24"/>
    <mergeCell ref="C23:C24"/>
    <mergeCell ref="A17:A18"/>
    <mergeCell ref="B17:B18"/>
    <mergeCell ref="C17:C18"/>
    <mergeCell ref="A19:A20"/>
    <mergeCell ref="B19:B20"/>
    <mergeCell ref="C19:C20"/>
    <mergeCell ref="A13:A14"/>
    <mergeCell ref="B13:B14"/>
    <mergeCell ref="C13:C14"/>
    <mergeCell ref="A15:A16"/>
    <mergeCell ref="B15:B16"/>
    <mergeCell ref="C15:C16"/>
    <mergeCell ref="A9:A10"/>
    <mergeCell ref="B9:B10"/>
    <mergeCell ref="C9:C10"/>
    <mergeCell ref="A11:A12"/>
    <mergeCell ref="B11:B12"/>
    <mergeCell ref="C11:C12"/>
    <mergeCell ref="A7:C7"/>
    <mergeCell ref="D7:H7"/>
    <mergeCell ref="I7:K7"/>
    <mergeCell ref="A3:K3"/>
    <mergeCell ref="A5:K5"/>
    <mergeCell ref="A6:C6"/>
    <mergeCell ref="I6:K6"/>
    <mergeCell ref="D6:G6"/>
  </mergeCells>
  <printOptions horizontalCentered="1"/>
  <pageMargins left="0.39370078740157483" right="0.19685039370078741" top="0.59055118110236227" bottom="0.19685039370078741" header="0.19685039370078741" footer="0"/>
  <pageSetup paperSize="9" scale="62" orientation="landscape" horizont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E8A47-73F3-4663-90AE-461A343A0145}">
  <dimension ref="A1:J94"/>
  <sheetViews>
    <sheetView showGridLines="0" showZeros="0" view="pageBreakPreview" topLeftCell="A4" zoomScale="120" zoomScaleNormal="100" zoomScaleSheetLayoutView="120" workbookViewId="0">
      <selection activeCell="A11" sqref="A11:H11"/>
    </sheetView>
  </sheetViews>
  <sheetFormatPr defaultColWidth="9.109375" defaultRowHeight="13.2" x14ac:dyDescent="0.25"/>
  <cols>
    <col min="1" max="1" width="5.44140625" style="1" bestFit="1" customWidth="1"/>
    <col min="2" max="2" width="10.6640625" style="1" bestFit="1" customWidth="1"/>
    <col min="3" max="3" width="52.5546875" style="1" customWidth="1"/>
    <col min="4" max="4" width="9.109375" style="1"/>
    <col min="5" max="5" width="16" style="1" customWidth="1"/>
    <col min="6" max="6" width="12.33203125" style="1" customWidth="1"/>
    <col min="7" max="7" width="20.44140625" style="1" customWidth="1"/>
    <col min="8" max="8" width="22.33203125" style="1" customWidth="1"/>
    <col min="9" max="16384" width="9.109375" style="1"/>
  </cols>
  <sheetData>
    <row r="1" spans="1:10" ht="60.75" customHeight="1" x14ac:dyDescent="0.25">
      <c r="A1" s="140"/>
      <c r="B1" s="140"/>
      <c r="C1" s="139"/>
      <c r="D1" s="139"/>
      <c r="E1" s="139"/>
      <c r="F1" s="139"/>
      <c r="G1" s="139"/>
      <c r="H1" s="139"/>
    </row>
    <row r="2" spans="1:10" ht="15.6" x14ac:dyDescent="0.3">
      <c r="A2" s="116"/>
      <c r="B2" s="116"/>
      <c r="C2" s="116"/>
      <c r="D2" s="116"/>
      <c r="E2" s="116"/>
      <c r="F2" s="116"/>
      <c r="G2" s="116"/>
      <c r="H2" s="116"/>
    </row>
    <row r="3" spans="1:10" ht="19.5" customHeight="1" thickBot="1" x14ac:dyDescent="0.3">
      <c r="A3" s="150"/>
      <c r="B3" s="150"/>
      <c r="C3" s="150"/>
      <c r="D3" s="150"/>
      <c r="E3" s="150"/>
      <c r="F3" s="150"/>
      <c r="G3" s="150"/>
      <c r="H3" s="150"/>
    </row>
    <row r="4" spans="1:10" ht="20.100000000000001" customHeight="1" thickBot="1" x14ac:dyDescent="0.3">
      <c r="A4" s="133" t="s">
        <v>200</v>
      </c>
      <c r="B4" s="134"/>
      <c r="C4" s="134"/>
      <c r="D4" s="134"/>
      <c r="E4" s="134"/>
      <c r="F4" s="134"/>
      <c r="G4" s="134"/>
      <c r="H4" s="135"/>
    </row>
    <row r="5" spans="1:10" ht="3.75" customHeight="1" thickBot="1" x14ac:dyDescent="0.3">
      <c r="A5" s="2"/>
      <c r="B5" s="2"/>
      <c r="C5" s="2"/>
      <c r="D5" s="2"/>
      <c r="E5" s="2"/>
      <c r="F5" s="2"/>
      <c r="G5" s="2"/>
      <c r="H5" s="2"/>
    </row>
    <row r="6" spans="1:10" ht="20.100000000000001" customHeight="1" x14ac:dyDescent="0.25">
      <c r="A6" s="124" t="s">
        <v>203</v>
      </c>
      <c r="B6" s="125"/>
      <c r="C6" s="125"/>
      <c r="D6" s="125"/>
      <c r="E6" s="126"/>
      <c r="F6" s="136" t="s">
        <v>185</v>
      </c>
      <c r="G6" s="137"/>
      <c r="H6" s="138"/>
    </row>
    <row r="7" spans="1:10" ht="20.100000000000001" customHeight="1" x14ac:dyDescent="0.25">
      <c r="A7" s="127" t="s">
        <v>244</v>
      </c>
      <c r="B7" s="128"/>
      <c r="C7" s="128"/>
      <c r="D7" s="128"/>
      <c r="E7" s="129"/>
      <c r="F7" s="121" t="s">
        <v>278</v>
      </c>
      <c r="G7" s="122"/>
      <c r="H7" s="123"/>
    </row>
    <row r="8" spans="1:10" ht="20.100000000000001" customHeight="1" x14ac:dyDescent="0.25">
      <c r="A8" s="141" t="s">
        <v>245</v>
      </c>
      <c r="B8" s="122"/>
      <c r="C8" s="122"/>
      <c r="D8" s="142"/>
      <c r="E8" s="130" t="s">
        <v>11</v>
      </c>
      <c r="F8" s="131"/>
      <c r="G8" s="131"/>
      <c r="H8" s="132"/>
    </row>
    <row r="9" spans="1:10" ht="20.100000000000001" customHeight="1" x14ac:dyDescent="0.25">
      <c r="A9" s="141" t="s">
        <v>247</v>
      </c>
      <c r="B9" s="122"/>
      <c r="C9" s="122"/>
      <c r="D9" s="142"/>
      <c r="E9" s="119" t="s">
        <v>8</v>
      </c>
      <c r="F9" s="117" t="s">
        <v>6</v>
      </c>
      <c r="G9" s="53" t="s">
        <v>184</v>
      </c>
      <c r="H9" s="3" t="s">
        <v>7</v>
      </c>
    </row>
    <row r="10" spans="1:10" ht="20.100000000000001" customHeight="1" thickBot="1" x14ac:dyDescent="0.3">
      <c r="A10" s="143" t="s">
        <v>246</v>
      </c>
      <c r="B10" s="144"/>
      <c r="C10" s="144"/>
      <c r="D10" s="145"/>
      <c r="E10" s="120"/>
      <c r="F10" s="118"/>
      <c r="G10" s="4" t="s">
        <v>9</v>
      </c>
      <c r="H10" s="12">
        <v>0.25</v>
      </c>
    </row>
    <row r="11" spans="1:10" ht="3.75" customHeight="1" thickBot="1" x14ac:dyDescent="0.3">
      <c r="A11" s="149"/>
      <c r="B11" s="149"/>
      <c r="C11" s="149"/>
      <c r="D11" s="149"/>
      <c r="E11" s="149"/>
      <c r="F11" s="149"/>
      <c r="G11" s="149"/>
      <c r="H11" s="149"/>
    </row>
    <row r="12" spans="1:10" ht="38.25" customHeight="1" x14ac:dyDescent="0.25">
      <c r="A12" s="31" t="s">
        <v>0</v>
      </c>
      <c r="B12" s="32" t="s">
        <v>5</v>
      </c>
      <c r="C12" s="32" t="s">
        <v>1</v>
      </c>
      <c r="D12" s="32" t="s">
        <v>3</v>
      </c>
      <c r="E12" s="32" t="s">
        <v>2</v>
      </c>
      <c r="F12" s="153" t="s">
        <v>198</v>
      </c>
      <c r="G12" s="154"/>
      <c r="H12" s="34" t="s">
        <v>199</v>
      </c>
    </row>
    <row r="13" spans="1:10" ht="16.5" customHeight="1" x14ac:dyDescent="0.25">
      <c r="A13" s="35" t="s">
        <v>37</v>
      </c>
      <c r="B13" s="36"/>
      <c r="C13" s="35" t="s">
        <v>36</v>
      </c>
      <c r="D13" s="37"/>
      <c r="E13" s="38"/>
      <c r="F13" s="155"/>
      <c r="G13" s="156"/>
      <c r="H13" s="39"/>
    </row>
    <row r="14" spans="1:10" ht="66" customHeight="1" x14ac:dyDescent="0.25">
      <c r="A14" s="40" t="s">
        <v>14</v>
      </c>
      <c r="B14" s="41" t="s">
        <v>38</v>
      </c>
      <c r="C14" s="42" t="s">
        <v>39</v>
      </c>
      <c r="D14" s="43" t="s">
        <v>40</v>
      </c>
      <c r="E14" s="44">
        <v>1</v>
      </c>
      <c r="F14" s="151">
        <v>1</v>
      </c>
      <c r="G14" s="152"/>
      <c r="H14" s="45" t="s">
        <v>206</v>
      </c>
    </row>
    <row r="15" spans="1:10" ht="40.799999999999997" x14ac:dyDescent="0.25">
      <c r="A15" s="40" t="s">
        <v>15</v>
      </c>
      <c r="B15" s="41" t="s">
        <v>42</v>
      </c>
      <c r="C15" s="42" t="s">
        <v>41</v>
      </c>
      <c r="D15" s="43" t="s">
        <v>43</v>
      </c>
      <c r="E15" s="44">
        <f>(11.5*4+12.45*4)</f>
        <v>95.8</v>
      </c>
      <c r="F15" s="151" t="s">
        <v>248</v>
      </c>
      <c r="G15" s="152"/>
      <c r="H15" s="45" t="s">
        <v>204</v>
      </c>
      <c r="J15" s="1">
        <v>0</v>
      </c>
    </row>
    <row r="16" spans="1:10" ht="45.75" customHeight="1" x14ac:dyDescent="0.25">
      <c r="A16" s="40" t="s">
        <v>58</v>
      </c>
      <c r="B16" s="41" t="s">
        <v>44</v>
      </c>
      <c r="C16" s="42" t="s">
        <v>45</v>
      </c>
      <c r="D16" s="43" t="s">
        <v>46</v>
      </c>
      <c r="E16" s="44">
        <v>8</v>
      </c>
      <c r="F16" s="151" t="s">
        <v>201</v>
      </c>
      <c r="G16" s="152"/>
      <c r="H16" s="45" t="s">
        <v>205</v>
      </c>
    </row>
    <row r="17" spans="1:9" ht="33.75" customHeight="1" x14ac:dyDescent="0.25">
      <c r="A17" s="40" t="s">
        <v>59</v>
      </c>
      <c r="B17" s="41" t="s">
        <v>47</v>
      </c>
      <c r="C17" s="42" t="s">
        <v>48</v>
      </c>
      <c r="D17" s="43" t="s">
        <v>46</v>
      </c>
      <c r="E17" s="44">
        <v>12</v>
      </c>
      <c r="F17" s="151" t="s">
        <v>202</v>
      </c>
      <c r="G17" s="152"/>
      <c r="H17" s="45" t="s">
        <v>205</v>
      </c>
    </row>
    <row r="18" spans="1:9" x14ac:dyDescent="0.25">
      <c r="A18" s="35" t="s">
        <v>49</v>
      </c>
      <c r="B18" s="36"/>
      <c r="C18" s="35" t="s">
        <v>50</v>
      </c>
      <c r="D18" s="37"/>
      <c r="E18" s="38"/>
      <c r="F18" s="151"/>
      <c r="G18" s="152"/>
      <c r="H18" s="45"/>
    </row>
    <row r="19" spans="1:9" ht="30.6" x14ac:dyDescent="0.25">
      <c r="A19" s="50" t="s">
        <v>190</v>
      </c>
      <c r="B19" s="40" t="s">
        <v>51</v>
      </c>
      <c r="C19" s="42" t="s">
        <v>52</v>
      </c>
      <c r="D19" s="48" t="s">
        <v>53</v>
      </c>
      <c r="E19" s="44">
        <f>12*1.1*1.1*1.5+8*1*1*1.5+4.34</f>
        <v>38.120000000000005</v>
      </c>
      <c r="F19" s="151" t="s">
        <v>249</v>
      </c>
      <c r="G19" s="152"/>
      <c r="H19" s="45" t="s">
        <v>207</v>
      </c>
    </row>
    <row r="20" spans="1:9" ht="20.399999999999999" x14ac:dyDescent="0.25">
      <c r="A20" s="50" t="s">
        <v>191</v>
      </c>
      <c r="B20" s="50" t="s">
        <v>188</v>
      </c>
      <c r="C20" s="49" t="s">
        <v>189</v>
      </c>
      <c r="D20" s="48" t="s">
        <v>53</v>
      </c>
      <c r="E20" s="44">
        <f>12*1.1*1.1*1+8*1*1*1</f>
        <v>22.520000000000003</v>
      </c>
      <c r="F20" s="151" t="s">
        <v>250</v>
      </c>
      <c r="G20" s="152"/>
      <c r="H20" s="45" t="s">
        <v>208</v>
      </c>
    </row>
    <row r="21" spans="1:9" ht="20.399999999999999" x14ac:dyDescent="0.25">
      <c r="A21" s="50" t="s">
        <v>192</v>
      </c>
      <c r="B21" s="40" t="s">
        <v>54</v>
      </c>
      <c r="C21" s="42" t="s">
        <v>55</v>
      </c>
      <c r="D21" s="40" t="s">
        <v>46</v>
      </c>
      <c r="E21" s="44">
        <f>12*1.1*1.1+8*1*1+98*0.15</f>
        <v>37.22</v>
      </c>
      <c r="F21" s="151" t="s">
        <v>251</v>
      </c>
      <c r="G21" s="152"/>
      <c r="H21" s="45" t="s">
        <v>207</v>
      </c>
    </row>
    <row r="22" spans="1:9" ht="39" customHeight="1" x14ac:dyDescent="0.25">
      <c r="A22" s="50" t="s">
        <v>193</v>
      </c>
      <c r="B22" s="40" t="s">
        <v>56</v>
      </c>
      <c r="C22" s="49" t="s">
        <v>57</v>
      </c>
      <c r="D22" s="43" t="s">
        <v>53</v>
      </c>
      <c r="E22" s="44">
        <f>11.55*12.45*0.3</f>
        <v>43.139250000000004</v>
      </c>
      <c r="F22" s="151" t="s">
        <v>252</v>
      </c>
      <c r="G22" s="152"/>
      <c r="H22" s="45" t="s">
        <v>209</v>
      </c>
    </row>
    <row r="23" spans="1:9" x14ac:dyDescent="0.25">
      <c r="A23" s="35" t="s">
        <v>61</v>
      </c>
      <c r="B23" s="36"/>
      <c r="C23" s="35" t="s">
        <v>60</v>
      </c>
      <c r="D23" s="37"/>
      <c r="E23" s="38"/>
      <c r="F23" s="151"/>
      <c r="G23" s="152"/>
      <c r="H23" s="45"/>
    </row>
    <row r="24" spans="1:9" ht="20.399999999999999" x14ac:dyDescent="0.25">
      <c r="A24" s="40" t="s">
        <v>16</v>
      </c>
      <c r="B24" s="40" t="s">
        <v>63</v>
      </c>
      <c r="C24" s="42" t="s">
        <v>62</v>
      </c>
      <c r="D24" s="40" t="s">
        <v>53</v>
      </c>
      <c r="E24" s="44">
        <f>12*1.1*1.1*0.5+8*1*1*0.5</f>
        <v>11.260000000000002</v>
      </c>
      <c r="F24" s="151" t="s">
        <v>253</v>
      </c>
      <c r="G24" s="152"/>
      <c r="H24" s="45" t="s">
        <v>208</v>
      </c>
    </row>
    <row r="25" spans="1:9" ht="30.6" x14ac:dyDescent="0.25">
      <c r="A25" s="40" t="s">
        <v>65</v>
      </c>
      <c r="B25" s="40" t="s">
        <v>63</v>
      </c>
      <c r="C25" s="42" t="s">
        <v>64</v>
      </c>
      <c r="D25" s="43" t="s">
        <v>53</v>
      </c>
      <c r="E25" s="44">
        <f>4.34</f>
        <v>4.34</v>
      </c>
      <c r="F25" s="151">
        <v>4.34</v>
      </c>
      <c r="G25" s="152"/>
      <c r="H25" s="45" t="s">
        <v>210</v>
      </c>
    </row>
    <row r="26" spans="1:9" x14ac:dyDescent="0.25">
      <c r="A26" s="35" t="s">
        <v>67</v>
      </c>
      <c r="B26" s="36"/>
      <c r="C26" s="35" t="s">
        <v>66</v>
      </c>
      <c r="D26" s="37"/>
      <c r="E26" s="38"/>
      <c r="F26" s="151"/>
      <c r="G26" s="152"/>
      <c r="H26" s="45"/>
      <c r="I26" s="5"/>
    </row>
    <row r="27" spans="1:9" ht="69.75" customHeight="1" x14ac:dyDescent="0.25">
      <c r="A27" s="50" t="s">
        <v>17</v>
      </c>
      <c r="B27" s="41" t="s">
        <v>68</v>
      </c>
      <c r="C27" s="42" t="s">
        <v>69</v>
      </c>
      <c r="D27" s="43" t="s">
        <v>53</v>
      </c>
      <c r="E27" s="44">
        <f>20*3*0.3*0.2+20*3*0.15*0.3+6.57+6.55</f>
        <v>19.420000000000002</v>
      </c>
      <c r="F27" s="151" t="s">
        <v>255</v>
      </c>
      <c r="G27" s="152"/>
      <c r="H27" s="45" t="s">
        <v>254</v>
      </c>
    </row>
    <row r="28" spans="1:9" ht="48.75" customHeight="1" x14ac:dyDescent="0.25">
      <c r="A28" s="50" t="s">
        <v>89</v>
      </c>
      <c r="B28" s="47" t="s">
        <v>77</v>
      </c>
      <c r="C28" s="49" t="s">
        <v>78</v>
      </c>
      <c r="D28" s="48" t="s">
        <v>76</v>
      </c>
      <c r="E28" s="44">
        <f>171+109+114</f>
        <v>394</v>
      </c>
      <c r="F28" s="151" t="s">
        <v>258</v>
      </c>
      <c r="G28" s="152"/>
      <c r="H28" s="45" t="s">
        <v>256</v>
      </c>
    </row>
    <row r="29" spans="1:9" ht="72" customHeight="1" x14ac:dyDescent="0.25">
      <c r="A29" s="50" t="s">
        <v>83</v>
      </c>
      <c r="B29" s="47" t="s">
        <v>74</v>
      </c>
      <c r="C29" s="49" t="s">
        <v>75</v>
      </c>
      <c r="D29" s="48" t="s">
        <v>76</v>
      </c>
      <c r="E29" s="44">
        <f>661+802+905</f>
        <v>2368</v>
      </c>
      <c r="F29" s="151" t="s">
        <v>257</v>
      </c>
      <c r="G29" s="152"/>
      <c r="H29" s="45" t="s">
        <v>256</v>
      </c>
    </row>
    <row r="30" spans="1:9" ht="26.25" customHeight="1" x14ac:dyDescent="0.25">
      <c r="A30" s="50" t="s">
        <v>85</v>
      </c>
      <c r="B30" s="47" t="s">
        <v>70</v>
      </c>
      <c r="C30" s="42" t="s">
        <v>71</v>
      </c>
      <c r="D30" s="43" t="s">
        <v>46</v>
      </c>
      <c r="E30" s="44">
        <f>98*2*0.4*2+20*3*0.3</f>
        <v>174.8</v>
      </c>
      <c r="F30" s="151" t="s">
        <v>259</v>
      </c>
      <c r="G30" s="152"/>
      <c r="H30" s="45" t="s">
        <v>254</v>
      </c>
    </row>
    <row r="31" spans="1:9" ht="33.75" customHeight="1" x14ac:dyDescent="0.25">
      <c r="A31" s="50" t="s">
        <v>90</v>
      </c>
      <c r="B31" s="40" t="s">
        <v>72</v>
      </c>
      <c r="C31" s="42" t="s">
        <v>73</v>
      </c>
      <c r="D31" s="48" t="s">
        <v>46</v>
      </c>
      <c r="E31" s="44">
        <f>287.6</f>
        <v>287.60000000000002</v>
      </c>
      <c r="F31" s="151">
        <v>287.60000000000002</v>
      </c>
      <c r="G31" s="152"/>
      <c r="H31" s="45" t="s">
        <v>209</v>
      </c>
    </row>
    <row r="32" spans="1:9" ht="33.75" customHeight="1" x14ac:dyDescent="0.25">
      <c r="A32" s="50" t="s">
        <v>91</v>
      </c>
      <c r="B32" s="50" t="s">
        <v>81</v>
      </c>
      <c r="C32" s="49" t="s">
        <v>82</v>
      </c>
      <c r="D32" s="48" t="s">
        <v>46</v>
      </c>
      <c r="E32" s="44">
        <f>E31</f>
        <v>287.60000000000002</v>
      </c>
      <c r="F32" s="151">
        <v>287.60000000000002</v>
      </c>
      <c r="G32" s="152"/>
      <c r="H32" s="45" t="s">
        <v>209</v>
      </c>
    </row>
    <row r="33" spans="1:8" ht="37.5" customHeight="1" x14ac:dyDescent="0.25">
      <c r="A33" s="50" t="s">
        <v>84</v>
      </c>
      <c r="B33" s="47" t="s">
        <v>79</v>
      </c>
      <c r="C33" s="49" t="s">
        <v>80</v>
      </c>
      <c r="D33" s="48" t="s">
        <v>46</v>
      </c>
      <c r="E33" s="44">
        <f>E32</f>
        <v>287.60000000000002</v>
      </c>
      <c r="F33" s="151">
        <v>287.60000000000002</v>
      </c>
      <c r="G33" s="152"/>
      <c r="H33" s="45" t="s">
        <v>209</v>
      </c>
    </row>
    <row r="34" spans="1:8" ht="83.25" customHeight="1" x14ac:dyDescent="0.25">
      <c r="A34" s="50" t="s">
        <v>86</v>
      </c>
      <c r="B34" s="47" t="s">
        <v>87</v>
      </c>
      <c r="C34" s="49" t="s">
        <v>88</v>
      </c>
      <c r="D34" s="48" t="s">
        <v>53</v>
      </c>
      <c r="E34" s="44">
        <f>5*2*0.14*0.2+16*2.5*0.14*0.2*2</f>
        <v>2.5200000000000005</v>
      </c>
      <c r="F34" s="151" t="s">
        <v>260</v>
      </c>
      <c r="G34" s="152"/>
      <c r="H34" s="45" t="s">
        <v>211</v>
      </c>
    </row>
    <row r="35" spans="1:8" x14ac:dyDescent="0.25">
      <c r="A35" s="35" t="s">
        <v>93</v>
      </c>
      <c r="B35" s="36"/>
      <c r="C35" s="35" t="s">
        <v>92</v>
      </c>
      <c r="D35" s="37"/>
      <c r="E35" s="38"/>
      <c r="F35" s="151"/>
      <c r="G35" s="152"/>
      <c r="H35" s="45"/>
    </row>
    <row r="36" spans="1:8" ht="33" customHeight="1" x14ac:dyDescent="0.25">
      <c r="A36" s="50" t="s">
        <v>194</v>
      </c>
      <c r="B36" s="41" t="s">
        <v>94</v>
      </c>
      <c r="C36" s="42" t="s">
        <v>95</v>
      </c>
      <c r="D36" s="43" t="s">
        <v>46</v>
      </c>
      <c r="E36" s="44">
        <f>68.7+60+149.4+11.45*2*2.1</f>
        <v>326.19</v>
      </c>
      <c r="F36" s="151" t="s">
        <v>212</v>
      </c>
      <c r="G36" s="152"/>
      <c r="H36" s="45" t="s">
        <v>213</v>
      </c>
    </row>
    <row r="37" spans="1:8" ht="18" customHeight="1" x14ac:dyDescent="0.25">
      <c r="A37" s="35" t="s">
        <v>97</v>
      </c>
      <c r="B37" s="36"/>
      <c r="C37" s="35" t="s">
        <v>96</v>
      </c>
      <c r="D37" s="37"/>
      <c r="E37" s="38"/>
      <c r="F37" s="151"/>
      <c r="G37" s="152"/>
      <c r="H37" s="45"/>
    </row>
    <row r="38" spans="1:8" ht="28.5" customHeight="1" x14ac:dyDescent="0.25">
      <c r="A38" s="50" t="s">
        <v>195</v>
      </c>
      <c r="B38" s="51" t="s">
        <v>98</v>
      </c>
      <c r="C38" s="42" t="s">
        <v>99</v>
      </c>
      <c r="D38" s="48" t="s">
        <v>46</v>
      </c>
      <c r="E38" s="44">
        <f>14.43*12.45*1.08</f>
        <v>194.02578</v>
      </c>
      <c r="F38" s="151" t="s">
        <v>261</v>
      </c>
      <c r="G38" s="152"/>
      <c r="H38" s="45" t="s">
        <v>214</v>
      </c>
    </row>
    <row r="39" spans="1:8" ht="36" customHeight="1" x14ac:dyDescent="0.25">
      <c r="A39" s="50" t="s">
        <v>196</v>
      </c>
      <c r="B39" s="47" t="s">
        <v>100</v>
      </c>
      <c r="C39" s="49" t="s">
        <v>101</v>
      </c>
      <c r="D39" s="48" t="s">
        <v>46</v>
      </c>
      <c r="E39" s="44">
        <f>E38</f>
        <v>194.02578</v>
      </c>
      <c r="F39" s="151" t="s">
        <v>261</v>
      </c>
      <c r="G39" s="152"/>
      <c r="H39" s="45" t="s">
        <v>214</v>
      </c>
    </row>
    <row r="40" spans="1:8" ht="33.75" customHeight="1" x14ac:dyDescent="0.25">
      <c r="A40" s="50" t="s">
        <v>197</v>
      </c>
      <c r="B40" s="47" t="s">
        <v>102</v>
      </c>
      <c r="C40" s="49" t="s">
        <v>103</v>
      </c>
      <c r="D40" s="48" t="s">
        <v>43</v>
      </c>
      <c r="E40" s="44">
        <v>12.45</v>
      </c>
      <c r="F40" s="151">
        <v>12.45</v>
      </c>
      <c r="G40" s="152"/>
      <c r="H40" s="45" t="s">
        <v>215</v>
      </c>
    </row>
    <row r="41" spans="1:8" ht="17.25" customHeight="1" x14ac:dyDescent="0.25">
      <c r="A41" s="52" t="s">
        <v>104</v>
      </c>
      <c r="B41" s="36"/>
      <c r="C41" s="52" t="s">
        <v>106</v>
      </c>
      <c r="D41" s="37"/>
      <c r="E41" s="38"/>
      <c r="F41" s="151"/>
      <c r="G41" s="152"/>
      <c r="H41" s="45"/>
    </row>
    <row r="42" spans="1:8" ht="45.75" customHeight="1" x14ac:dyDescent="0.25">
      <c r="A42" s="50">
        <v>7.1</v>
      </c>
      <c r="B42" s="47" t="s">
        <v>107</v>
      </c>
      <c r="C42" s="49" t="s">
        <v>108</v>
      </c>
      <c r="D42" s="48" t="s">
        <v>105</v>
      </c>
      <c r="E42" s="44">
        <v>20</v>
      </c>
      <c r="F42" s="151">
        <v>20</v>
      </c>
      <c r="G42" s="152"/>
      <c r="H42" s="45" t="s">
        <v>217</v>
      </c>
    </row>
    <row r="43" spans="1:8" ht="45.75" customHeight="1" x14ac:dyDescent="0.25">
      <c r="A43" s="50">
        <v>7.2</v>
      </c>
      <c r="B43" s="47" t="s">
        <v>109</v>
      </c>
      <c r="C43" s="49" t="s">
        <v>110</v>
      </c>
      <c r="D43" s="48" t="s">
        <v>105</v>
      </c>
      <c r="E43" s="44">
        <v>24</v>
      </c>
      <c r="F43" s="151">
        <v>24</v>
      </c>
      <c r="G43" s="152"/>
      <c r="H43" s="45" t="s">
        <v>217</v>
      </c>
    </row>
    <row r="44" spans="1:8" ht="48" customHeight="1" x14ac:dyDescent="0.25">
      <c r="A44" s="50">
        <v>7.3</v>
      </c>
      <c r="B44" s="47" t="s">
        <v>111</v>
      </c>
      <c r="C44" s="49" t="s">
        <v>112</v>
      </c>
      <c r="D44" s="48" t="s">
        <v>105</v>
      </c>
      <c r="E44" s="44">
        <v>4</v>
      </c>
      <c r="F44" s="151">
        <v>4</v>
      </c>
      <c r="G44" s="152"/>
      <c r="H44" s="45" t="s">
        <v>217</v>
      </c>
    </row>
    <row r="45" spans="1:8" ht="45.75" customHeight="1" x14ac:dyDescent="0.25">
      <c r="A45" s="50">
        <v>7.4</v>
      </c>
      <c r="B45" s="47" t="s">
        <v>113</v>
      </c>
      <c r="C45" s="49" t="s">
        <v>114</v>
      </c>
      <c r="D45" s="48" t="s">
        <v>105</v>
      </c>
      <c r="E45" s="44">
        <v>6</v>
      </c>
      <c r="F45" s="151">
        <v>6</v>
      </c>
      <c r="G45" s="152"/>
      <c r="H45" s="45" t="s">
        <v>217</v>
      </c>
    </row>
    <row r="46" spans="1:8" ht="33.75" customHeight="1" x14ac:dyDescent="0.25">
      <c r="A46" s="50">
        <v>7.5</v>
      </c>
      <c r="B46" s="47" t="s">
        <v>115</v>
      </c>
      <c r="C46" s="49" t="s">
        <v>262</v>
      </c>
      <c r="D46" s="48" t="s">
        <v>105</v>
      </c>
      <c r="E46" s="44">
        <v>1</v>
      </c>
      <c r="F46" s="151">
        <v>1</v>
      </c>
      <c r="G46" s="152"/>
      <c r="H46" s="45" t="s">
        <v>217</v>
      </c>
    </row>
    <row r="47" spans="1:8" ht="33.75" customHeight="1" x14ac:dyDescent="0.25">
      <c r="A47" s="50">
        <v>7.6</v>
      </c>
      <c r="B47" s="47" t="s">
        <v>117</v>
      </c>
      <c r="C47" s="49" t="s">
        <v>118</v>
      </c>
      <c r="D47" s="48" t="s">
        <v>105</v>
      </c>
      <c r="E47" s="44">
        <v>6</v>
      </c>
      <c r="F47" s="151">
        <v>6</v>
      </c>
      <c r="G47" s="152"/>
      <c r="H47" s="45" t="s">
        <v>217</v>
      </c>
    </row>
    <row r="48" spans="1:8" ht="33.75" customHeight="1" x14ac:dyDescent="0.25">
      <c r="A48" s="50">
        <v>7.7</v>
      </c>
      <c r="B48" s="47" t="s">
        <v>221</v>
      </c>
      <c r="C48" s="49" t="s">
        <v>220</v>
      </c>
      <c r="D48" s="48" t="s">
        <v>105</v>
      </c>
      <c r="E48" s="44">
        <v>3</v>
      </c>
      <c r="F48" s="151">
        <v>3</v>
      </c>
      <c r="G48" s="152"/>
      <c r="H48" s="45" t="s">
        <v>217</v>
      </c>
    </row>
    <row r="49" spans="1:8" ht="33.75" customHeight="1" x14ac:dyDescent="0.25">
      <c r="A49" s="50">
        <v>7.8</v>
      </c>
      <c r="B49" s="47" t="s">
        <v>218</v>
      </c>
      <c r="C49" s="49" t="s">
        <v>219</v>
      </c>
      <c r="D49" s="48" t="s">
        <v>105</v>
      </c>
      <c r="E49" s="44">
        <v>1</v>
      </c>
      <c r="F49" s="151">
        <v>1</v>
      </c>
      <c r="G49" s="152"/>
      <c r="H49" s="45" t="s">
        <v>217</v>
      </c>
    </row>
    <row r="50" spans="1:8" ht="33.75" customHeight="1" x14ac:dyDescent="0.25">
      <c r="A50" s="50">
        <v>7.9</v>
      </c>
      <c r="B50" s="47" t="s">
        <v>119</v>
      </c>
      <c r="C50" s="49" t="s">
        <v>120</v>
      </c>
      <c r="D50" s="48" t="s">
        <v>43</v>
      </c>
      <c r="E50" s="44">
        <v>60</v>
      </c>
      <c r="F50" s="151">
        <v>480</v>
      </c>
      <c r="G50" s="152"/>
      <c r="H50" s="45" t="s">
        <v>217</v>
      </c>
    </row>
    <row r="51" spans="1:8" ht="33.75" customHeight="1" x14ac:dyDescent="0.25">
      <c r="A51" s="89">
        <v>7.1</v>
      </c>
      <c r="B51" s="47" t="s">
        <v>121</v>
      </c>
      <c r="C51" s="49" t="s">
        <v>122</v>
      </c>
      <c r="D51" s="48" t="s">
        <v>43</v>
      </c>
      <c r="E51" s="44">
        <v>90</v>
      </c>
      <c r="F51" s="151">
        <v>90</v>
      </c>
      <c r="G51" s="152"/>
      <c r="H51" s="45" t="s">
        <v>217</v>
      </c>
    </row>
    <row r="52" spans="1:8" ht="33.75" customHeight="1" x14ac:dyDescent="0.25">
      <c r="A52" s="50">
        <v>7.11</v>
      </c>
      <c r="B52" s="47" t="s">
        <v>222</v>
      </c>
      <c r="C52" s="49" t="s">
        <v>223</v>
      </c>
      <c r="D52" s="48" t="s">
        <v>43</v>
      </c>
      <c r="E52" s="44">
        <v>480</v>
      </c>
      <c r="F52" s="151">
        <v>480</v>
      </c>
      <c r="G52" s="152"/>
      <c r="H52" s="45" t="s">
        <v>217</v>
      </c>
    </row>
    <row r="53" spans="1:8" ht="33.75" customHeight="1" x14ac:dyDescent="0.25">
      <c r="A53" s="50">
        <v>7.12</v>
      </c>
      <c r="B53" s="47" t="s">
        <v>224</v>
      </c>
      <c r="C53" s="49" t="s">
        <v>225</v>
      </c>
      <c r="D53" s="48" t="s">
        <v>43</v>
      </c>
      <c r="E53" s="44">
        <v>160</v>
      </c>
      <c r="F53" s="151">
        <v>160</v>
      </c>
      <c r="G53" s="152"/>
      <c r="H53" s="45" t="s">
        <v>217</v>
      </c>
    </row>
    <row r="54" spans="1:8" ht="45.75" customHeight="1" x14ac:dyDescent="0.25">
      <c r="A54" s="50">
        <v>7.13</v>
      </c>
      <c r="B54" s="47" t="s">
        <v>123</v>
      </c>
      <c r="C54" s="49" t="s">
        <v>126</v>
      </c>
      <c r="D54" s="48" t="s">
        <v>43</v>
      </c>
      <c r="E54" s="44">
        <v>360</v>
      </c>
      <c r="F54" s="151">
        <v>360</v>
      </c>
      <c r="G54" s="152"/>
      <c r="H54" s="45" t="s">
        <v>217</v>
      </c>
    </row>
    <row r="55" spans="1:8" ht="33.75" customHeight="1" x14ac:dyDescent="0.25">
      <c r="A55" s="50">
        <v>7.14</v>
      </c>
      <c r="B55" s="47" t="s">
        <v>124</v>
      </c>
      <c r="C55" s="49" t="s">
        <v>125</v>
      </c>
      <c r="D55" s="48" t="s">
        <v>43</v>
      </c>
      <c r="E55" s="44">
        <v>360</v>
      </c>
      <c r="F55" s="151">
        <v>360</v>
      </c>
      <c r="G55" s="152"/>
      <c r="H55" s="45" t="s">
        <v>217</v>
      </c>
    </row>
    <row r="56" spans="1:8" ht="33.75" customHeight="1" x14ac:dyDescent="0.25">
      <c r="A56" s="50">
        <v>7.15</v>
      </c>
      <c r="B56" s="47" t="s">
        <v>127</v>
      </c>
      <c r="C56" s="49" t="s">
        <v>128</v>
      </c>
      <c r="D56" s="48" t="s">
        <v>105</v>
      </c>
      <c r="E56" s="44">
        <v>1</v>
      </c>
      <c r="F56" s="151">
        <v>1</v>
      </c>
      <c r="G56" s="152"/>
      <c r="H56" s="45" t="s">
        <v>217</v>
      </c>
    </row>
    <row r="57" spans="1:8" ht="20.25" customHeight="1" x14ac:dyDescent="0.25">
      <c r="A57" s="52" t="s">
        <v>130</v>
      </c>
      <c r="B57" s="36"/>
      <c r="C57" s="52" t="s">
        <v>129</v>
      </c>
      <c r="D57" s="37"/>
      <c r="E57" s="38"/>
      <c r="F57" s="151"/>
      <c r="G57" s="152"/>
      <c r="H57" s="45"/>
    </row>
    <row r="58" spans="1:8" ht="33.75" customHeight="1" x14ac:dyDescent="0.25">
      <c r="A58" s="50" t="s">
        <v>131</v>
      </c>
      <c r="B58" s="47" t="s">
        <v>136</v>
      </c>
      <c r="C58" s="49" t="s">
        <v>137</v>
      </c>
      <c r="D58" s="48" t="s">
        <v>105</v>
      </c>
      <c r="E58" s="44">
        <f>4*0.8*2.1</f>
        <v>6.7200000000000006</v>
      </c>
      <c r="F58" s="151" t="s">
        <v>263</v>
      </c>
      <c r="G58" s="152"/>
      <c r="H58" s="45" t="s">
        <v>226</v>
      </c>
    </row>
    <row r="59" spans="1:8" ht="33.75" customHeight="1" x14ac:dyDescent="0.25">
      <c r="A59" s="50" t="s">
        <v>133</v>
      </c>
      <c r="B59" s="47" t="s">
        <v>142</v>
      </c>
      <c r="C59" s="49" t="s">
        <v>143</v>
      </c>
      <c r="D59" s="48" t="s">
        <v>46</v>
      </c>
      <c r="E59" s="44">
        <f>16*1.5*1.1</f>
        <v>26.400000000000002</v>
      </c>
      <c r="F59" s="151" t="s">
        <v>264</v>
      </c>
      <c r="G59" s="152"/>
      <c r="H59" s="45" t="s">
        <v>227</v>
      </c>
    </row>
    <row r="60" spans="1:8" ht="55.5" customHeight="1" x14ac:dyDescent="0.25">
      <c r="A60" s="50" t="s">
        <v>132</v>
      </c>
      <c r="B60" s="47" t="s">
        <v>138</v>
      </c>
      <c r="C60" s="49" t="s">
        <v>139</v>
      </c>
      <c r="D60" s="48" t="s">
        <v>105</v>
      </c>
      <c r="E60" s="44">
        <v>4</v>
      </c>
      <c r="F60" s="151">
        <v>4</v>
      </c>
      <c r="G60" s="152"/>
      <c r="H60" s="45" t="s">
        <v>226</v>
      </c>
    </row>
    <row r="61" spans="1:8" ht="21" customHeight="1" x14ac:dyDescent="0.25">
      <c r="A61" s="52" t="s">
        <v>134</v>
      </c>
      <c r="B61" s="36"/>
      <c r="C61" s="52" t="s">
        <v>147</v>
      </c>
      <c r="D61" s="37"/>
      <c r="E61" s="38"/>
      <c r="F61" s="151"/>
      <c r="G61" s="152"/>
      <c r="H61" s="45"/>
    </row>
    <row r="62" spans="1:8" ht="33.75" customHeight="1" x14ac:dyDescent="0.25">
      <c r="A62" s="50" t="s">
        <v>135</v>
      </c>
      <c r="B62" s="47" t="s">
        <v>149</v>
      </c>
      <c r="C62" s="49" t="s">
        <v>150</v>
      </c>
      <c r="D62" s="48" t="s">
        <v>46</v>
      </c>
      <c r="E62" s="44">
        <f>11.55*3.3*2+12.45*4*3.3*2+10*1*2*3.2+11.55*2.1*2*2+287.6</f>
        <v>853.53</v>
      </c>
      <c r="F62" s="151" t="s">
        <v>271</v>
      </c>
      <c r="G62" s="152"/>
      <c r="H62" s="45" t="s">
        <v>265</v>
      </c>
    </row>
    <row r="63" spans="1:8" ht="33.75" customHeight="1" x14ac:dyDescent="0.25">
      <c r="A63" s="50">
        <v>9.1999999999999993</v>
      </c>
      <c r="B63" s="47" t="s">
        <v>151</v>
      </c>
      <c r="C63" s="49" t="s">
        <v>152</v>
      </c>
      <c r="D63" s="48" t="s">
        <v>46</v>
      </c>
      <c r="E63" s="44">
        <f>E62</f>
        <v>853.53</v>
      </c>
      <c r="F63" s="151" t="s">
        <v>271</v>
      </c>
      <c r="G63" s="152"/>
      <c r="H63" s="45" t="s">
        <v>265</v>
      </c>
    </row>
    <row r="64" spans="1:8" ht="33.75" customHeight="1" x14ac:dyDescent="0.25">
      <c r="A64" s="50">
        <v>9.3000000000000007</v>
      </c>
      <c r="B64" s="47" t="s">
        <v>228</v>
      </c>
      <c r="C64" s="49" t="s">
        <v>229</v>
      </c>
      <c r="D64" s="48" t="s">
        <v>46</v>
      </c>
      <c r="E64" s="44">
        <f>18*1.7*0.15</f>
        <v>4.59</v>
      </c>
      <c r="F64" s="151" t="s">
        <v>266</v>
      </c>
      <c r="G64" s="152"/>
      <c r="H64" s="45" t="s">
        <v>227</v>
      </c>
    </row>
    <row r="65" spans="1:8" ht="33.75" customHeight="1" x14ac:dyDescent="0.25">
      <c r="A65" s="50">
        <v>9.4</v>
      </c>
      <c r="B65" s="47" t="s">
        <v>230</v>
      </c>
      <c r="C65" s="49" t="s">
        <v>231</v>
      </c>
      <c r="D65" s="48" t="s">
        <v>43</v>
      </c>
      <c r="E65" s="44">
        <f>19.2*5+12.45*2</f>
        <v>120.9</v>
      </c>
      <c r="F65" s="151" t="s">
        <v>267</v>
      </c>
      <c r="G65" s="152"/>
      <c r="H65" s="45" t="s">
        <v>236</v>
      </c>
    </row>
    <row r="66" spans="1:8" ht="27.75" customHeight="1" x14ac:dyDescent="0.25">
      <c r="A66" s="52" t="s">
        <v>140</v>
      </c>
      <c r="B66" s="36"/>
      <c r="C66" s="52" t="s">
        <v>153</v>
      </c>
      <c r="D66" s="37"/>
      <c r="E66" s="38"/>
      <c r="F66" s="151"/>
      <c r="G66" s="152"/>
      <c r="H66" s="45"/>
    </row>
    <row r="67" spans="1:8" ht="33.75" customHeight="1" x14ac:dyDescent="0.25">
      <c r="A67" s="50" t="s">
        <v>141</v>
      </c>
      <c r="B67" s="47" t="s">
        <v>157</v>
      </c>
      <c r="C67" s="49" t="s">
        <v>158</v>
      </c>
      <c r="D67" s="48" t="s">
        <v>46</v>
      </c>
      <c r="E67" s="44">
        <f>287.6/2</f>
        <v>143.80000000000001</v>
      </c>
      <c r="F67" s="151">
        <v>143.80000000000001</v>
      </c>
      <c r="G67" s="152"/>
      <c r="H67" s="45" t="s">
        <v>268</v>
      </c>
    </row>
    <row r="68" spans="1:8" ht="33.75" customHeight="1" x14ac:dyDescent="0.25">
      <c r="A68" s="50" t="s">
        <v>144</v>
      </c>
      <c r="B68" s="47" t="s">
        <v>159</v>
      </c>
      <c r="C68" s="49" t="s">
        <v>160</v>
      </c>
      <c r="D68" s="48" t="s">
        <v>46</v>
      </c>
      <c r="E68" s="44">
        <f>E67</f>
        <v>143.80000000000001</v>
      </c>
      <c r="F68" s="151">
        <v>143.80000000000001</v>
      </c>
      <c r="G68" s="152"/>
      <c r="H68" s="45" t="s">
        <v>268</v>
      </c>
    </row>
    <row r="69" spans="1:8" ht="33.75" customHeight="1" x14ac:dyDescent="0.25">
      <c r="A69" s="50" t="s">
        <v>145</v>
      </c>
      <c r="B69" s="47" t="s">
        <v>232</v>
      </c>
      <c r="C69" s="49" t="s">
        <v>233</v>
      </c>
      <c r="D69" s="48" t="s">
        <v>46</v>
      </c>
      <c r="E69" s="44">
        <f>E68</f>
        <v>143.80000000000001</v>
      </c>
      <c r="F69" s="151">
        <v>143.80000000000001</v>
      </c>
      <c r="G69" s="152"/>
      <c r="H69" s="45" t="s">
        <v>268</v>
      </c>
    </row>
    <row r="70" spans="1:8" ht="33.75" customHeight="1" x14ac:dyDescent="0.25">
      <c r="A70" s="50" t="s">
        <v>146</v>
      </c>
      <c r="B70" s="47" t="s">
        <v>234</v>
      </c>
      <c r="C70" s="49" t="s">
        <v>235</v>
      </c>
      <c r="D70" s="48" t="s">
        <v>46</v>
      </c>
      <c r="E70" s="44">
        <v>1</v>
      </c>
      <c r="F70" s="151" t="s">
        <v>269</v>
      </c>
      <c r="G70" s="152"/>
      <c r="H70" s="45" t="s">
        <v>237</v>
      </c>
    </row>
    <row r="71" spans="1:8" ht="33.75" customHeight="1" x14ac:dyDescent="0.25">
      <c r="A71" s="52" t="s">
        <v>148</v>
      </c>
      <c r="B71" s="36"/>
      <c r="C71" s="52" t="s">
        <v>164</v>
      </c>
      <c r="D71" s="37"/>
      <c r="E71" s="38"/>
      <c r="F71" s="151"/>
      <c r="G71" s="152"/>
      <c r="H71" s="45"/>
    </row>
    <row r="72" spans="1:8" ht="33.75" customHeight="1" x14ac:dyDescent="0.25">
      <c r="A72" s="50" t="s">
        <v>154</v>
      </c>
      <c r="B72" s="47" t="s">
        <v>167</v>
      </c>
      <c r="C72" s="49" t="s">
        <v>168</v>
      </c>
      <c r="D72" s="48" t="s">
        <v>46</v>
      </c>
      <c r="E72" s="44">
        <f>16*1.5*1.1</f>
        <v>26.400000000000002</v>
      </c>
      <c r="F72" s="151" t="s">
        <v>264</v>
      </c>
      <c r="G72" s="152"/>
      <c r="H72" s="45" t="s">
        <v>238</v>
      </c>
    </row>
    <row r="73" spans="1:8" ht="27.75" customHeight="1" x14ac:dyDescent="0.25">
      <c r="A73" s="52" t="s">
        <v>155</v>
      </c>
      <c r="B73" s="36"/>
      <c r="C73" s="52" t="s">
        <v>169</v>
      </c>
      <c r="D73" s="37"/>
      <c r="E73" s="38"/>
      <c r="F73" s="151"/>
      <c r="G73" s="152"/>
      <c r="H73" s="45"/>
    </row>
    <row r="74" spans="1:8" ht="33.75" customHeight="1" x14ac:dyDescent="0.25">
      <c r="A74" s="50" t="s">
        <v>156</v>
      </c>
      <c r="B74" s="47" t="s">
        <v>170</v>
      </c>
      <c r="C74" s="49" t="s">
        <v>171</v>
      </c>
      <c r="D74" s="48" t="s">
        <v>46</v>
      </c>
      <c r="E74" s="44">
        <f>11.55*2*3.3+10*3.3*2+12.45*6</f>
        <v>216.93</v>
      </c>
      <c r="F74" s="151" t="s">
        <v>270</v>
      </c>
      <c r="G74" s="152"/>
      <c r="H74" s="45" t="s">
        <v>239</v>
      </c>
    </row>
    <row r="75" spans="1:8" ht="33.75" customHeight="1" x14ac:dyDescent="0.25">
      <c r="A75" s="50" t="s">
        <v>161</v>
      </c>
      <c r="B75" s="47" t="s">
        <v>172</v>
      </c>
      <c r="C75" s="49" t="s">
        <v>173</v>
      </c>
      <c r="D75" s="48" t="s">
        <v>46</v>
      </c>
      <c r="E75" s="44">
        <v>143.80000000000001</v>
      </c>
      <c r="F75" s="151">
        <v>143.80000000000001</v>
      </c>
      <c r="G75" s="152"/>
      <c r="H75" s="45" t="s">
        <v>240</v>
      </c>
    </row>
    <row r="76" spans="1:8" ht="33.75" customHeight="1" x14ac:dyDescent="0.25">
      <c r="A76" s="50" t="s">
        <v>162</v>
      </c>
      <c r="B76" s="47" t="s">
        <v>174</v>
      </c>
      <c r="C76" s="49" t="s">
        <v>175</v>
      </c>
      <c r="D76" s="48" t="s">
        <v>46</v>
      </c>
      <c r="E76" s="44">
        <f>11.55*5.4*2+12.45*3.3*2</f>
        <v>206.91</v>
      </c>
      <c r="F76" s="151" t="s">
        <v>273</v>
      </c>
      <c r="G76" s="152"/>
      <c r="H76" s="45" t="s">
        <v>272</v>
      </c>
    </row>
    <row r="77" spans="1:8" ht="33.75" customHeight="1" x14ac:dyDescent="0.25">
      <c r="A77" s="50" t="s">
        <v>163</v>
      </c>
      <c r="B77" s="47" t="s">
        <v>176</v>
      </c>
      <c r="C77" s="49" t="s">
        <v>177</v>
      </c>
      <c r="D77" s="48" t="s">
        <v>46</v>
      </c>
      <c r="E77" s="44">
        <f>11.55*5.4*2+12.45*3.3*2</f>
        <v>206.91</v>
      </c>
      <c r="F77" s="151" t="s">
        <v>273</v>
      </c>
      <c r="G77" s="152"/>
      <c r="H77" s="45" t="s">
        <v>272</v>
      </c>
    </row>
    <row r="78" spans="1:8" ht="47.25" customHeight="1" x14ac:dyDescent="0.25">
      <c r="A78" s="50" t="s">
        <v>216</v>
      </c>
      <c r="B78" s="47" t="s">
        <v>178</v>
      </c>
      <c r="C78" s="49" t="s">
        <v>179</v>
      </c>
      <c r="D78" s="48" t="s">
        <v>46</v>
      </c>
      <c r="E78" s="44">
        <f>4*2.1*0.8*2+1.5*1.1*16*2</f>
        <v>66.240000000000009</v>
      </c>
      <c r="F78" s="151" t="s">
        <v>274</v>
      </c>
      <c r="G78" s="152"/>
      <c r="H78" s="45" t="s">
        <v>241</v>
      </c>
    </row>
    <row r="79" spans="1:8" ht="33.75" customHeight="1" x14ac:dyDescent="0.25">
      <c r="A79" s="52" t="s">
        <v>165</v>
      </c>
      <c r="B79" s="36"/>
      <c r="C79" s="52" t="s">
        <v>180</v>
      </c>
      <c r="D79" s="37"/>
      <c r="E79" s="38"/>
      <c r="F79" s="151"/>
      <c r="G79" s="152"/>
      <c r="H79" s="45"/>
    </row>
    <row r="80" spans="1:8" ht="33.75" customHeight="1" x14ac:dyDescent="0.25">
      <c r="A80" s="50" t="s">
        <v>166</v>
      </c>
      <c r="B80" s="47" t="s">
        <v>181</v>
      </c>
      <c r="C80" s="49" t="s">
        <v>182</v>
      </c>
      <c r="D80" s="48" t="s">
        <v>46</v>
      </c>
      <c r="E80" s="44">
        <v>200</v>
      </c>
      <c r="F80" s="151">
        <v>200</v>
      </c>
      <c r="G80" s="152"/>
      <c r="H80" s="45" t="s">
        <v>275</v>
      </c>
    </row>
    <row r="81" spans="1:8" ht="14.25" customHeight="1" x14ac:dyDescent="0.25">
      <c r="A81" s="6"/>
      <c r="B81" s="6"/>
      <c r="C81" s="6"/>
      <c r="D81" s="6"/>
      <c r="E81" s="6"/>
      <c r="F81" s="6"/>
      <c r="G81" s="6"/>
      <c r="H81" s="7"/>
    </row>
    <row r="82" spans="1:8" ht="11.25" customHeight="1" x14ac:dyDescent="0.25">
      <c r="A82" s="8"/>
      <c r="B82" s="8"/>
      <c r="C82" s="8"/>
      <c r="D82" s="8"/>
      <c r="E82" s="8"/>
      <c r="F82" s="8"/>
      <c r="G82" s="8"/>
      <c r="H82" s="8"/>
    </row>
    <row r="83" spans="1:8" ht="11.25" customHeight="1" x14ac:dyDescent="0.25">
      <c r="A83" s="8"/>
      <c r="B83" s="115"/>
      <c r="C83" s="115"/>
      <c r="D83" s="8"/>
      <c r="E83" s="115"/>
      <c r="F83" s="115"/>
      <c r="G83" s="9"/>
      <c r="H83" s="8"/>
    </row>
    <row r="84" spans="1:8" x14ac:dyDescent="0.25">
      <c r="A84" s="10"/>
      <c r="B84" s="113" t="s">
        <v>186</v>
      </c>
      <c r="C84" s="113"/>
      <c r="D84" s="10"/>
      <c r="E84" s="113" t="s">
        <v>187</v>
      </c>
      <c r="F84" s="113"/>
      <c r="G84" s="11"/>
      <c r="H84" s="10"/>
    </row>
    <row r="85" spans="1:8" hidden="1" x14ac:dyDescent="0.25"/>
    <row r="88" spans="1:8" ht="11.25" customHeight="1" x14ac:dyDescent="0.25">
      <c r="A88" s="8"/>
      <c r="B88" s="115"/>
      <c r="C88" s="115"/>
      <c r="D88" s="8"/>
      <c r="E88" s="112"/>
      <c r="F88" s="112"/>
      <c r="G88" s="9"/>
      <c r="H88" s="8"/>
    </row>
    <row r="89" spans="1:8" x14ac:dyDescent="0.25">
      <c r="A89" s="10"/>
      <c r="B89" s="113" t="s">
        <v>243</v>
      </c>
      <c r="C89" s="113"/>
      <c r="D89" s="10"/>
      <c r="E89" s="114"/>
      <c r="F89" s="114"/>
      <c r="G89" s="11"/>
      <c r="H89" s="10"/>
    </row>
    <row r="90" spans="1:8" ht="12" customHeight="1" x14ac:dyDescent="0.25"/>
    <row r="91" spans="1:8" ht="11.25" customHeight="1" x14ac:dyDescent="0.25"/>
    <row r="92" spans="1:8" ht="12" customHeight="1" x14ac:dyDescent="0.25"/>
    <row r="93" spans="1:8" ht="14.1" customHeight="1" x14ac:dyDescent="0.25"/>
    <row r="94" spans="1:8" ht="4.5" customHeight="1" x14ac:dyDescent="0.25"/>
  </sheetData>
  <mergeCells count="93">
    <mergeCell ref="F15:G15"/>
    <mergeCell ref="F16:G16"/>
    <mergeCell ref="F17:G17"/>
    <mergeCell ref="A11:H11"/>
    <mergeCell ref="F50:G50"/>
    <mergeCell ref="F42:G42"/>
    <mergeCell ref="F43:G43"/>
    <mergeCell ref="F44:G44"/>
    <mergeCell ref="F32:G32"/>
    <mergeCell ref="F33:G33"/>
    <mergeCell ref="F34:G34"/>
    <mergeCell ref="F35:G35"/>
    <mergeCell ref="F36:G36"/>
    <mergeCell ref="F37:G37"/>
    <mergeCell ref="F48:G48"/>
    <mergeCell ref="F49:G49"/>
    <mergeCell ref="A6:E6"/>
    <mergeCell ref="F6:H6"/>
    <mergeCell ref="F14:G14"/>
    <mergeCell ref="F12:G12"/>
    <mergeCell ref="F13:G13"/>
    <mergeCell ref="A7:E7"/>
    <mergeCell ref="F7:H7"/>
    <mergeCell ref="A8:D8"/>
    <mergeCell ref="E8:H8"/>
    <mergeCell ref="A9:D9"/>
    <mergeCell ref="E9:E10"/>
    <mergeCell ref="F9:F10"/>
    <mergeCell ref="A10:D10"/>
    <mergeCell ref="A1:B1"/>
    <mergeCell ref="C1:H1"/>
    <mergeCell ref="A2:H2"/>
    <mergeCell ref="A3:H3"/>
    <mergeCell ref="A4:H4"/>
    <mergeCell ref="F54:G54"/>
    <mergeCell ref="F46:G46"/>
    <mergeCell ref="F47:G47"/>
    <mergeCell ref="F38:G38"/>
    <mergeCell ref="F27:G27"/>
    <mergeCell ref="F28:G28"/>
    <mergeCell ref="F29:G29"/>
    <mergeCell ref="F30:G30"/>
    <mergeCell ref="F31:G31"/>
    <mergeCell ref="F39:G39"/>
    <mergeCell ref="F40:G40"/>
    <mergeCell ref="F51:G51"/>
    <mergeCell ref="F52:G52"/>
    <mergeCell ref="F23:G23"/>
    <mergeCell ref="F24:G24"/>
    <mergeCell ref="F25:G25"/>
    <mergeCell ref="F26:G26"/>
    <mergeCell ref="F45:G45"/>
    <mergeCell ref="F41:G41"/>
    <mergeCell ref="F18:G18"/>
    <mergeCell ref="F19:G19"/>
    <mergeCell ref="F20:G20"/>
    <mergeCell ref="F21:G21"/>
    <mergeCell ref="F22:G22"/>
    <mergeCell ref="B89:C89"/>
    <mergeCell ref="E89:F89"/>
    <mergeCell ref="B84:C84"/>
    <mergeCell ref="E84:F84"/>
    <mergeCell ref="F76:G76"/>
    <mergeCell ref="F77:G77"/>
    <mergeCell ref="F78:G78"/>
    <mergeCell ref="F79:G79"/>
    <mergeCell ref="F80:G80"/>
    <mergeCell ref="B83:C83"/>
    <mergeCell ref="E83:F83"/>
    <mergeCell ref="F59:G59"/>
    <mergeCell ref="F64:G64"/>
    <mergeCell ref="F65:G65"/>
    <mergeCell ref="B88:C88"/>
    <mergeCell ref="E88:F88"/>
    <mergeCell ref="F75:G75"/>
    <mergeCell ref="F66:G66"/>
    <mergeCell ref="F67:G67"/>
    <mergeCell ref="F53:G53"/>
    <mergeCell ref="F71:G71"/>
    <mergeCell ref="F72:G72"/>
    <mergeCell ref="F73:G73"/>
    <mergeCell ref="F74:G74"/>
    <mergeCell ref="F70:G70"/>
    <mergeCell ref="F60:G60"/>
    <mergeCell ref="F61:G61"/>
    <mergeCell ref="F62:G62"/>
    <mergeCell ref="F63:G63"/>
    <mergeCell ref="F68:G68"/>
    <mergeCell ref="F69:G69"/>
    <mergeCell ref="F55:G55"/>
    <mergeCell ref="F56:G56"/>
    <mergeCell ref="F57:G57"/>
    <mergeCell ref="F58:G58"/>
  </mergeCells>
  <phoneticPr fontId="22" type="noConversion"/>
  <printOptions horizontalCentered="1"/>
  <pageMargins left="0.78740157480314965" right="0.19685039370078741" top="0.39370078740157483" bottom="0.39370078740157483" header="0" footer="0"/>
  <pageSetup paperSize="9" scale="85" orientation="landscape" horizontalDpi="4294967295" r:id="rId1"/>
  <headerFooter alignWithMargins="0"/>
  <rowBreaks count="1" manualBreakCount="1">
    <brk id="5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Orcamentaria</vt:lpstr>
      <vt:lpstr>CRONOGRAMA FISICO FINANCEIRO</vt:lpstr>
      <vt:lpstr>MEMORIA DE CALCULO</vt:lpstr>
      <vt:lpstr>'CRONOGRAMA FISICO FINANCEIRO'!Area_de_impressao</vt:lpstr>
      <vt:lpstr>'MEMORIA DE CALCULO'!Area_de_impressao</vt:lpstr>
      <vt:lpstr>'Planilha Orcamentaria'!Area_de_impressao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PREFEITURA</cp:lastModifiedBy>
  <cp:lastPrinted>2026-03-03T03:02:39Z</cp:lastPrinted>
  <dcterms:created xsi:type="dcterms:W3CDTF">2006-09-22T13:55:22Z</dcterms:created>
  <dcterms:modified xsi:type="dcterms:W3CDTF">2026-05-04T15:06:55Z</dcterms:modified>
</cp:coreProperties>
</file>