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https://d.docs.live.net/71f85dd2a7309b6b/Área de Trabalho/PREFEITURA DE MONTEZUMA/Brejinho/"/>
    </mc:Choice>
  </mc:AlternateContent>
  <xr:revisionPtr revIDLastSave="1031" documentId="8_{BAEBCCEF-CC51-48D2-9EE2-AB88221CAD4D}" xr6:coauthVersionLast="47" xr6:coauthVersionMax="47" xr10:uidLastSave="{8D7A1F4A-F859-4FFE-941D-13317076FACA}"/>
  <bookViews>
    <workbookView xWindow="-120" yWindow="-120" windowWidth="20730" windowHeight="11040" tabRatio="592" xr2:uid="{00000000-000D-0000-FFFF-FFFF00000000}"/>
  </bookViews>
  <sheets>
    <sheet name="Planilha" sheetId="1" r:id="rId1"/>
    <sheet name="Cronograma" sheetId="4" r:id="rId2"/>
  </sheets>
  <definedNames>
    <definedName name="_xlnm.Print_Area" localSheetId="0">Planilha!$A$1:$N$100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4" l="1"/>
  <c r="K30" i="4"/>
  <c r="K31" i="4"/>
  <c r="K32" i="4"/>
  <c r="K33" i="4"/>
  <c r="K34" i="4"/>
  <c r="K35" i="4"/>
  <c r="K36" i="4"/>
  <c r="K37" i="4"/>
  <c r="K38" i="4"/>
  <c r="K39" i="4"/>
  <c r="K40" i="4"/>
  <c r="K41" i="4"/>
  <c r="K43" i="4"/>
  <c r="K26" i="4"/>
  <c r="K28" i="4"/>
  <c r="K24" i="4"/>
  <c r="K25" i="4"/>
  <c r="K27" i="4"/>
  <c r="K29" i="4"/>
  <c r="K22" i="4"/>
  <c r="I43" i="4"/>
  <c r="F39" i="4"/>
  <c r="G39" i="4"/>
  <c r="H39" i="4"/>
  <c r="I39" i="4"/>
  <c r="F35" i="4"/>
  <c r="G35" i="4"/>
  <c r="H35" i="4"/>
  <c r="I35" i="4"/>
  <c r="G33" i="4"/>
  <c r="G31" i="4"/>
  <c r="H31" i="4"/>
  <c r="I31" i="4"/>
  <c r="G27" i="4"/>
  <c r="I23" i="4"/>
  <c r="F23" i="4"/>
  <c r="G23" i="4"/>
  <c r="E39" i="4"/>
  <c r="E37" i="4"/>
  <c r="E33" i="4"/>
  <c r="E31" i="4"/>
  <c r="K12" i="4"/>
  <c r="K20" i="4"/>
  <c r="G19" i="4"/>
  <c r="K16" i="4"/>
  <c r="E15" i="4"/>
  <c r="D43" i="4"/>
  <c r="E43" i="4" s="1"/>
  <c r="D41" i="4"/>
  <c r="F41" i="4" s="1"/>
  <c r="D39" i="4"/>
  <c r="D37" i="4"/>
  <c r="F37" i="4" s="1"/>
  <c r="D35" i="4"/>
  <c r="E35" i="4" s="1"/>
  <c r="D33" i="4"/>
  <c r="F33" i="4" s="1"/>
  <c r="D31" i="4"/>
  <c r="D29" i="4"/>
  <c r="E29" i="4" s="1"/>
  <c r="D27" i="4"/>
  <c r="I27" i="4" s="1"/>
  <c r="D25" i="4"/>
  <c r="F25" i="4" s="1"/>
  <c r="D23" i="4"/>
  <c r="H23" i="4" s="1"/>
  <c r="D21" i="4"/>
  <c r="G21" i="4" s="1"/>
  <c r="D19" i="4"/>
  <c r="D17" i="4"/>
  <c r="G17" i="4" s="1"/>
  <c r="D15" i="4"/>
  <c r="D13" i="4"/>
  <c r="E13" i="4" s="1"/>
  <c r="D11" i="4"/>
  <c r="D9" i="4"/>
  <c r="D45" i="4" s="1"/>
  <c r="F4" i="4"/>
  <c r="B42" i="4"/>
  <c r="B40" i="4"/>
  <c r="B38" i="4"/>
  <c r="B36" i="4"/>
  <c r="B34" i="4"/>
  <c r="B32" i="4"/>
  <c r="B30" i="4"/>
  <c r="B28" i="4"/>
  <c r="B26" i="4"/>
  <c r="B24" i="4"/>
  <c r="B22" i="4"/>
  <c r="B20" i="4"/>
  <c r="B18" i="4"/>
  <c r="B16" i="4"/>
  <c r="B14" i="4"/>
  <c r="B12" i="4"/>
  <c r="B10" i="4"/>
  <c r="B8" i="4"/>
  <c r="K76" i="1"/>
  <c r="K75" i="1"/>
  <c r="G13" i="4" l="1"/>
  <c r="F27" i="4"/>
  <c r="H43" i="4"/>
  <c r="G43" i="4"/>
  <c r="I25" i="4"/>
  <c r="I29" i="4"/>
  <c r="I45" i="4" s="1"/>
  <c r="I44" i="4" s="1"/>
  <c r="F31" i="4"/>
  <c r="F43" i="4"/>
  <c r="E23" i="4"/>
  <c r="K23" i="4" s="1"/>
  <c r="H25" i="4"/>
  <c r="H29" i="4"/>
  <c r="I33" i="4"/>
  <c r="I37" i="4"/>
  <c r="I41" i="4"/>
  <c r="E25" i="4"/>
  <c r="G25" i="4"/>
  <c r="G29" i="4"/>
  <c r="H33" i="4"/>
  <c r="H37" i="4"/>
  <c r="H41" i="4"/>
  <c r="H27" i="4"/>
  <c r="H45" i="4" s="1"/>
  <c r="H44" i="4" s="1"/>
  <c r="E27" i="4"/>
  <c r="E41" i="4"/>
  <c r="F29" i="4"/>
  <c r="G37" i="4"/>
  <c r="G41" i="4"/>
  <c r="K84" i="1"/>
  <c r="N84" i="1" s="1"/>
  <c r="K82" i="1"/>
  <c r="N82" i="1" s="1"/>
  <c r="K83" i="1"/>
  <c r="N83" i="1" s="1"/>
  <c r="G45" i="4" l="1"/>
  <c r="G44" i="4" s="1"/>
  <c r="K74" i="1"/>
  <c r="K38" i="1"/>
  <c r="K39" i="1"/>
  <c r="K37" i="1"/>
  <c r="K36" i="1"/>
  <c r="K22" i="1"/>
  <c r="K30" i="1" l="1"/>
  <c r="K31" i="1"/>
  <c r="K32" i="1"/>
  <c r="K33" i="1"/>
  <c r="K40" i="1"/>
  <c r="K41" i="1"/>
  <c r="K42" i="1"/>
  <c r="K44" i="1"/>
  <c r="K46" i="1"/>
  <c r="K47" i="1"/>
  <c r="K48" i="1"/>
  <c r="K49" i="1"/>
  <c r="K51" i="1"/>
  <c r="K52" i="1"/>
  <c r="K53" i="1"/>
  <c r="K54" i="1"/>
  <c r="K35" i="1"/>
  <c r="K56" i="1"/>
  <c r="K57" i="1"/>
  <c r="K59" i="1"/>
  <c r="K60" i="1"/>
  <c r="K61" i="1"/>
  <c r="K62" i="1"/>
  <c r="K64" i="1"/>
  <c r="K66" i="1"/>
  <c r="K67" i="1"/>
  <c r="K69" i="1"/>
  <c r="K70" i="1"/>
  <c r="K71" i="1"/>
  <c r="K72" i="1"/>
  <c r="K73" i="1"/>
  <c r="K77" i="1"/>
  <c r="K78" i="1"/>
  <c r="K79" i="1"/>
  <c r="K81" i="1"/>
  <c r="K86" i="1"/>
  <c r="K88" i="1"/>
  <c r="K29" i="1"/>
  <c r="K15" i="1"/>
  <c r="K17" i="1"/>
  <c r="K18" i="1"/>
  <c r="K19" i="1"/>
  <c r="K21" i="1"/>
  <c r="K23" i="1"/>
  <c r="N23" i="1" s="1"/>
  <c r="K24" i="1"/>
  <c r="K26" i="1"/>
  <c r="K13" i="1"/>
  <c r="N25" i="1" l="1"/>
  <c r="N40" i="1" l="1"/>
  <c r="N42" i="1"/>
  <c r="N47" i="1"/>
  <c r="N48" i="1"/>
  <c r="N35" i="1"/>
  <c r="N63" i="1"/>
  <c r="G64" i="1"/>
  <c r="H64" i="1" s="1"/>
  <c r="G62" i="1"/>
  <c r="H62" i="1" s="1"/>
  <c r="G61" i="1"/>
  <c r="H61" i="1" s="1"/>
  <c r="G60" i="1"/>
  <c r="H60" i="1" s="1"/>
  <c r="G59" i="1"/>
  <c r="E59" i="1"/>
  <c r="G57" i="1"/>
  <c r="G56" i="1"/>
  <c r="G35" i="1"/>
  <c r="H35" i="1" s="1"/>
  <c r="G54" i="1"/>
  <c r="E54" i="1"/>
  <c r="G53" i="1"/>
  <c r="E53" i="1"/>
  <c r="G52" i="1"/>
  <c r="E52" i="1"/>
  <c r="G51" i="1"/>
  <c r="E51" i="1"/>
  <c r="G49" i="1"/>
  <c r="H49" i="1" s="1"/>
  <c r="G48" i="1"/>
  <c r="H48" i="1" s="1"/>
  <c r="G47" i="1"/>
  <c r="H47" i="1" s="1"/>
  <c r="G46" i="1"/>
  <c r="H46" i="1" s="1"/>
  <c r="G44" i="1"/>
  <c r="E44" i="1"/>
  <c r="G42" i="1"/>
  <c r="H42" i="1" s="1"/>
  <c r="G41" i="1"/>
  <c r="H41" i="1" s="1"/>
  <c r="G40" i="1"/>
  <c r="H40" i="1" s="1"/>
  <c r="G33" i="1"/>
  <c r="G32" i="1"/>
  <c r="G31" i="1"/>
  <c r="E31" i="1"/>
  <c r="E33" i="1" s="1"/>
  <c r="G30" i="1"/>
  <c r="E30" i="1"/>
  <c r="E32" i="1" s="1"/>
  <c r="G29" i="1"/>
  <c r="H29" i="1" s="1"/>
  <c r="N13" i="1"/>
  <c r="N12" i="1" s="1"/>
  <c r="N70" i="1"/>
  <c r="N72" i="1"/>
  <c r="N73" i="1"/>
  <c r="N87" i="1"/>
  <c r="N81" i="1"/>
  <c r="N80" i="1" s="1"/>
  <c r="N34" i="1" l="1"/>
  <c r="N45" i="1"/>
  <c r="N16" i="1"/>
  <c r="H32" i="1"/>
  <c r="N52" i="1"/>
  <c r="H44" i="1"/>
  <c r="H52" i="1"/>
  <c r="N44" i="1"/>
  <c r="N43" i="1" s="1"/>
  <c r="H54" i="1"/>
  <c r="N14" i="1"/>
  <c r="H53" i="1"/>
  <c r="H59" i="1"/>
  <c r="H33" i="1"/>
  <c r="E56" i="1"/>
  <c r="H56" i="1" s="1"/>
  <c r="H31" i="1"/>
  <c r="N58" i="1"/>
  <c r="H30" i="1"/>
  <c r="H51" i="1"/>
  <c r="N68" i="1"/>
  <c r="N65" i="1"/>
  <c r="D44" i="4"/>
  <c r="N85" i="1"/>
  <c r="N28" i="1" l="1"/>
  <c r="N50" i="1"/>
  <c r="E57" i="1"/>
  <c r="H57" i="1" l="1"/>
  <c r="N55" i="1"/>
  <c r="N20" i="1" l="1"/>
  <c r="N90" i="1" l="1"/>
  <c r="N4" i="1" s="1"/>
  <c r="K14" i="4" l="1"/>
  <c r="K18" i="4"/>
  <c r="K10" i="4"/>
  <c r="K8" i="4"/>
  <c r="E17" i="4" l="1"/>
  <c r="F17" i="4"/>
  <c r="E19" i="4"/>
  <c r="E21" i="4"/>
  <c r="E45" i="4" s="1"/>
  <c r="F21" i="4"/>
  <c r="F13" i="4"/>
  <c r="K13" i="4" s="1"/>
  <c r="F15" i="4"/>
  <c r="F11" i="4"/>
  <c r="E11" i="4"/>
  <c r="E9" i="4"/>
  <c r="F9" i="4"/>
  <c r="K17" i="4" l="1"/>
  <c r="F19" i="4"/>
  <c r="F45" i="4" s="1"/>
  <c r="K45" i="4" s="1"/>
  <c r="K21" i="4"/>
  <c r="K15" i="4"/>
  <c r="K11" i="4"/>
  <c r="K9" i="4"/>
  <c r="K19" i="4" l="1"/>
  <c r="F44" i="4"/>
  <c r="E44" i="4"/>
  <c r="K44" i="4" l="1"/>
</calcChain>
</file>

<file path=xl/sharedStrings.xml><?xml version="1.0" encoding="utf-8"?>
<sst xmlns="http://schemas.openxmlformats.org/spreadsheetml/2006/main" count="363" uniqueCount="267">
  <si>
    <r>
      <rPr>
        <b/>
        <sz val="8"/>
        <rFont val="Calibri"/>
        <family val="1"/>
      </rPr>
      <t>UNID.</t>
    </r>
  </si>
  <si>
    <r>
      <rPr>
        <b/>
        <sz val="8"/>
        <rFont val="Calibri"/>
        <family val="1"/>
      </rPr>
      <t>QUANT.</t>
    </r>
  </si>
  <si>
    <r>
      <rPr>
        <b/>
        <sz val="8"/>
        <rFont val="Calibri"/>
        <family val="1"/>
      </rPr>
      <t xml:space="preserve">PREÇO
</t>
    </r>
    <r>
      <rPr>
        <b/>
        <sz val="8"/>
        <rFont val="Calibri"/>
        <family val="1"/>
      </rPr>
      <t>UNIT  MÃO DE OBRA</t>
    </r>
  </si>
  <si>
    <r>
      <rPr>
        <b/>
        <sz val="8"/>
        <rFont val="Calibri"/>
        <family val="1"/>
      </rPr>
      <t>PREÇO  TOTAL MATERIAL</t>
    </r>
  </si>
  <si>
    <r>
      <rPr>
        <b/>
        <sz val="8"/>
        <rFont val="Calibri"/>
        <family val="1"/>
      </rPr>
      <t>PREÇO TOTAL C/ BDI = 25%</t>
    </r>
  </si>
  <si>
    <r>
      <rPr>
        <b/>
        <sz val="8"/>
        <rFont val="Calibri"/>
        <family val="1"/>
      </rPr>
      <t>R$</t>
    </r>
  </si>
  <si>
    <r>
      <rPr>
        <b/>
        <sz val="8"/>
        <rFont val="Calibri"/>
        <family val="1"/>
      </rPr>
      <t>1</t>
    </r>
  </si>
  <si>
    <r>
      <rPr>
        <sz val="8"/>
        <rFont val="Calibri"/>
        <family val="1"/>
      </rPr>
      <t>1.1</t>
    </r>
  </si>
  <si>
    <r>
      <rPr>
        <sz val="8"/>
        <rFont val="Calibri"/>
        <family val="1"/>
      </rPr>
      <t>m²</t>
    </r>
  </si>
  <si>
    <r>
      <rPr>
        <sz val="8"/>
        <rFont val="Calibri"/>
        <family val="1"/>
      </rPr>
      <t>R$</t>
    </r>
  </si>
  <si>
    <r>
      <rPr>
        <sz val="8"/>
        <rFont val="Calibri"/>
        <family val="1"/>
      </rPr>
      <t>un</t>
    </r>
  </si>
  <si>
    <t>m</t>
  </si>
  <si>
    <t>5.1</t>
  </si>
  <si>
    <t>6.1</t>
  </si>
  <si>
    <t>REVESTIMENTO VEGETAL COM GRAMAS EM PLACAS (EXECUÇÃO, INCLUINDO FORNECIMENTO, UMIDECIMENTO, CORTE E CARGA DA GRAMA, ADUBAÇÃO E PLANTIO)</t>
  </si>
  <si>
    <t>CÓDIGO/REF.</t>
  </si>
  <si>
    <t>RO-41402/SETOP</t>
  </si>
  <si>
    <t>FIO RÍGIDO ISOLAÇÃO EM PVC 450/750V # 2,5 MM2</t>
  </si>
  <si>
    <t>ED-49336/SETOP</t>
  </si>
  <si>
    <t>4.1</t>
  </si>
  <si>
    <t>7.1</t>
  </si>
  <si>
    <t>PREÇO UNIT. C/ BDI</t>
  </si>
  <si>
    <t>PREÇO TOTAL C/ BDI</t>
  </si>
  <si>
    <t>m²</t>
  </si>
  <si>
    <t>FIO RÍGIDO ISOLAÇÃO EM PVC 450/750V # 6 MM2</t>
  </si>
  <si>
    <t>ED-49338/SETOP</t>
  </si>
  <si>
    <t>ITEM</t>
  </si>
  <si>
    <t>DESCRIÇÃO DOS ITENS</t>
  </si>
  <si>
    <t>ED-28427/SETOP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</si>
  <si>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</si>
  <si>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m³</t>
  </si>
  <si>
    <t>4.2</t>
  </si>
  <si>
    <t>CRONOGRAMA FÍSICO-FINANCEIRO</t>
  </si>
  <si>
    <t>ETAPAS</t>
  </si>
  <si>
    <t>Físico / Financeiro</t>
  </si>
  <si>
    <t xml:space="preserve">Total de Etapas </t>
  </si>
  <si>
    <t>Mês 1</t>
  </si>
  <si>
    <t>Mês 2</t>
  </si>
  <si>
    <t>OBSERVAÇÕES</t>
  </si>
  <si>
    <t>Total</t>
  </si>
  <si>
    <t>Físico %</t>
  </si>
  <si>
    <t>Financeiro</t>
  </si>
  <si>
    <t>TOTAL</t>
  </si>
  <si>
    <t>_________________________________</t>
  </si>
  <si>
    <t xml:space="preserve">CREA </t>
  </si>
  <si>
    <t>PREFEITO MUNICIPAL</t>
  </si>
  <si>
    <t>ENGNHEIRO CIVIL</t>
  </si>
  <si>
    <t xml:space="preserve">PRAÇA MAJOR AVELINO DE ALMEIDA, 406 - CENTRO- 39565-000 - RUBELITA-MG - TEL: 38 - 3843.1102
</t>
  </si>
  <si>
    <t>_______________________________________________</t>
  </si>
  <si>
    <t xml:space="preserve">PREÇO UNIT. </t>
  </si>
  <si>
    <t>CREA</t>
  </si>
  <si>
    <t>QUADRO DE DISTRIBUIÇÃO PARA 12 MÓDULOS COM BARRAMENTO E CHAVE</t>
  </si>
  <si>
    <t>frente e tras do pilar 11,4m² / 1,9m² laterais / 0,37m² cima ou substituição dos granitos quebrados</t>
  </si>
  <si>
    <t xml:space="preserve">VALOR DO CONVÊNIO: </t>
  </si>
  <si>
    <t>2.1</t>
  </si>
  <si>
    <t>4.3</t>
  </si>
  <si>
    <t>LIMPEZA FINAL PARA ENTREGA DA OBRA</t>
  </si>
  <si>
    <t xml:space="preserve">LIMPEZA FINAL </t>
  </si>
  <si>
    <t>ED-49499 / SETOP</t>
  </si>
  <si>
    <t>ED-49274 / SETOP</t>
  </si>
  <si>
    <t>ED-50451 / SETOP</t>
  </si>
  <si>
    <t>ED-50266 / SETOP</t>
  </si>
  <si>
    <t>ok</t>
  </si>
  <si>
    <t>M²</t>
  </si>
  <si>
    <t>M</t>
  </si>
  <si>
    <t>3.1</t>
  </si>
  <si>
    <t>3.2</t>
  </si>
  <si>
    <t>3.3</t>
  </si>
  <si>
    <t>4.4</t>
  </si>
  <si>
    <t>FRANKY HARLLEY MIRANDA - ENGENHEIRO CIVIL</t>
  </si>
  <si>
    <t>DISJUNTOR BIPOLAR TERMOMAGNÉTICO 5KA, DE 63 A</t>
  </si>
  <si>
    <t>CAIXA DE PASSAGEM EM ALVENARIA E TAMPA DE CONCRETO, FUNDO DE BRITA, TIPO 1, 20 X 20 X 25 CM, INCLUSIVE ESCAVAÇÃO, REATERRO E BOTA-FORA</t>
  </si>
  <si>
    <t>243180/D</t>
  </si>
  <si>
    <t>FRANKY HARLLEY MIRANDA</t>
  </si>
  <si>
    <t>URBANISMO</t>
  </si>
  <si>
    <t>U</t>
  </si>
  <si>
    <t xml:space="preserve">INSTALAÇÕES ELETRICAS </t>
  </si>
  <si>
    <t>ED-20579/SETOP</t>
  </si>
  <si>
    <t>ESCAVAÇÃO MANUAL DE VALA COM PROFUNDIDADE MENOR OU
IGUAL A 1,5M, INCLUSIVE DESCARGA LATERAL</t>
  </si>
  <si>
    <t>ED-51107/SETOP</t>
  </si>
  <si>
    <t>ED-4155/SETOP</t>
  </si>
  <si>
    <t>ENTRADA DE ENERGIA AÉREA, TIPO B1, PADRÃO CEMIG, CARGA INSTALADA DE ATÉ 10KW, BIFÁSICO, COM SAÍDA SUBTERRÂNEA, INCLUSIVE POSTE, CAIXA PARA MEDIDOR, DISJUNTOR, BARRAMENTO, ATERRAMENTO E ACESSÓRIOS</t>
  </si>
  <si>
    <t xml:space="preserve"> DUTO CORRUGADO EM PEAD (POLIETILENO DE ALTA DENSIDADE), PARA PROTEÇÃO DE CABOS SUBTERRÂNEOS DN 30 MM (1.1/4")</t>
  </si>
  <si>
    <t xml:space="preserve"> FORNECIMENTO E ASSENTAMENTO DE TUBO PVC RÍGIDO
SOLDÁVEL, ÁGUA FRIA, DN 25 MM (3/4") , INCLUSIVE CONEXÕES</t>
  </si>
  <si>
    <t>ED-50019/SETOP</t>
  </si>
  <si>
    <t>ED-50572/SETOP</t>
  </si>
  <si>
    <t>ED-50837/SETOP</t>
  </si>
  <si>
    <t>PINTURA  DE PISO</t>
  </si>
  <si>
    <t>ED-50464/SETOP</t>
  </si>
  <si>
    <t xml:space="preserve">PASSEIO DE CONCRETO USINADO  (FCK &gt;= 11 MPa - ESPESSURA DE 8 CM ) (EXECUAÇÃO INCLUINDO FORNECIMENTO E TRANSPORTE DE TODOS OS MATERIAIS) </t>
  </si>
  <si>
    <t>PINTURA COM  TINTA  ACRÍLICA EM PISOS CIMENTADOS, DUAS (2 ) DEMÃOS, INCLUSIVE LIMPEZA DA SUPERFÍCIE A SER APLICADO MATERIAL</t>
  </si>
  <si>
    <t>ARBORIZAÇÃO COM FORNECIMENTO E TRANSPORTE DE MUDA ( EXECUÇÃO, INCLUINDO ESCAVAÇÃO, FORNECIMENTO E TRANSPOSRTE DA MUDA )</t>
  </si>
  <si>
    <t>ARQUIBANCADA PADRÃO DE CONCRETO SEM SOLO, METRO DE  CADA DEGRAU DE 60 X 40 CM, DESEMPENADO A FRESCO E DEGRAUS INTERMEDIÁRIO DE 10 EM 10 M (PARA MEDIÇÕES: MULTIPLICAR A EXTENSÃO PELO NÚMERO DE DEGRAUS) - (PADRÃO SEE)</t>
  </si>
  <si>
    <t>UN.</t>
  </si>
  <si>
    <t>ALVENARIA</t>
  </si>
  <si>
    <t>CHAPISCO APLICADO EM ALVENARIA (COM PRESENÇA DE VÃOS) E ESTRUTURAS DE CONCRETO DE FACHADA, COM COLHER DE PEDREIRO. ARGAMASSA TRAÇO 1:3 COM PREPARO MANUAL. AF_10/2022 - 44,12 + 2,21 (Bebedouro)</t>
  </si>
  <si>
    <t>CHAPISCO APLICADO EM ALVENARIAS E ESTRUTURAS DE CONCRETO INTERNAS, COM COLHER DE PEDREIRO. ARGAMASSA TRAÇO 1:3 COM PREPARO MANUAL. AF_10/2022 (26,84m x 2)</t>
  </si>
  <si>
    <t>EMBOÇO, EM ARGAMASSA TRAÇO 1:2:8, PREPARO MANUAL, APLICADO MANUALMENTE EM PAREDES INTERNAS DE
AMBIENTES COM ÁREA MAIOR QUE 10M², E = 10MM, COM TALISCAS. AF_03/2024</t>
  </si>
  <si>
    <t>LAVATÓRIO LOUÇA BRANCA SUSPENSO, 29,5 X 39CM OU EQUIVALENTE, PADRÃO POPULAR, INCLUSO SIFÃO FLEXÍVEL EM PVC, VÁLVULA E ENGATE FLEXÍVEL 30CM EM PLÁSTICO E TORNEIRA CROMADA DE MESA, PADRÃO POPULAR - FORNECIMENTO E INSTALAÇÃO. AF_01/2020</t>
  </si>
  <si>
    <t>VASO SANITARIO SIFONADO CONVENCIONAL COM LOUÇA BRANCA, INCLUSO CONJUNTO DE LIGAÇÃO PARA  BACIA SANITÁRIA AJUSTÁVEL - FORNECIMENTO E INSTALAÇÃO. AF_01/2020</t>
  </si>
  <si>
    <t>TORNEIRA CROMADA 1/2" OU 3/4" PARA TANQUE, PADRÃO POPULAR - FORNECIMENTO E INSTALAÇÃO. AF_01/2020 - Bebedouro</t>
  </si>
  <si>
    <t>MARMORARIA</t>
  </si>
  <si>
    <t>DIVISÓRIA EM ARDÓSIA, ESP. 3CM, INCLUSIVE INSTALAÇÃO, PERFIL TIPO "U" EM ALUMÍNIO E ACESSÓRIOS PARA FIXAÇÃO</t>
  </si>
  <si>
    <t>ESQUADRIAS</t>
  </si>
  <si>
    <t>PORTA METÁLICA PARA SANITÁRIO EM CHAPA GALVANIZADA, ESP. 1,25MM (GSG-18), DIMENSÃO (60X150)CM, TIPO DE ABRIR, UMA (1) FOLHA, INCLUSIVE BATENTE, ESTRUTURA EM METALON (20X30)MM, DOBRADIÇA E TRANQUETA, EXCLUSIVE PINTURA</t>
  </si>
  <si>
    <t>PORTA METÁLICA EM CHAPA DOBRADA, DIMENSÃO (80X210)CM,  TIPO DE ABRIR, UMA (1) FOLHA, INCLUSIVE ESTRUTURA,  DOBRADIÇA E MARCO, EXCLUSIVE FECHADURA E PINTURA</t>
  </si>
  <si>
    <t>FECHADURA TIPO EXTERNA, EM PORTA METÁLICA, GRAU DE SEGURANÇA MÉDIO, DISTÂNCIA DE BROCA 20MM, ACABAMENTO COM ESPELHO CROMADO E MAÇANETA MODELO ALAVANCA EM ZAMAC, INCLUSIVE ACESSÓRIOS PARA FIXAÇÃO E DUAS (2) CHAVES</t>
  </si>
  <si>
    <t>ESPELHO CRISTAL, DIMENSÃO (40X60)CM, COM ESP. 4MM, EM ACABAMENTO LAPIDADO, INCLUSIVE FIXAÇÃO COM PARAFUSONTIPO FINESSON, FORNECIMENTO E INSTALAÇÃO</t>
  </si>
  <si>
    <t>PISOS E REVESTIMENTOS</t>
  </si>
  <si>
    <t>CONTRAPISO DESEMPENADO COM ARGAMASSA, TRAÇO 1:3 (CIMENTO E AREIA), ESP. 20MM, INCLUSIVE ARGAMASSA COM PREPARO MECANIZADO - 5,32m x 2</t>
  </si>
  <si>
    <t>REVESTIMENTO CERÂMICO PARA PISO COM PLACAS TIPO ESMALTADA DE DIMENSÕES 45X45 CM APLICADA EM AMBIENTES DE ÁREA MAIOR QUE 10 M2. AF_02/2023_PE - 10,36m + 10%</t>
  </si>
  <si>
    <t>REVESTIMENTO CERÂMICO PARA PAREDES INTERNAS COM PLACAS TIPO ESMALTADA DE DIMENSÕES 20X20 CM
APLICADAS A MEIA ALTURA DAS PAREDES. AF_02/2023_PE - 15,30m² x 2 + BEBEDOURO 3,53m² + 10%</t>
  </si>
  <si>
    <t>ALVENARIA DE VEDAÇÃO COM ELEMENTO VAZADO DE CONCRETO (COBOGÓ) DE 7X40X40CM E ARGAMASSA DE ASSENTAMENTO COM PREPARO EM BETONEIRA. AF_05/2020 (6PÇS x2)</t>
  </si>
  <si>
    <t>CAIXA D´ÁGUA EM POLIETILENO, 1000 LITROS - FORNECIMENTO E INSTALAÇÃO. AF_06/2021 - Substituição da Caixa Existente</t>
  </si>
  <si>
    <t>PINTURA</t>
  </si>
  <si>
    <t>8.1</t>
  </si>
  <si>
    <t>APLICAÇÃO MANUAL DE FUNDO SELADOR ACRÍLICO EM PAREDES. AF_03/2024</t>
  </si>
  <si>
    <t>APLICAÇÃO MANUAL DE PINTURA COM TINTA ACRÍLICA EM PAREDES EXTERNAS DE CASAS, DUAS CORES. AF_03/2024</t>
  </si>
  <si>
    <t>FORROS E COBERTURA</t>
  </si>
  <si>
    <t>9.1</t>
  </si>
  <si>
    <t>FORRO EM RÉGUAS DE PVC, FRISADO, PARA AMBIENTES RESIDENCIAIS, INCLUSIVE ESTRUTURA UNIDIRECIONAL DE FIXAÇÃO. AF_08/2023_PS</t>
  </si>
  <si>
    <t>9.2</t>
  </si>
  <si>
    <t>ACABAMENTOS PARA FORRO (RODA-FORRO EM PERFIL METÁLICO E PLÁSTICO). AF_08/2023</t>
  </si>
  <si>
    <t>9.3</t>
  </si>
  <si>
    <t>9.4</t>
  </si>
  <si>
    <t>MOBILIÁRIO</t>
  </si>
  <si>
    <t>10.1</t>
  </si>
  <si>
    <t xml:space="preserve">MOVIMENTAÇÃO DE TERRA </t>
  </si>
  <si>
    <t>ED-15447 / SETOP</t>
  </si>
  <si>
    <t>ED-51141 / SETOP</t>
  </si>
  <si>
    <t>PISOS E PASSEIOS</t>
  </si>
  <si>
    <t>PISO CIMENTADO COM ARGAMASSA, TRAÇO 1:3 (CIMENTO E AREIA), ESP. 25MM, ACABAMENTO DESEMPENADO E FELTRADO, MODULAÇÃO DE (200X200)CM, INCLUSIVE JUNTA PLÁSTICA</t>
  </si>
  <si>
    <t xml:space="preserve">VESTIARIOS </t>
  </si>
  <si>
    <t>COBERTURA EM TELHA CERÂMICA, TIPO PLAN, INCLUSIVE FIXAÇÃO, EXCLUSIVE ENGRADAMENTO E MANTA ISOLANTE/ TÉRMICA</t>
  </si>
  <si>
    <t>ED-48420/SETOP</t>
  </si>
  <si>
    <t>ENGRADAMENTO EM MADEIRA PARAJU OU EQUIVALENTE, PARA
TELHAS CERÂMICAS OU DE CONCRETO, EXCLUSIVE TELHAS</t>
  </si>
  <si>
    <t>ED-48407/SETOP</t>
  </si>
  <si>
    <t>ED-50563/SETOP</t>
  </si>
  <si>
    <t xml:space="preserve">PERGOLADO </t>
  </si>
  <si>
    <t>103315 / SINAPI</t>
  </si>
  <si>
    <t xml:space="preserve">BANCOS E MESAS </t>
  </si>
  <si>
    <t>CONJUNTO DE MESA E BANCOS DE CONCRETO PARA JOGOS (02
BANCOS EM ARCO COM D INTERNO = 130 CM E H = 43 CM E MESA
COM D = 80 CM, E = 8 CM E H = 75 CM)</t>
  </si>
  <si>
    <t>um</t>
  </si>
  <si>
    <t>ED-22216/setop</t>
  </si>
  <si>
    <t>ALVENARIA DE VEDAÇÃO COM TIJOLO CERÂMICO FURADO, ESP.11 CM, PARA REVESTIMENTO, INCLUSIVE ARGAMASSA PARA ASSENTAMENTO</t>
  </si>
  <si>
    <t>REBOCO COM ARGAMASSA, TRAÇO 1:2:8 (CIMENTO, CAL E AREIA)
, ESP. 20MM, APLICAÇÃO MANUAL, INCLUSIVE ARGAMASSA COM
PREPARO MECANIZADO, EXCLUSIVE CHAPISCO</t>
  </si>
  <si>
    <t>POSTE DE AÇO GALVANIZADO PARA ILUMINAÇÃO PÚBLICA,
ALTURA LIVRE MÍNIMA DE 8 M, COM LUMINÁRIA DE LED, POTÊNCIA
DE 200W CADA, 4  PÉTALAS, INCLUSIVE FIAÇÃO, SUPORTES, RELÉ
E FUNDAÇÃO DE CONCRETO</t>
  </si>
  <si>
    <t>BANCO EM CONCRETO APARENTE, TIPO-1, PADRÃO SEE-MG, SEM ENCOSTO, POLIDO COM ACABAMENTO EM VERNIZ, ESP. 5CM, COMPRIMENTO 150CM, LARGURA 40CM, ALTURA 45CM, INCLUSIVE CORTE NO PISO PARA FIXAÇÃO COM CONCRETO NÃO ESTRUTURAL, PREPARADO EM OBRA COM BETONEIRA, COM FCK
15 MPA</t>
  </si>
  <si>
    <t>IVAN VIEIRA DE PINHO - PREFEITO MUNICIPAL DE RUBELITA</t>
  </si>
  <si>
    <t>BANCO EM CONCRETO APARENTE, FORMATO CIRCULA , COM ENCOSTO DE 35 CM  POLIDO COM ACABAMENTO EM VERNIZ, ESP. 10 CM, DIAMETRO 200CM, CIM DIAMETRO INTERNO PARA ATERRO DE 80 CM  LARGURA 40CM, ALTURA 45CM, INCLUSIVE CORTE NO PISO PARA FIXAÇÃO COM CONCRETO NÃO ESTRUTURAL, PREPARADO EM OBRA COM BETONEIRA, COM FCK 15 MPA</t>
  </si>
  <si>
    <t>FORNECIMENTO E ASSENTAMENTO DE TUBO PVC RÍGIDO, ESGOTO, PBV - SÉRIE NORMAL, DN 50 MM (2"), INCLUSIVE CONEXÕES</t>
  </si>
  <si>
    <t>FORNECIMENTO E ASSENTAMENTO DE TUBO PVC RÍGIDO, ESGOTO, PBV - SÉRIE NORMAL, DN 100 MM (4"), INCLUSIVE CONEXÕES</t>
  </si>
  <si>
    <t xml:space="preserve">HIDRAULICA </t>
  </si>
  <si>
    <t>REGISTRO DE GAVETA, TIPO BASE, ROSCÁVEL 3/4" (PARA TUBO SOLDÁVEL OU PPR DN 25MM/CPVC DN 22MM), INCLUSIVE ACABAMENTO (PADRÃO MÉDIO) E CANOPLA CROMADO</t>
  </si>
  <si>
    <t>SERVIÇOS PRELIMINARES</t>
  </si>
  <si>
    <t>UM</t>
  </si>
  <si>
    <t>INSTALAÇÃO DE PERGOLADO EM EUCALIPTO TRATADO E ENVERNIZADO  OU EQUIVALENTE DA REGIÃO, FIXADO COM CONCRETO SOBRE SOLO.</t>
  </si>
  <si>
    <t>7.2</t>
  </si>
  <si>
    <t>7.3</t>
  </si>
  <si>
    <t>7.4</t>
  </si>
  <si>
    <t>7.5</t>
  </si>
  <si>
    <t>10.2</t>
  </si>
  <si>
    <t>10.3</t>
  </si>
  <si>
    <t>10.4</t>
  </si>
  <si>
    <t>11.1</t>
  </si>
  <si>
    <t>11.2</t>
  </si>
  <si>
    <t>12.1</t>
  </si>
  <si>
    <t>12.2</t>
  </si>
  <si>
    <t>13.1</t>
  </si>
  <si>
    <t>14.1</t>
  </si>
  <si>
    <t>15.1</t>
  </si>
  <si>
    <t>15.2</t>
  </si>
  <si>
    <t>CABO DE COBRE FLEXÍVEL, CLASSE 5, ISOLAMENTO TIPO LSHF/ ATOX, NÃO HALOGENADO, ANTICHAMA, TERMOPLÁSTICO, UNIPOLAR, SEÇÃO 2,5 MM2, 70°C, 450/750V</t>
  </si>
  <si>
    <t>ED-48951/SETOP</t>
  </si>
  <si>
    <t xml:space="preserve">PREFEITURA MUNICIPAL DE MONTEZUMA </t>
  </si>
  <si>
    <t>CNPJ: 25.226.983/0001-56</t>
  </si>
  <si>
    <t xml:space="preserve">PLANILHA ORÇAMENTÁRIA </t>
  </si>
  <si>
    <t>103186/SINAPI</t>
  </si>
  <si>
    <t>103190/SINAPI</t>
  </si>
  <si>
    <t>103185/SINAPI</t>
  </si>
  <si>
    <t>INSTALAÇÃO DE MULTIEXERCITADOR COM SEIS FUNÇÕES,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</si>
  <si>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</si>
  <si>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ESQUI TRIPLO, EM TUBO DE AÇO CARBONO - EQUIPAMENTO DE GINÁSTICA PARA ACADEMIA AO AR LIVRE / ACADEMIA DA TERCEIRA IDADE - ATI, INSTALADO SOBRE PISO DE CONCRETO EXISTENTE. AF_10/2021</t>
  </si>
  <si>
    <t xml:space="preserve">CONVENETE : PREFEITURA MUNICIPAL DE MONTEZUMA </t>
  </si>
  <si>
    <t xml:space="preserve">FOLHA N° </t>
  </si>
  <si>
    <t xml:space="preserve">OBRA: CONSTRUÇÃO DE PRAÇA MUNICIPAL NA COMUNIDADE BREJINHO </t>
  </si>
  <si>
    <t>DATA : 25/02/2026</t>
  </si>
  <si>
    <t xml:space="preserve">LOCAL: COMUNIDADE BREJINHO - MONTEZUMA/MG </t>
  </si>
  <si>
    <t xml:space="preserve">FORMA DE EXECUÇÃO </t>
  </si>
  <si>
    <t>SETOP - REGIÃO NORTE / OUT/ 2025 - SINAPI DEZ/ 2025</t>
  </si>
  <si>
    <t xml:space="preserve">REFERÊNCIA/ MÊS :
</t>
  </si>
  <si>
    <t xml:space="preserve">( ) DIRETA </t>
  </si>
  <si>
    <t xml:space="preserve">(  ) INDIRETA </t>
  </si>
  <si>
    <t xml:space="preserve">LDI ( ISS = 5% )     </t>
  </si>
  <si>
    <t xml:space="preserve">PRAZO DE EXECUÇÃO : 5 MESES 
</t>
  </si>
  <si>
    <t xml:space="preserve">ACADEMIA AO AR LIVRE  E PLAYGORUND </t>
  </si>
  <si>
    <t>ORÇAMENTO</t>
  </si>
  <si>
    <t>6.2</t>
  </si>
  <si>
    <t>6.3</t>
  </si>
  <si>
    <t>6.4</t>
  </si>
  <si>
    <t>6.5</t>
  </si>
  <si>
    <t>7.6</t>
  </si>
  <si>
    <t>7.7</t>
  </si>
  <si>
    <t>7.8</t>
  </si>
  <si>
    <t>12.3</t>
  </si>
  <si>
    <t>12.4</t>
  </si>
  <si>
    <t>14.2</t>
  </si>
  <si>
    <t>15.3</t>
  </si>
  <si>
    <t>15.4</t>
  </si>
  <si>
    <t>15.5</t>
  </si>
  <si>
    <t>15.6</t>
  </si>
  <si>
    <t>15.7</t>
  </si>
  <si>
    <t>15.8</t>
  </si>
  <si>
    <t>15.10</t>
  </si>
  <si>
    <t>15.12</t>
  </si>
  <si>
    <t>15.13</t>
  </si>
  <si>
    <t>16.1</t>
  </si>
  <si>
    <t>16.2</t>
  </si>
  <si>
    <t>16.3</t>
  </si>
  <si>
    <t>16.5</t>
  </si>
  <si>
    <t>17.1</t>
  </si>
  <si>
    <t>18.1</t>
  </si>
  <si>
    <t xml:space="preserve">RUA HERMELINO , 81 - CENTRO- MONTEZUMA-MG </t>
  </si>
  <si>
    <t>EXECUÇÃO DE PAVIMENTO INTERTRAVADO, ESPESSURA 6CM, DIMENSOES 20 X10 FCK 35MPA, INCLUINDO FORNECIMENTO E TRANSPORTE DETODOS OS MATERIAIS E COLCHÃO DE ASSENTAMENTO COM ESPESSURA 6CM)</t>
  </si>
  <si>
    <t>CONJUNTO DE DOIS (2) INTERRUPTORES BIPOLAR SIMPLES,
CORRENTE 10A, TENSÃO 250V, (10A-250V), COM PLACA 4"X2" DE
DOIS (2) POSTOS, INCLUSIVE FORNECIMENTO, INSTALAÇÃO,
SUPORTE, MÓDULO E PLACA</t>
  </si>
  <si>
    <t>UNID</t>
  </si>
  <si>
    <t>LUMINÁRIA PLAFON REDONDO DE VIDRO JATEADO REDONDO
COMPLETA, DIÂMETRO 25 CM, PARA UMA (1) LÂMPADA LED,
POTÊNCIA 15W, BULBO A65, FORNECIMENTO E INSTALAÇÃO,
INCLUSIVE BASE E LÂMPADA</t>
  </si>
  <si>
    <t xml:space="preserve">VALOR : </t>
  </si>
  <si>
    <t>BANCO EM CONCRETO APARENTE, SEM ENCOSTO, POLIDO COM ACABAMENTO EM VERNIZ, ESP. 8CM, COMPRIMENTO 200CM, LARGURA 40CM, ALTURA 55CM, INCLUSIVE CORTE NO PISO PARA FIXAÇÃO COM CONCRETO NÃO ESTRUTURAL, PREPARADO EM OBRA COM BETONEIRA, COM FCK 15 MPA</t>
  </si>
  <si>
    <t>103367/SINAPI</t>
  </si>
  <si>
    <t>87904/SINAPI</t>
  </si>
  <si>
    <t>87878/SINAPI</t>
  </si>
  <si>
    <t xml:space="preserve">87777/SINAPI </t>
  </si>
  <si>
    <t>87554/SINAPI</t>
  </si>
  <si>
    <t>102607/SINAPI</t>
  </si>
  <si>
    <t>ED-49989/SETOP</t>
  </si>
  <si>
    <t>ED-50027/SETOP</t>
  </si>
  <si>
    <t>ED-50029/SETOP</t>
  </si>
  <si>
    <t>86943/SINAPI</t>
  </si>
  <si>
    <t>95470/SINAPI</t>
  </si>
  <si>
    <t>86913/SINAPI</t>
  </si>
  <si>
    <t>ED-48535/SETOP</t>
  </si>
  <si>
    <t xml:space="preserve"> ED-50976/SETOP</t>
  </si>
  <si>
    <t>ED-50973/SETOP</t>
  </si>
  <si>
    <t>ED-21612/SETOP</t>
  </si>
  <si>
    <t>ED-51152/SETOP</t>
  </si>
  <si>
    <t>ED-50566/SETOP</t>
  </si>
  <si>
    <t>87251/SINAPI</t>
  </si>
  <si>
    <t>87265/SINAPI</t>
  </si>
  <si>
    <t>101161/SINAPI</t>
  </si>
  <si>
    <t>88415/SINAPI</t>
  </si>
  <si>
    <t>88431/SINAPI</t>
  </si>
  <si>
    <t>96111/SINAPI</t>
  </si>
  <si>
    <t xml:space="preserve">96121/SINAPI </t>
  </si>
  <si>
    <t>ED-15446/SETOP</t>
  </si>
  <si>
    <t>Kit Medio - Brinquedos para Playground - Brinquedos de Ferro - Parquinho - Escorregador - Balanço - Gangorra - Gira Gira Carrossel</t>
  </si>
  <si>
    <t>ED-48360/SETOP</t>
  </si>
  <si>
    <t xml:space="preserve">IVAN VIEIRA DE PINHO </t>
  </si>
  <si>
    <t>Mês 3</t>
  </si>
  <si>
    <t>Mês 4</t>
  </si>
  <si>
    <t>Mês 5</t>
  </si>
  <si>
    <r>
      <rPr>
        <b/>
        <sz val="11"/>
        <rFont val="Arial"/>
        <family val="2"/>
      </rPr>
      <t>PRAZO DA OBRA:</t>
    </r>
    <r>
      <rPr>
        <sz val="11"/>
        <rFont val="Arial"/>
        <family val="2"/>
      </rPr>
      <t xml:space="preserve"> 05 MESES</t>
    </r>
  </si>
  <si>
    <r>
      <rPr>
        <b/>
        <sz val="11"/>
        <rFont val="Arial"/>
        <family val="2"/>
      </rPr>
      <t>DATA:</t>
    </r>
    <r>
      <rPr>
        <sz val="11"/>
        <rFont val="Arial"/>
        <family val="2"/>
      </rPr>
      <t xml:space="preserve"> 25/02/2026</t>
    </r>
  </si>
  <si>
    <r>
      <rPr>
        <b/>
        <sz val="11"/>
        <rFont val="Arial"/>
        <family val="2"/>
      </rPr>
      <t>FOLHA Nº:</t>
    </r>
    <r>
      <rPr>
        <sz val="11"/>
        <rFont val="Arial"/>
        <family val="2"/>
      </rPr>
      <t xml:space="preserve"> 02</t>
    </r>
  </si>
  <si>
    <r>
      <rPr>
        <b/>
        <sz val="11"/>
        <rFont val="Arial"/>
        <family val="2"/>
      </rPr>
      <t>OBRA:</t>
    </r>
    <r>
      <rPr>
        <sz val="11"/>
        <rFont val="Arial"/>
        <family val="2"/>
      </rPr>
      <t xml:space="preserve"> CONSTRUÇÃO DA PRAÇA MUNICIPAL DO BREJINHO - MONTEZUMA/MG</t>
    </r>
  </si>
  <si>
    <r>
      <rPr>
        <b/>
        <sz val="11"/>
        <rFont val="Arial"/>
        <family val="2"/>
      </rPr>
      <t>CONVENENTE:</t>
    </r>
    <r>
      <rPr>
        <sz val="11"/>
        <rFont val="Arial"/>
        <family val="2"/>
      </rPr>
      <t xml:space="preserve"> PREFEITURA MUNICIPAL DE MONTEZUMA/MG</t>
    </r>
  </si>
  <si>
    <r>
      <rPr>
        <b/>
        <sz val="11"/>
        <rFont val="Arial"/>
        <family val="2"/>
      </rPr>
      <t>LOCAL:</t>
    </r>
    <r>
      <rPr>
        <sz val="11"/>
        <rFont val="Arial"/>
        <family val="2"/>
      </rPr>
      <t xml:space="preserve"> BREJINHO,  MONTEZUMA/MG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</si>
</sst>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55" x14ac:knownFonts="1">
    <font>
      <sz val="10"/>
      <color rgb="FF000000"/>
      <name val="Times New Roman"/>
      <charset val="204"/>
    </font>
    <font>
      <b/>
      <sz val="8"/>
      <name val="Calibri"/>
      <family val="2"/>
    </font>
    <font>
      <b/>
      <sz val="10"/>
      <name val="Calibri"/>
      <family val="2"/>
    </font>
    <font>
      <b/>
      <sz val="8"/>
      <color rgb="FF000000"/>
      <name val="Calibri"/>
      <family val="2"/>
    </font>
    <font>
      <sz val="8"/>
      <name val="Calibri"/>
      <family val="2"/>
    </font>
    <font>
      <sz val="8"/>
      <color rgb="FF000000"/>
      <name val="Calibri"/>
      <family val="2"/>
    </font>
    <font>
      <b/>
      <sz val="8"/>
      <name val="Calibri"/>
      <family val="1"/>
    </font>
    <font>
      <sz val="8"/>
      <name val="Calibri"/>
      <family val="1"/>
    </font>
    <font>
      <sz val="8"/>
      <color rgb="FF000000"/>
      <name val="Calibri"/>
      <family val="2"/>
      <scheme val="minor"/>
    </font>
    <font>
      <sz val="7"/>
      <color rgb="FF000000"/>
      <name val="Calibri"/>
      <family val="2"/>
      <scheme val="minor"/>
    </font>
    <font>
      <sz val="7"/>
      <color indexed="8"/>
      <name val="Calibri"/>
      <family val="2"/>
      <scheme val="minor"/>
    </font>
    <font>
      <b/>
      <sz val="7"/>
      <color indexed="8"/>
      <name val="Calibri"/>
      <family val="2"/>
      <scheme val="minor"/>
    </font>
    <font>
      <b/>
      <sz val="9"/>
      <name val="Calibri"/>
      <family val="2"/>
    </font>
    <font>
      <sz val="7"/>
      <name val="Calibri"/>
      <family val="2"/>
      <scheme val="minor"/>
    </font>
    <font>
      <b/>
      <sz val="8"/>
      <color rgb="FF000000"/>
      <name val="Calibri"/>
      <family val="2"/>
      <scheme val="minor"/>
    </font>
    <font>
      <sz val="12"/>
      <color rgb="FF000000"/>
      <name val="Arial"/>
      <family val="2"/>
    </font>
    <font>
      <sz val="8"/>
      <name val="Calibri"/>
      <family val="2"/>
      <scheme val="minor"/>
    </font>
    <font>
      <b/>
      <sz val="7"/>
      <name val="Calibri"/>
      <family val="2"/>
      <scheme val="minor"/>
    </font>
    <font>
      <sz val="7"/>
      <color rgb="FF000000"/>
      <name val="Times New Roman"/>
      <family val="1"/>
    </font>
    <font>
      <sz val="11"/>
      <color rgb="FF000000"/>
      <name val="Calibri"/>
      <family val="2"/>
      <scheme val="minor"/>
    </font>
    <font>
      <sz val="10"/>
      <color rgb="FF000000"/>
      <name val="Times New Roman"/>
      <family val="1"/>
    </font>
    <font>
      <sz val="28"/>
      <color indexed="8"/>
      <name val="Arial"/>
      <family val="2"/>
    </font>
    <font>
      <b/>
      <sz val="11"/>
      <color indexed="9"/>
      <name val="Arial"/>
      <family val="2"/>
    </font>
    <font>
      <sz val="11"/>
      <name val="Arial"/>
      <family val="2"/>
    </font>
    <font>
      <b/>
      <sz val="11"/>
      <name val="Arial"/>
      <family val="2"/>
    </font>
    <font>
      <b/>
      <sz val="11"/>
      <color rgb="FF000000"/>
      <name val="Arial"/>
      <family val="2"/>
    </font>
    <font>
      <sz val="11"/>
      <color rgb="FF000000"/>
      <name val="Arial"/>
      <family val="2"/>
    </font>
    <font>
      <sz val="10"/>
      <name val="Arial"/>
      <family val="2"/>
    </font>
    <font>
      <sz val="11"/>
      <color indexed="8"/>
      <name val="Arial"/>
      <family val="2"/>
    </font>
    <font>
      <u/>
      <sz val="11"/>
      <color indexed="8"/>
      <name val="Arial"/>
      <family val="2"/>
    </font>
    <font>
      <sz val="10"/>
      <name val="Calibri"/>
      <family val="2"/>
      <scheme val="minor"/>
    </font>
    <font>
      <b/>
      <sz val="10"/>
      <name val="Calibri"/>
      <family val="2"/>
      <scheme val="minor"/>
    </font>
    <font>
      <b/>
      <sz val="9"/>
      <name val="Calibri"/>
      <family val="2"/>
      <scheme val="minor"/>
    </font>
    <font>
      <b/>
      <sz val="12"/>
      <color rgb="FF000000"/>
      <name val="Calibri"/>
      <family val="2"/>
      <scheme val="minor"/>
    </font>
    <font>
      <sz val="11"/>
      <color rgb="FF000000"/>
      <name val="Calibri"/>
      <family val="2"/>
    </font>
    <font>
      <b/>
      <sz val="9"/>
      <color rgb="FF000000"/>
      <name val="Calibri"/>
      <family val="2"/>
      <scheme val="minor"/>
    </font>
    <font>
      <sz val="8"/>
      <name val="Arial Narrow"/>
      <family val="2"/>
    </font>
    <font>
      <sz val="8"/>
      <color rgb="FF000000"/>
      <name val="Arial Narrow"/>
      <family val="2"/>
    </font>
    <font>
      <sz val="8"/>
      <name val="Times New Roman"/>
      <family val="1"/>
    </font>
    <font>
      <b/>
      <sz val="10"/>
      <color theme="1"/>
      <name val="Calibri"/>
      <family val="2"/>
    </font>
    <font>
      <b/>
      <sz val="9"/>
      <color theme="1"/>
      <name val="Arial Narrow"/>
      <family val="2"/>
    </font>
    <font>
      <sz val="9"/>
      <color theme="1"/>
      <name val="Arial Narrow"/>
      <family val="2"/>
    </font>
    <font>
      <sz val="8"/>
      <color theme="1"/>
      <name val="Calibri"/>
      <family val="2"/>
      <scheme val="minor"/>
    </font>
    <font>
      <b/>
      <sz val="9"/>
      <color theme="1"/>
      <name val="Calibri"/>
      <family val="2"/>
      <scheme val="minor"/>
    </font>
    <font>
      <b/>
      <sz val="8"/>
      <color theme="1"/>
      <name val="Calibri"/>
      <family val="2"/>
    </font>
    <font>
      <b/>
      <sz val="8"/>
      <color theme="1"/>
      <name val="Calibri"/>
      <family val="2"/>
      <scheme val="minor"/>
    </font>
    <font>
      <sz val="8"/>
      <color theme="1"/>
      <name val="Calibri"/>
      <family val="1"/>
    </font>
    <font>
      <sz val="10"/>
      <color theme="1"/>
      <name val="Times New Roman"/>
      <family val="1"/>
    </font>
    <font>
      <b/>
      <sz val="8"/>
      <name val="Calibri"/>
      <family val="2"/>
      <scheme val="minor"/>
    </font>
    <font>
      <sz val="10"/>
      <color theme="1"/>
      <name val="Calibri"/>
      <family val="2"/>
      <scheme val="minor"/>
    </font>
    <font>
      <sz val="9"/>
      <color theme="1"/>
      <name val="Calibri"/>
      <family val="2"/>
      <scheme val="minor"/>
    </font>
    <font>
      <sz val="10"/>
      <color rgb="FF000000"/>
      <name val="Calibri"/>
      <family val="2"/>
      <scheme val="minor"/>
    </font>
    <font>
      <b/>
      <sz val="11"/>
      <color rgb="FF000000"/>
      <name val="Calibri"/>
      <family val="2"/>
      <scheme val="minor"/>
    </font>
    <font>
      <sz val="8"/>
      <color indexed="8"/>
      <name val="Calibri"/>
      <family val="2"/>
      <scheme val="minor"/>
    </font>
    <font>
      <b/>
      <sz val="8"/>
      <color indexed="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theme="3" tint="0.59999389629810485"/>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4" fontId="20" fillId="0" borderId="0" applyFont="0" applyFill="0" applyBorder="0" applyAlignment="0" applyProtection="0"/>
    <xf numFmtId="9" fontId="20" fillId="0" borderId="0" applyFont="0" applyFill="0" applyBorder="0" applyAlignment="0" applyProtection="0"/>
  </cellStyleXfs>
  <cellXfs count="293">
    <xf numFmtId="0" fontId="0" fillId="0" borderId="0" xfId="0" applyAlignment="1">
      <alignment horizontal="left" vertical="top"/>
    </xf>
    <xf numFmtId="0" fontId="7" fillId="0" borderId="1" xfId="0" applyFont="1" applyBorder="1" applyAlignment="1">
      <alignment horizontal="center" vertical="top" wrapText="1"/>
    </xf>
    <xf numFmtId="0" fontId="7"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2" fontId="5" fillId="0" borderId="1" xfId="0" applyNumberFormat="1" applyFont="1" applyBorder="1" applyAlignment="1">
      <alignment horizontal="center" vertical="center" shrinkToFit="1"/>
    </xf>
    <xf numFmtId="0" fontId="10" fillId="0" borderId="0" xfId="0" applyFont="1" applyAlignment="1">
      <alignment vertical="center"/>
    </xf>
    <xf numFmtId="0" fontId="10" fillId="0" borderId="4" xfId="0" applyFont="1" applyBorder="1" applyAlignment="1">
      <alignment vertical="center"/>
    </xf>
    <xf numFmtId="0" fontId="10" fillId="0" borderId="0" xfId="0" applyFont="1"/>
    <xf numFmtId="0" fontId="10" fillId="0" borderId="4" xfId="0" applyFont="1" applyBorder="1"/>
    <xf numFmtId="0" fontId="0" fillId="0" borderId="2" xfId="0" applyBorder="1" applyAlignment="1">
      <alignment horizontal="left" vertical="top"/>
    </xf>
    <xf numFmtId="0" fontId="11" fillId="0" borderId="0" xfId="0" applyFont="1" applyAlignment="1">
      <alignment horizontal="center" vertical="center"/>
    </xf>
    <xf numFmtId="2" fontId="5" fillId="0" borderId="1" xfId="0" applyNumberFormat="1" applyFont="1" applyBorder="1" applyAlignment="1">
      <alignment horizontal="right" vertical="top" shrinkToFit="1"/>
    </xf>
    <xf numFmtId="0" fontId="4" fillId="0" borderId="1" xfId="0" applyFont="1" applyBorder="1" applyAlignment="1">
      <alignment horizontal="right" vertical="top" wrapText="1"/>
    </xf>
    <xf numFmtId="2" fontId="5" fillId="0" borderId="1" xfId="0" applyNumberFormat="1" applyFont="1" applyBorder="1" applyAlignment="1">
      <alignment horizontal="center" vertical="top" shrinkToFit="1"/>
    </xf>
    <xf numFmtId="0" fontId="15" fillId="0" borderId="0" xfId="0" applyFont="1" applyAlignment="1">
      <alignment horizontal="center" vertical="top"/>
    </xf>
    <xf numFmtId="0" fontId="17" fillId="0" borderId="0" xfId="0" applyFont="1" applyAlignment="1">
      <alignment vertical="top" wrapText="1"/>
    </xf>
    <xf numFmtId="0" fontId="1" fillId="0" borderId="0" xfId="0" applyFont="1" applyAlignment="1">
      <alignment vertical="center" wrapText="1"/>
    </xf>
    <xf numFmtId="0" fontId="0" fillId="0" borderId="1" xfId="0" applyBorder="1" applyAlignment="1">
      <alignment horizontal="left" vertical="top" wrapText="1"/>
    </xf>
    <xf numFmtId="0" fontId="0" fillId="0" borderId="1" xfId="0" applyBorder="1" applyAlignment="1">
      <alignment horizontal="right" vertical="top" wrapText="1"/>
    </xf>
    <xf numFmtId="0" fontId="4" fillId="0" borderId="1" xfId="0" applyFont="1" applyBorder="1" applyAlignment="1">
      <alignment horizontal="left" vertical="top" wrapText="1"/>
    </xf>
    <xf numFmtId="0" fontId="18" fillId="0" borderId="0" xfId="0" applyFont="1" applyAlignment="1">
      <alignment horizontal="left" vertical="top"/>
    </xf>
    <xf numFmtId="0" fontId="10" fillId="0" borderId="6" xfId="0" applyFont="1" applyBorder="1" applyAlignment="1">
      <alignment vertical="center"/>
    </xf>
    <xf numFmtId="0" fontId="10" fillId="0" borderId="6" xfId="0" applyFont="1" applyBorder="1"/>
    <xf numFmtId="0" fontId="23" fillId="0" borderId="20" xfId="0" applyFont="1" applyBorder="1" applyAlignment="1">
      <alignment horizontal="center" vertical="center"/>
    </xf>
    <xf numFmtId="9" fontId="23" fillId="0" borderId="20" xfId="0" applyNumberFormat="1" applyFont="1" applyBorder="1" applyAlignment="1">
      <alignment horizontal="center" vertical="center"/>
    </xf>
    <xf numFmtId="10" fontId="23" fillId="0" borderId="20" xfId="2" applyNumberFormat="1" applyFont="1" applyBorder="1" applyAlignment="1">
      <alignment horizontal="center" vertical="center"/>
    </xf>
    <xf numFmtId="0" fontId="24" fillId="0" borderId="22" xfId="0" applyFont="1" applyBorder="1" applyAlignment="1">
      <alignment horizontal="center" vertical="center"/>
    </xf>
    <xf numFmtId="164" fontId="23" fillId="0" borderId="20" xfId="0" applyNumberFormat="1" applyFont="1" applyBorder="1" applyAlignment="1">
      <alignment horizontal="center" vertical="center" wrapText="1"/>
    </xf>
    <xf numFmtId="44" fontId="23" fillId="0" borderId="20" xfId="1" applyFont="1" applyBorder="1" applyAlignment="1">
      <alignment horizontal="center" vertical="center"/>
    </xf>
    <xf numFmtId="4" fontId="23" fillId="0" borderId="20" xfId="0" applyNumberFormat="1" applyFont="1" applyBorder="1" applyAlignment="1">
      <alignment horizontal="center" vertical="center"/>
    </xf>
    <xf numFmtId="9" fontId="23" fillId="0" borderId="21" xfId="2" applyFont="1" applyBorder="1" applyAlignment="1">
      <alignment vertical="center"/>
    </xf>
    <xf numFmtId="9" fontId="23" fillId="0" borderId="20" xfId="2" applyFont="1" applyBorder="1" applyAlignment="1">
      <alignment horizontal="center" vertical="center"/>
    </xf>
    <xf numFmtId="0" fontId="0" fillId="0" borderId="6" xfId="0" applyBorder="1" applyAlignment="1">
      <alignment horizontal="left" vertical="top"/>
    </xf>
    <xf numFmtId="0" fontId="28" fillId="0" borderId="0" xfId="0" applyFont="1" applyAlignment="1">
      <alignment vertical="center"/>
    </xf>
    <xf numFmtId="0" fontId="28" fillId="0" borderId="7" xfId="0" applyFont="1" applyBorder="1" applyAlignment="1">
      <alignment vertical="center"/>
    </xf>
    <xf numFmtId="0" fontId="29" fillId="0" borderId="0" xfId="0" applyFont="1" applyAlignment="1">
      <alignment horizontal="center" vertical="center"/>
    </xf>
    <xf numFmtId="0" fontId="28" fillId="0" borderId="0" xfId="0" applyFont="1" applyAlignment="1">
      <alignment horizontal="center"/>
    </xf>
    <xf numFmtId="0" fontId="0" fillId="0" borderId="27" xfId="0" applyBorder="1" applyAlignment="1">
      <alignment horizontal="left" vertical="top"/>
    </xf>
    <xf numFmtId="164" fontId="23" fillId="0" borderId="15" xfId="0" applyNumberFormat="1" applyFont="1" applyBorder="1" applyAlignment="1">
      <alignment horizontal="left" vertical="center" wrapText="1"/>
    </xf>
    <xf numFmtId="2" fontId="8" fillId="0" borderId="1" xfId="0" applyNumberFormat="1" applyFont="1" applyBorder="1" applyAlignment="1">
      <alignment horizontal="center" vertical="center" wrapText="1"/>
    </xf>
    <xf numFmtId="0" fontId="10" fillId="0" borderId="0" xfId="0" applyFont="1" applyAlignment="1">
      <alignment horizontal="center" vertical="center"/>
    </xf>
    <xf numFmtId="44" fontId="23" fillId="0" borderId="20" xfId="1" applyFont="1" applyBorder="1" applyAlignment="1">
      <alignment horizontal="right" vertical="center"/>
    </xf>
    <xf numFmtId="0" fontId="28" fillId="0" borderId="0" xfId="0" applyFont="1" applyAlignment="1">
      <alignment horizontal="center" vertical="center"/>
    </xf>
    <xf numFmtId="10" fontId="23" fillId="0" borderId="20" xfId="2" applyNumberFormat="1" applyFont="1" applyFill="1" applyBorder="1" applyAlignment="1">
      <alignment horizontal="center" vertical="center"/>
    </xf>
    <xf numFmtId="44" fontId="23" fillId="0" borderId="20" xfId="1" applyFont="1" applyFill="1" applyBorder="1" applyAlignment="1">
      <alignment horizontal="center" vertical="center"/>
    </xf>
    <xf numFmtId="0" fontId="28" fillId="0" borderId="28" xfId="0" applyFont="1" applyBorder="1" applyAlignment="1">
      <alignment vertical="center"/>
    </xf>
    <xf numFmtId="0" fontId="28" fillId="0" borderId="20" xfId="0" applyFont="1" applyBorder="1" applyAlignment="1">
      <alignment vertical="center"/>
    </xf>
    <xf numFmtId="0" fontId="16" fillId="0" borderId="1" xfId="0" applyFont="1" applyBorder="1" applyAlignment="1">
      <alignment horizontal="center" vertical="center" wrapText="1"/>
    </xf>
    <xf numFmtId="0" fontId="7" fillId="0" borderId="1" xfId="0" applyFont="1" applyBorder="1" applyAlignment="1">
      <alignment horizontal="left" vertical="top" wrapText="1"/>
    </xf>
    <xf numFmtId="0" fontId="0" fillId="0" borderId="1" xfId="0" applyBorder="1" applyAlignment="1">
      <alignment horizontal="left" vertical="top" wrapText="1" indent="1"/>
    </xf>
    <xf numFmtId="164" fontId="8" fillId="0" borderId="1" xfId="0" applyNumberFormat="1" applyFont="1" applyBorder="1" applyAlignment="1">
      <alignment horizontal="right"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top"/>
    </xf>
    <xf numFmtId="0" fontId="8" fillId="0" borderId="1" xfId="0" applyFont="1" applyBorder="1" applyAlignment="1">
      <alignment horizontal="left" vertical="top" wrapText="1"/>
    </xf>
    <xf numFmtId="0" fontId="4" fillId="0" borderId="1" xfId="0" applyFont="1" applyBorder="1" applyAlignment="1">
      <alignment horizontal="left" vertical="center" wrapText="1"/>
    </xf>
    <xf numFmtId="0" fontId="4" fillId="0" borderId="1" xfId="0" applyFont="1" applyBorder="1" applyAlignment="1">
      <alignment horizontal="right" vertical="center" wrapText="1"/>
    </xf>
    <xf numFmtId="4" fontId="5" fillId="0" borderId="1" xfId="0" applyNumberFormat="1" applyFont="1" applyBorder="1" applyAlignment="1">
      <alignment horizontal="right" vertical="center" shrinkToFit="1"/>
    </xf>
    <xf numFmtId="4" fontId="5" fillId="0" borderId="1" xfId="0" applyNumberFormat="1" applyFont="1" applyBorder="1" applyAlignment="1">
      <alignment horizontal="right" vertical="top" shrinkToFit="1"/>
    </xf>
    <xf numFmtId="0" fontId="8" fillId="2" borderId="1" xfId="0" applyFont="1" applyFill="1" applyBorder="1" applyAlignment="1">
      <alignment horizontal="center" vertical="center"/>
    </xf>
    <xf numFmtId="164" fontId="8" fillId="2" borderId="1" xfId="0" applyNumberFormat="1" applyFont="1" applyFill="1" applyBorder="1" applyAlignment="1">
      <alignment horizontal="right" vertical="center" wrapText="1"/>
    </xf>
    <xf numFmtId="0" fontId="4" fillId="2" borderId="1" xfId="0" applyFont="1" applyFill="1" applyBorder="1" applyAlignment="1">
      <alignment horizontal="center" vertical="center" wrapText="1"/>
    </xf>
    <xf numFmtId="2" fontId="5" fillId="2" borderId="1" xfId="0" applyNumberFormat="1" applyFont="1" applyFill="1" applyBorder="1" applyAlignment="1">
      <alignment horizontal="center" vertical="center" shrinkToFit="1"/>
    </xf>
    <xf numFmtId="0" fontId="4" fillId="2" borderId="1" xfId="0" applyFont="1" applyFill="1" applyBorder="1" applyAlignment="1">
      <alignment horizontal="right" vertical="center" wrapText="1"/>
    </xf>
    <xf numFmtId="4" fontId="5" fillId="2" borderId="1" xfId="0" applyNumberFormat="1" applyFont="1" applyFill="1" applyBorder="1" applyAlignment="1">
      <alignment horizontal="right" vertical="center" shrinkToFit="1"/>
    </xf>
    <xf numFmtId="0" fontId="4" fillId="2" borderId="1" xfId="0" applyFont="1" applyFill="1" applyBorder="1" applyAlignment="1">
      <alignment horizontal="left" vertical="center" wrapText="1"/>
    </xf>
    <xf numFmtId="4" fontId="5" fillId="2" borderId="1" xfId="0" applyNumberFormat="1" applyFont="1" applyFill="1" applyBorder="1" applyAlignment="1">
      <alignment horizontal="right" vertical="top" shrinkToFit="1"/>
    </xf>
    <xf numFmtId="0" fontId="8" fillId="2" borderId="1" xfId="0" applyFont="1" applyFill="1" applyBorder="1" applyAlignment="1">
      <alignment horizontal="left" vertical="center" wrapText="1"/>
    </xf>
    <xf numFmtId="0" fontId="8" fillId="2" borderId="1" xfId="0" applyFont="1" applyFill="1" applyBorder="1" applyAlignment="1">
      <alignment horizontal="left" vertical="top" wrapText="1"/>
    </xf>
    <xf numFmtId="0" fontId="36" fillId="0" borderId="30" xfId="0" applyFont="1" applyBorder="1" applyAlignment="1">
      <alignment horizontal="center" vertical="center" wrapText="1"/>
    </xf>
    <xf numFmtId="49" fontId="37" fillId="0" borderId="1" xfId="0" applyNumberFormat="1" applyFont="1" applyBorder="1" applyAlignment="1">
      <alignment horizontal="center" vertical="center"/>
    </xf>
    <xf numFmtId="0" fontId="36" fillId="0" borderId="1" xfId="0" applyFont="1" applyBorder="1" applyAlignment="1">
      <alignment horizontal="center" vertical="center" wrapText="1"/>
    </xf>
    <xf numFmtId="2" fontId="36" fillId="0" borderId="1" xfId="0" applyNumberFormat="1" applyFont="1" applyBorder="1" applyAlignment="1">
      <alignment horizontal="center" vertical="center" shrinkToFit="1"/>
    </xf>
    <xf numFmtId="164" fontId="36" fillId="0" borderId="1" xfId="0" applyNumberFormat="1" applyFont="1" applyBorder="1" applyAlignment="1">
      <alignment horizontal="center" vertical="center" shrinkToFit="1"/>
    </xf>
    <xf numFmtId="164" fontId="36" fillId="0" borderId="31" xfId="0" applyNumberFormat="1" applyFont="1" applyBorder="1" applyAlignment="1">
      <alignment horizontal="center" vertical="center" shrinkToFit="1"/>
    </xf>
    <xf numFmtId="0" fontId="1" fillId="4" borderId="1" xfId="0" applyFont="1" applyFill="1" applyBorder="1" applyAlignment="1">
      <alignment horizontal="center" vertical="top" wrapText="1"/>
    </xf>
    <xf numFmtId="0" fontId="1" fillId="4" borderId="1" xfId="0" applyFont="1" applyFill="1" applyBorder="1" applyAlignment="1">
      <alignment horizontal="left" vertical="top" wrapText="1"/>
    </xf>
    <xf numFmtId="0" fontId="0" fillId="4" borderId="1" xfId="0" applyFill="1" applyBorder="1" applyAlignment="1">
      <alignment horizontal="left" wrapText="1"/>
    </xf>
    <xf numFmtId="4" fontId="3" fillId="4" borderId="1" xfId="0" applyNumberFormat="1" applyFont="1" applyFill="1" applyBorder="1" applyAlignment="1">
      <alignment horizontal="right" vertical="top" shrinkToFit="1"/>
    </xf>
    <xf numFmtId="164" fontId="14" fillId="4" borderId="1" xfId="0" applyNumberFormat="1" applyFont="1" applyFill="1" applyBorder="1" applyAlignment="1">
      <alignment horizontal="right" vertical="center" shrinkToFit="1"/>
    </xf>
    <xf numFmtId="0" fontId="4"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14" fillId="4" borderId="1" xfId="0" applyFont="1" applyFill="1" applyBorder="1" applyAlignment="1">
      <alignment horizontal="left" vertical="center" wrapText="1"/>
    </xf>
    <xf numFmtId="2" fontId="5" fillId="4" borderId="1" xfId="0" applyNumberFormat="1" applyFont="1" applyFill="1" applyBorder="1" applyAlignment="1">
      <alignment horizontal="center" vertical="center" shrinkToFit="1"/>
    </xf>
    <xf numFmtId="0" fontId="4" fillId="4" borderId="1" xfId="0" applyFont="1" applyFill="1" applyBorder="1" applyAlignment="1">
      <alignment horizontal="right" vertical="center" wrapText="1"/>
    </xf>
    <xf numFmtId="4" fontId="5" fillId="4" borderId="1" xfId="0" applyNumberFormat="1" applyFont="1" applyFill="1" applyBorder="1" applyAlignment="1">
      <alignment horizontal="right" vertical="center" shrinkToFit="1"/>
    </xf>
    <xf numFmtId="0" fontId="4" fillId="4" borderId="1" xfId="0" applyFont="1" applyFill="1" applyBorder="1" applyAlignment="1">
      <alignment horizontal="left" vertical="center" wrapText="1"/>
    </xf>
    <xf numFmtId="4" fontId="5" fillId="4" borderId="1" xfId="0" applyNumberFormat="1" applyFont="1" applyFill="1" applyBorder="1" applyAlignment="1">
      <alignment horizontal="right" vertical="top" shrinkToFit="1"/>
    </xf>
    <xf numFmtId="164" fontId="8" fillId="4" borderId="1" xfId="0" applyNumberFormat="1" applyFont="1" applyFill="1" applyBorder="1" applyAlignment="1">
      <alignment horizontal="right" vertical="center"/>
    </xf>
    <xf numFmtId="0" fontId="8" fillId="0" borderId="0" xfId="0" applyFont="1" applyAlignment="1">
      <alignment horizontal="left" vertical="top" wrapText="1"/>
    </xf>
    <xf numFmtId="164" fontId="14" fillId="4" borderId="1" xfId="0" applyNumberFormat="1" applyFont="1" applyFill="1" applyBorder="1" applyAlignment="1">
      <alignment horizontal="right" vertical="center"/>
    </xf>
    <xf numFmtId="0" fontId="40" fillId="4" borderId="30" xfId="0" applyFont="1" applyFill="1" applyBorder="1" applyAlignment="1">
      <alignment horizontal="center" vertical="center" wrapText="1"/>
    </xf>
    <xf numFmtId="0" fontId="41" fillId="4" borderId="1" xfId="0" applyFont="1" applyFill="1" applyBorder="1" applyAlignment="1">
      <alignment horizontal="left" wrapText="1"/>
    </xf>
    <xf numFmtId="0" fontId="41" fillId="4" borderId="1" xfId="0" applyFont="1" applyFill="1" applyBorder="1" applyAlignment="1">
      <alignment horizontal="center" wrapText="1"/>
    </xf>
    <xf numFmtId="0" fontId="40" fillId="4" borderId="1" xfId="0" applyFont="1" applyFill="1" applyBorder="1" applyAlignment="1">
      <alignment horizontal="center" wrapText="1"/>
    </xf>
    <xf numFmtId="0" fontId="40" fillId="4" borderId="1" xfId="0" applyFont="1" applyFill="1" applyBorder="1" applyAlignment="1">
      <alignment horizontal="left" wrapText="1"/>
    </xf>
    <xf numFmtId="0" fontId="44" fillId="4" borderId="1" xfId="0" applyFont="1" applyFill="1" applyBorder="1" applyAlignment="1">
      <alignment horizontal="center" vertical="center" wrapText="1"/>
    </xf>
    <xf numFmtId="0" fontId="45" fillId="4" borderId="1" xfId="0" applyFont="1" applyFill="1" applyBorder="1" applyAlignment="1">
      <alignment horizontal="center" vertical="center"/>
    </xf>
    <xf numFmtId="2" fontId="44" fillId="4" borderId="1" xfId="0" applyNumberFormat="1" applyFont="1" applyFill="1" applyBorder="1" applyAlignment="1">
      <alignment horizontal="center" vertical="center" shrinkToFit="1"/>
    </xf>
    <xf numFmtId="0" fontId="44" fillId="4" borderId="1" xfId="0" applyFont="1" applyFill="1" applyBorder="1" applyAlignment="1">
      <alignment horizontal="right" vertical="center" wrapText="1"/>
    </xf>
    <xf numFmtId="4" fontId="44" fillId="4" borderId="1" xfId="0" applyNumberFormat="1" applyFont="1" applyFill="1" applyBorder="1" applyAlignment="1">
      <alignment horizontal="right" vertical="center" shrinkToFit="1"/>
    </xf>
    <xf numFmtId="0" fontId="44" fillId="4" borderId="1" xfId="0" applyFont="1" applyFill="1" applyBorder="1" applyAlignment="1">
      <alignment horizontal="left" vertical="center" wrapText="1"/>
    </xf>
    <xf numFmtId="4" fontId="44" fillId="4" borderId="1" xfId="0" applyNumberFormat="1" applyFont="1" applyFill="1" applyBorder="1" applyAlignment="1">
      <alignment horizontal="right" vertical="top" shrinkToFit="1"/>
    </xf>
    <xf numFmtId="164" fontId="45" fillId="4" borderId="1" xfId="0" applyNumberFormat="1" applyFont="1" applyFill="1" applyBorder="1" applyAlignment="1">
      <alignment horizontal="right" vertical="center"/>
    </xf>
    <xf numFmtId="0" fontId="0" fillId="4" borderId="1" xfId="0" applyFill="1" applyBorder="1" applyAlignment="1">
      <alignment horizontal="left" vertical="center" wrapText="1"/>
    </xf>
    <xf numFmtId="0" fontId="46" fillId="4" borderId="1" xfId="0" applyFont="1" applyFill="1" applyBorder="1" applyAlignment="1">
      <alignment horizontal="center" vertical="center" wrapText="1"/>
    </xf>
    <xf numFmtId="0" fontId="42" fillId="4" borderId="1" xfId="0" applyFont="1" applyFill="1" applyBorder="1" applyAlignment="1">
      <alignment horizontal="center" vertical="center" wrapText="1"/>
    </xf>
    <xf numFmtId="2" fontId="42" fillId="4" borderId="1" xfId="0" applyNumberFormat="1" applyFont="1" applyFill="1" applyBorder="1" applyAlignment="1">
      <alignment horizontal="center" vertical="center" wrapText="1"/>
    </xf>
    <xf numFmtId="164" fontId="42" fillId="4" borderId="1" xfId="0" applyNumberFormat="1" applyFont="1" applyFill="1" applyBorder="1" applyAlignment="1">
      <alignment horizontal="right" vertical="center" wrapText="1"/>
    </xf>
    <xf numFmtId="0" fontId="46" fillId="4" borderId="1" xfId="0" applyFont="1" applyFill="1" applyBorder="1" applyAlignment="1">
      <alignment horizontal="left" vertical="top" wrapText="1"/>
    </xf>
    <xf numFmtId="0" fontId="47" fillId="4" borderId="1" xfId="0" applyFont="1" applyFill="1" applyBorder="1" applyAlignment="1">
      <alignment horizontal="left" vertical="top" wrapText="1" indent="1"/>
    </xf>
    <xf numFmtId="0" fontId="47" fillId="4" borderId="1" xfId="0" applyFont="1" applyFill="1" applyBorder="1" applyAlignment="1">
      <alignment horizontal="right" vertical="top" wrapText="1"/>
    </xf>
    <xf numFmtId="0" fontId="47" fillId="4" borderId="1" xfId="0" applyFont="1" applyFill="1" applyBorder="1" applyAlignment="1">
      <alignment horizontal="left" vertical="top" wrapText="1"/>
    </xf>
    <xf numFmtId="0" fontId="1"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4" fillId="4" borderId="1" xfId="0" applyFont="1" applyFill="1" applyBorder="1" applyAlignment="1">
      <alignment horizontal="right" vertical="top" wrapText="1"/>
    </xf>
    <xf numFmtId="2" fontId="5" fillId="4" borderId="1" xfId="0" applyNumberFormat="1" applyFont="1" applyFill="1" applyBorder="1" applyAlignment="1">
      <alignment horizontal="center" vertical="top" shrinkToFit="1"/>
    </xf>
    <xf numFmtId="2" fontId="5" fillId="4" borderId="1" xfId="0" applyNumberFormat="1" applyFont="1" applyFill="1" applyBorder="1" applyAlignment="1">
      <alignment horizontal="right" vertical="top" shrinkToFit="1"/>
    </xf>
    <xf numFmtId="0" fontId="4" fillId="4" borderId="1" xfId="0" applyFont="1" applyFill="1" applyBorder="1" applyAlignment="1">
      <alignment horizontal="left" vertical="top" wrapText="1"/>
    </xf>
    <xf numFmtId="0" fontId="45" fillId="4" borderId="1" xfId="0" applyFont="1" applyFill="1" applyBorder="1" applyAlignment="1">
      <alignment horizontal="center" vertical="center" wrapText="1"/>
    </xf>
    <xf numFmtId="0" fontId="14" fillId="4" borderId="1" xfId="0" applyFont="1" applyFill="1" applyBorder="1" applyAlignment="1">
      <alignment horizontal="center" vertical="top" wrapText="1"/>
    </xf>
    <xf numFmtId="0" fontId="12" fillId="3" borderId="1" xfId="0" applyFont="1" applyFill="1" applyBorder="1" applyAlignment="1">
      <alignment vertical="top" wrapText="1"/>
    </xf>
    <xf numFmtId="0" fontId="2" fillId="3" borderId="1" xfId="0" applyFont="1" applyFill="1" applyBorder="1" applyAlignment="1">
      <alignment vertical="top" wrapText="1"/>
    </xf>
    <xf numFmtId="0" fontId="1" fillId="3" borderId="1" xfId="0" applyFont="1" applyFill="1" applyBorder="1" applyAlignment="1">
      <alignment horizontal="left" vertical="top" wrapText="1"/>
    </xf>
    <xf numFmtId="4" fontId="3" fillId="3" borderId="1" xfId="0" applyNumberFormat="1" applyFont="1" applyFill="1" applyBorder="1" applyAlignment="1">
      <alignment horizontal="right" vertical="top" shrinkToFit="1"/>
    </xf>
    <xf numFmtId="0" fontId="47" fillId="4" borderId="1" xfId="0" applyFont="1" applyFill="1" applyBorder="1" applyAlignment="1">
      <alignment horizontal="left" vertical="top"/>
    </xf>
    <xf numFmtId="0" fontId="39" fillId="4" borderId="33" xfId="0" applyFont="1" applyFill="1" applyBorder="1" applyAlignment="1">
      <alignment vertical="center" wrapText="1"/>
    </xf>
    <xf numFmtId="0" fontId="39" fillId="4" borderId="32" xfId="0" applyFont="1" applyFill="1" applyBorder="1" applyAlignment="1">
      <alignment vertical="center" wrapText="1"/>
    </xf>
    <xf numFmtId="0" fontId="0" fillId="0" borderId="34" xfId="0" applyBorder="1" applyAlignment="1">
      <alignment horizontal="left" vertical="top" wrapText="1" indent="1"/>
    </xf>
    <xf numFmtId="0" fontId="7" fillId="0" borderId="0" xfId="0" applyFont="1" applyAlignment="1">
      <alignment horizontal="left" vertical="top" wrapText="1"/>
    </xf>
    <xf numFmtId="0" fontId="0" fillId="0" borderId="0" xfId="0" applyAlignment="1">
      <alignment horizontal="right" vertical="top" wrapText="1"/>
    </xf>
    <xf numFmtId="0" fontId="0" fillId="0" borderId="0" xfId="0" applyAlignment="1">
      <alignment horizontal="left" vertical="top" wrapText="1"/>
    </xf>
    <xf numFmtId="0" fontId="48" fillId="4" borderId="1" xfId="0" applyFont="1" applyFill="1" applyBorder="1" applyAlignment="1">
      <alignment vertical="top" wrapText="1"/>
    </xf>
    <xf numFmtId="0" fontId="49" fillId="4" borderId="1" xfId="0" applyFont="1" applyFill="1" applyBorder="1" applyAlignment="1">
      <alignment horizontal="left" vertical="top"/>
    </xf>
    <xf numFmtId="49" fontId="50" fillId="4" borderId="1" xfId="0" applyNumberFormat="1" applyFont="1" applyFill="1" applyBorder="1" applyAlignment="1">
      <alignment horizontal="left" vertical="center" wrapText="1"/>
    </xf>
    <xf numFmtId="49" fontId="8" fillId="0" borderId="1" xfId="0" applyNumberFormat="1" applyFont="1" applyBorder="1" applyAlignment="1">
      <alignment horizontal="center" vertical="center"/>
    </xf>
    <xf numFmtId="49" fontId="42" fillId="0" borderId="1" xfId="0" applyNumberFormat="1" applyFont="1" applyBorder="1" applyAlignment="1">
      <alignment horizontal="center" vertical="center" wrapText="1"/>
    </xf>
    <xf numFmtId="49" fontId="43" fillId="4" borderId="1" xfId="0" applyNumberFormat="1" applyFont="1" applyFill="1" applyBorder="1" applyAlignment="1">
      <alignment horizontal="left" vertical="center" wrapText="1"/>
    </xf>
    <xf numFmtId="0" fontId="32" fillId="3" borderId="1" xfId="0" applyFont="1" applyFill="1" applyBorder="1" applyAlignment="1">
      <alignment vertical="top" wrapText="1"/>
    </xf>
    <xf numFmtId="0" fontId="51" fillId="0" borderId="0" xfId="0" applyFont="1" applyAlignment="1">
      <alignment horizontal="left" vertical="top"/>
    </xf>
    <xf numFmtId="0" fontId="19" fillId="0" borderId="6" xfId="0" applyFont="1" applyBorder="1" applyAlignment="1">
      <alignment vertical="center" wrapText="1"/>
    </xf>
    <xf numFmtId="0" fontId="19" fillId="0" borderId="0" xfId="0" applyFont="1" applyAlignment="1">
      <alignment vertical="center" wrapText="1"/>
    </xf>
    <xf numFmtId="0" fontId="19" fillId="0" borderId="7" xfId="0" applyFont="1" applyBorder="1" applyAlignment="1">
      <alignment vertical="center" wrapText="1"/>
    </xf>
    <xf numFmtId="0" fontId="19" fillId="0" borderId="6" xfId="0" applyFont="1" applyBorder="1" applyAlignment="1">
      <alignment wrapText="1"/>
    </xf>
    <xf numFmtId="0" fontId="19" fillId="0" borderId="0" xfId="0" applyFont="1" applyAlignment="1">
      <alignment wrapText="1"/>
    </xf>
    <xf numFmtId="0" fontId="19" fillId="0" borderId="7" xfId="0" applyFont="1" applyBorder="1" applyAlignment="1">
      <alignment wrapText="1"/>
    </xf>
    <xf numFmtId="0" fontId="19" fillId="5" borderId="27" xfId="0" applyFont="1" applyFill="1" applyBorder="1" applyAlignment="1">
      <alignment vertical="center" wrapText="1"/>
    </xf>
    <xf numFmtId="0" fontId="19" fillId="5" borderId="28" xfId="0" applyFont="1" applyFill="1" applyBorder="1" applyAlignment="1">
      <alignment vertical="center" wrapText="1"/>
    </xf>
    <xf numFmtId="0" fontId="31" fillId="0" borderId="9" xfId="0" applyFont="1" applyBorder="1" applyAlignment="1">
      <alignment vertical="top" wrapText="1"/>
    </xf>
    <xf numFmtId="0" fontId="31" fillId="0" borderId="0" xfId="0" applyFont="1" applyAlignment="1">
      <alignment vertical="top" wrapText="1"/>
    </xf>
    <xf numFmtId="0" fontId="31" fillId="0" borderId="28" xfId="0" applyFont="1" applyBorder="1" applyAlignment="1">
      <alignment vertical="top"/>
    </xf>
    <xf numFmtId="0" fontId="31" fillId="0" borderId="10" xfId="0" applyFont="1" applyBorder="1" applyAlignment="1">
      <alignment horizontal="center" vertical="top" wrapText="1"/>
    </xf>
    <xf numFmtId="10" fontId="31" fillId="0" borderId="20" xfId="0" applyNumberFormat="1" applyFont="1" applyBorder="1" applyAlignment="1">
      <alignment horizontal="center" vertical="top"/>
    </xf>
    <xf numFmtId="0" fontId="6" fillId="0" borderId="35" xfId="0" applyFont="1" applyBorder="1" applyAlignment="1">
      <alignment horizontal="center" vertical="center" wrapText="1"/>
    </xf>
    <xf numFmtId="0" fontId="48" fillId="0" borderId="35" xfId="0" applyFont="1" applyBorder="1" applyAlignment="1">
      <alignment horizontal="center" vertical="center" wrapText="1"/>
    </xf>
    <xf numFmtId="0" fontId="1" fillId="0" borderId="35" xfId="0" applyFont="1" applyBorder="1" applyAlignment="1">
      <alignment horizontal="center" vertical="center" wrapText="1"/>
    </xf>
    <xf numFmtId="0" fontId="47" fillId="4" borderId="1" xfId="0" applyFont="1" applyFill="1" applyBorder="1" applyAlignment="1">
      <alignment horizontal="center" vertical="center"/>
    </xf>
    <xf numFmtId="164" fontId="52" fillId="5" borderId="20" xfId="0" applyNumberFormat="1" applyFont="1" applyFill="1" applyBorder="1" applyAlignment="1">
      <alignment vertical="center" wrapText="1"/>
    </xf>
    <xf numFmtId="164" fontId="43" fillId="4" borderId="1" xfId="0" applyNumberFormat="1" applyFont="1" applyFill="1" applyBorder="1" applyAlignment="1">
      <alignment horizontal="center" vertical="top"/>
    </xf>
    <xf numFmtId="164" fontId="50" fillId="4" borderId="1" xfId="0" applyNumberFormat="1" applyFont="1" applyFill="1" applyBorder="1" applyAlignment="1">
      <alignment horizontal="center" wrapText="1"/>
    </xf>
    <xf numFmtId="164" fontId="43" fillId="4" borderId="1" xfId="0" applyNumberFormat="1" applyFont="1" applyFill="1" applyBorder="1" applyAlignment="1">
      <alignment horizontal="center" wrapText="1"/>
    </xf>
    <xf numFmtId="0" fontId="50" fillId="4" borderId="1" xfId="0" applyFont="1" applyFill="1" applyBorder="1" applyAlignment="1">
      <alignment horizontal="center" wrapText="1"/>
    </xf>
    <xf numFmtId="164" fontId="35" fillId="3" borderId="1" xfId="0" applyNumberFormat="1" applyFont="1" applyFill="1" applyBorder="1" applyAlignment="1">
      <alignment horizontal="right" vertical="top" shrinkToFit="1"/>
    </xf>
    <xf numFmtId="0" fontId="51" fillId="0" borderId="5" xfId="0" applyFont="1" applyBorder="1" applyAlignment="1">
      <alignment horizontal="left" vertical="top"/>
    </xf>
    <xf numFmtId="0" fontId="51" fillId="0" borderId="7" xfId="0" applyFont="1" applyBorder="1" applyAlignment="1">
      <alignment horizontal="left" vertical="top"/>
    </xf>
    <xf numFmtId="0" fontId="51" fillId="4" borderId="1" xfId="0" applyFont="1" applyFill="1" applyBorder="1" applyAlignment="1">
      <alignment horizontal="left" wrapText="1"/>
    </xf>
    <xf numFmtId="164" fontId="8" fillId="0" borderId="1" xfId="0" applyNumberFormat="1" applyFont="1" applyBorder="1" applyAlignment="1">
      <alignment horizontal="right" vertical="center" shrinkToFit="1"/>
    </xf>
    <xf numFmtId="164" fontId="8" fillId="4" borderId="1" xfId="0" applyNumberFormat="1" applyFont="1" applyFill="1" applyBorder="1" applyAlignment="1">
      <alignment horizontal="right" vertical="center" shrinkToFit="1"/>
    </xf>
    <xf numFmtId="0" fontId="31" fillId="3" borderId="1" xfId="0" applyFont="1" applyFill="1" applyBorder="1" applyAlignment="1">
      <alignment vertical="top" wrapText="1"/>
    </xf>
    <xf numFmtId="164" fontId="8" fillId="2" borderId="1" xfId="0" applyNumberFormat="1" applyFont="1" applyFill="1" applyBorder="1" applyAlignment="1">
      <alignment horizontal="right" vertical="center" shrinkToFit="1"/>
    </xf>
    <xf numFmtId="164" fontId="16" fillId="0" borderId="1" xfId="0" applyNumberFormat="1" applyFont="1" applyBorder="1" applyAlignment="1">
      <alignment horizontal="center" vertical="center" shrinkToFit="1"/>
    </xf>
    <xf numFmtId="44" fontId="8" fillId="0" borderId="1" xfId="0" applyNumberFormat="1" applyFont="1" applyBorder="1" applyAlignment="1">
      <alignment horizontal="center" vertical="center" wrapText="1"/>
    </xf>
    <xf numFmtId="0" fontId="43" fillId="4" borderId="1" xfId="0" applyFont="1" applyFill="1" applyBorder="1" applyAlignment="1">
      <alignment horizontal="center" wrapText="1"/>
    </xf>
    <xf numFmtId="164" fontId="45" fillId="4" borderId="1" xfId="0" applyNumberFormat="1" applyFont="1" applyFill="1" applyBorder="1" applyAlignment="1">
      <alignment horizontal="right" vertical="center" shrinkToFit="1"/>
    </xf>
    <xf numFmtId="2" fontId="8" fillId="4" borderId="1" xfId="0" applyNumberFormat="1" applyFont="1" applyFill="1" applyBorder="1" applyAlignment="1">
      <alignment horizontal="right" vertical="center" shrinkToFit="1"/>
    </xf>
    <xf numFmtId="2" fontId="8" fillId="2" borderId="1" xfId="0" applyNumberFormat="1" applyFont="1" applyFill="1" applyBorder="1" applyAlignment="1">
      <alignment horizontal="right" vertical="top" shrinkToFit="1"/>
    </xf>
    <xf numFmtId="0" fontId="32" fillId="0" borderId="0" xfId="0" applyFont="1" applyAlignment="1">
      <alignment vertical="top" wrapText="1"/>
    </xf>
    <xf numFmtId="0" fontId="48" fillId="4" borderId="1" xfId="0" applyFont="1" applyFill="1" applyBorder="1" applyAlignment="1">
      <alignment horizontal="left" vertical="top" wrapText="1"/>
    </xf>
    <xf numFmtId="0" fontId="45" fillId="4" borderId="1" xfId="0" applyFont="1" applyFill="1" applyBorder="1" applyAlignment="1">
      <alignment horizontal="center" vertical="top" wrapText="1"/>
    </xf>
    <xf numFmtId="0" fontId="16" fillId="0" borderId="1" xfId="0" applyFont="1" applyBorder="1" applyAlignment="1">
      <alignment horizontal="left" vertical="center" wrapText="1"/>
    </xf>
    <xf numFmtId="0" fontId="42" fillId="0" borderId="1" xfId="0" applyFont="1" applyBorder="1" applyAlignment="1">
      <alignment horizontal="left" vertical="center" wrapText="1"/>
    </xf>
    <xf numFmtId="0" fontId="16" fillId="0" borderId="32" xfId="0" applyFont="1" applyBorder="1" applyAlignment="1">
      <alignment horizontal="left" vertical="center" wrapText="1"/>
    </xf>
    <xf numFmtId="0" fontId="48" fillId="4" borderId="1" xfId="0" applyFont="1" applyFill="1" applyBorder="1" applyAlignment="1">
      <alignment horizontal="center" vertical="top" wrapText="1"/>
    </xf>
    <xf numFmtId="0" fontId="48" fillId="3" borderId="1" xfId="0" applyFont="1" applyFill="1" applyBorder="1" applyAlignment="1">
      <alignment horizontal="center" vertical="top" wrapText="1"/>
    </xf>
    <xf numFmtId="0" fontId="53" fillId="0" borderId="0" xfId="0" applyFont="1" applyAlignment="1">
      <alignment vertical="center" wrapText="1"/>
    </xf>
    <xf numFmtId="0" fontId="54" fillId="0" borderId="0" xfId="0" applyFont="1" applyAlignment="1">
      <alignment horizontal="center" vertical="center" wrapText="1"/>
    </xf>
    <xf numFmtId="0" fontId="53" fillId="0" borderId="0" xfId="0" applyFont="1" applyAlignment="1">
      <alignment wrapText="1"/>
    </xf>
    <xf numFmtId="0" fontId="25" fillId="6" borderId="19" xfId="0" applyFont="1" applyFill="1" applyBorder="1" applyAlignment="1">
      <alignment horizontal="center" vertical="center"/>
    </xf>
    <xf numFmtId="0" fontId="24" fillId="6" borderId="20" xfId="0" applyFont="1" applyFill="1" applyBorder="1" applyAlignment="1">
      <alignment horizontal="center" vertical="center"/>
    </xf>
    <xf numFmtId="0" fontId="24" fillId="6" borderId="20" xfId="0" applyFont="1" applyFill="1" applyBorder="1" applyAlignment="1">
      <alignment horizontal="center" vertical="center" wrapText="1"/>
    </xf>
    <xf numFmtId="0" fontId="24" fillId="6" borderId="25" xfId="0" applyFont="1" applyFill="1" applyBorder="1" applyAlignment="1">
      <alignment horizontal="center" vertical="center"/>
    </xf>
    <xf numFmtId="10" fontId="24" fillId="6" borderId="20" xfId="2" applyNumberFormat="1" applyFont="1" applyFill="1" applyBorder="1" applyAlignment="1">
      <alignment horizontal="center" vertical="center"/>
    </xf>
    <xf numFmtId="44" fontId="23" fillId="6" borderId="20" xfId="1" applyFont="1" applyFill="1" applyBorder="1" applyAlignment="1">
      <alignment vertical="center"/>
    </xf>
    <xf numFmtId="9" fontId="24" fillId="6" borderId="20" xfId="0" applyNumberFormat="1" applyFont="1" applyFill="1" applyBorder="1" applyAlignment="1">
      <alignment horizontal="center" vertical="center"/>
    </xf>
    <xf numFmtId="44" fontId="24" fillId="6" borderId="20" xfId="0" applyNumberFormat="1" applyFont="1" applyFill="1" applyBorder="1" applyAlignment="1">
      <alignment vertical="center"/>
    </xf>
    <xf numFmtId="10" fontId="23" fillId="6" borderId="20" xfId="2" applyNumberFormat="1" applyFont="1" applyFill="1" applyBorder="1" applyAlignment="1">
      <alignment horizontal="center" vertical="center"/>
    </xf>
    <xf numFmtId="10" fontId="23" fillId="6" borderId="26" xfId="2" applyNumberFormat="1" applyFont="1" applyFill="1" applyBorder="1" applyAlignment="1">
      <alignment vertical="center"/>
    </xf>
    <xf numFmtId="4" fontId="24" fillId="6" borderId="20" xfId="0" applyNumberFormat="1" applyFont="1" applyFill="1" applyBorder="1" applyAlignment="1">
      <alignment horizontal="center" vertical="center"/>
    </xf>
    <xf numFmtId="44" fontId="24" fillId="6" borderId="20" xfId="0" applyNumberFormat="1" applyFont="1" applyFill="1" applyBorder="1" applyAlignment="1">
      <alignment horizontal="center" vertical="center"/>
    </xf>
    <xf numFmtId="44" fontId="24" fillId="6" borderId="26" xfId="1" applyFont="1" applyFill="1" applyBorder="1" applyAlignment="1">
      <alignment vertical="center"/>
    </xf>
    <xf numFmtId="164" fontId="23" fillId="0" borderId="14" xfId="0" applyNumberFormat="1" applyFont="1" applyBorder="1" applyAlignment="1">
      <alignment horizontal="left" vertical="center" wrapText="1"/>
    </xf>
    <xf numFmtId="0" fontId="23" fillId="0" borderId="0" xfId="0" applyFont="1" applyAlignment="1">
      <alignment horizontal="left" vertical="center" wrapText="1"/>
    </xf>
    <xf numFmtId="10" fontId="23" fillId="0" borderId="22" xfId="2" applyNumberFormat="1" applyFont="1" applyBorder="1" applyAlignment="1">
      <alignment horizontal="center" vertical="center"/>
    </xf>
    <xf numFmtId="10" fontId="23" fillId="0" borderId="10" xfId="2" applyNumberFormat="1" applyFont="1" applyBorder="1" applyAlignment="1">
      <alignment horizontal="center" vertical="center"/>
    </xf>
    <xf numFmtId="10" fontId="23" fillId="0" borderId="26" xfId="2" applyNumberFormat="1" applyFont="1" applyBorder="1" applyAlignment="1">
      <alignment horizontal="center" vertical="center"/>
    </xf>
    <xf numFmtId="44" fontId="23" fillId="0" borderId="26" xfId="1" applyFont="1" applyBorder="1" applyAlignment="1">
      <alignment horizontal="center" vertical="center"/>
    </xf>
    <xf numFmtId="0" fontId="24" fillId="0" borderId="26" xfId="0" applyFont="1" applyBorder="1" applyAlignment="1">
      <alignment horizontal="center" vertical="center"/>
    </xf>
    <xf numFmtId="9" fontId="23" fillId="0" borderId="20" xfId="2" applyFont="1" applyFill="1" applyBorder="1" applyAlignment="1">
      <alignment horizontal="center" vertical="center"/>
    </xf>
    <xf numFmtId="9" fontId="23" fillId="0" borderId="26" xfId="2" applyFont="1" applyBorder="1" applyAlignment="1">
      <alignment horizontal="center" vertical="center"/>
    </xf>
    <xf numFmtId="9" fontId="23" fillId="0" borderId="10" xfId="2" applyFont="1" applyBorder="1" applyAlignment="1">
      <alignment horizontal="center" vertical="center"/>
    </xf>
    <xf numFmtId="9" fontId="24" fillId="0" borderId="22" xfId="2" applyFont="1" applyBorder="1" applyAlignment="1">
      <alignment horizontal="center" vertical="center"/>
    </xf>
    <xf numFmtId="9" fontId="23" fillId="0" borderId="21" xfId="2" applyFont="1" applyBorder="1" applyAlignment="1">
      <alignment horizontal="center" vertical="center"/>
    </xf>
    <xf numFmtId="0" fontId="33" fillId="0" borderId="0" xfId="0" applyFont="1" applyAlignment="1">
      <alignment horizontal="center" vertical="center" wrapText="1"/>
    </xf>
    <xf numFmtId="0" fontId="30" fillId="0" borderId="13" xfId="0" applyFont="1" applyBorder="1" applyAlignment="1">
      <alignment horizontal="center" vertical="top" wrapText="1"/>
    </xf>
    <xf numFmtId="0" fontId="30" fillId="0" borderId="14" xfId="0" applyFont="1" applyBorder="1" applyAlignment="1">
      <alignment horizontal="center" vertical="top" wrapText="1"/>
    </xf>
    <xf numFmtId="0" fontId="30" fillId="0" borderId="15" xfId="0" applyFont="1" applyBorder="1" applyAlignment="1">
      <alignment horizontal="center" vertical="top" wrapText="1"/>
    </xf>
    <xf numFmtId="0" fontId="1" fillId="0" borderId="35" xfId="0" applyFont="1" applyBorder="1" applyAlignment="1">
      <alignment horizontal="left" vertical="top" wrapText="1" indent="1"/>
    </xf>
    <xf numFmtId="0" fontId="0" fillId="0" borderId="35" xfId="0" applyBorder="1" applyAlignment="1">
      <alignment horizontal="center" vertical="top" wrapText="1"/>
    </xf>
    <xf numFmtId="0" fontId="1" fillId="0" borderId="35" xfId="0" applyFont="1" applyBorder="1" applyAlignment="1">
      <alignment horizontal="left" vertical="top" wrapText="1"/>
    </xf>
    <xf numFmtId="0" fontId="31" fillId="0" borderId="6" xfId="0" applyFont="1" applyBorder="1" applyAlignment="1">
      <alignment horizontal="left" vertical="top" wrapText="1"/>
    </xf>
    <xf numFmtId="0" fontId="31" fillId="0" borderId="0" xfId="0" applyFont="1" applyAlignment="1">
      <alignment horizontal="left" vertical="top"/>
    </xf>
    <xf numFmtId="0" fontId="33" fillId="0" borderId="0" xfId="0" applyFont="1" applyAlignment="1">
      <alignment horizontal="center" vertical="top" wrapText="1"/>
    </xf>
    <xf numFmtId="0" fontId="52" fillId="5" borderId="28" xfId="0" applyFont="1" applyFill="1" applyBorder="1" applyAlignment="1">
      <alignment horizontal="center" vertical="center" wrapText="1"/>
    </xf>
    <xf numFmtId="0" fontId="31" fillId="0" borderId="0" xfId="0" applyFont="1" applyAlignment="1">
      <alignment horizontal="center" vertical="center" wrapText="1"/>
    </xf>
    <xf numFmtId="0" fontId="31" fillId="0" borderId="28" xfId="0" applyFont="1" applyBorder="1" applyAlignment="1">
      <alignment horizontal="center" vertical="center" wrapText="1"/>
    </xf>
    <xf numFmtId="0" fontId="31" fillId="0" borderId="0" xfId="0" applyFont="1" applyAlignment="1">
      <alignment horizontal="center" vertical="top" wrapText="1"/>
    </xf>
    <xf numFmtId="0" fontId="31" fillId="0" borderId="7" xfId="0" applyFont="1" applyBorder="1" applyAlignment="1">
      <alignment horizontal="center" vertical="top" wrapText="1"/>
    </xf>
    <xf numFmtId="0" fontId="31" fillId="0" borderId="27" xfId="0" applyFont="1" applyBorder="1" applyAlignment="1">
      <alignment horizontal="left" vertical="top" wrapText="1"/>
    </xf>
    <xf numFmtId="0" fontId="31" fillId="0" borderId="28" xfId="0" applyFont="1" applyBorder="1" applyAlignment="1">
      <alignment horizontal="left" vertical="top"/>
    </xf>
    <xf numFmtId="0" fontId="31" fillId="0" borderId="8" xfId="0" applyFont="1" applyBorder="1" applyAlignment="1">
      <alignment horizontal="left" vertical="center"/>
    </xf>
    <xf numFmtId="0" fontId="31" fillId="0" borderId="9" xfId="0" applyFont="1" applyBorder="1" applyAlignment="1">
      <alignment horizontal="left" vertical="center"/>
    </xf>
    <xf numFmtId="0" fontId="31" fillId="0" borderId="6" xfId="0" applyFont="1" applyBorder="1" applyAlignment="1">
      <alignment horizontal="left" vertical="center"/>
    </xf>
    <xf numFmtId="0" fontId="31" fillId="0" borderId="0" xfId="0" applyFont="1" applyAlignment="1">
      <alignment horizontal="left" vertical="center"/>
    </xf>
    <xf numFmtId="0" fontId="34" fillId="0" borderId="13" xfId="0" applyFont="1" applyBorder="1" applyAlignment="1">
      <alignment horizontal="center" vertical="top"/>
    </xf>
    <xf numFmtId="0" fontId="34" fillId="0" borderId="14" xfId="0" applyFont="1" applyBorder="1" applyAlignment="1">
      <alignment horizontal="center" vertical="top"/>
    </xf>
    <xf numFmtId="0" fontId="34" fillId="0" borderId="15" xfId="0" applyFont="1" applyBorder="1" applyAlignment="1">
      <alignment horizontal="center" vertical="top"/>
    </xf>
    <xf numFmtId="0" fontId="11" fillId="0" borderId="2" xfId="0" applyFont="1" applyBorder="1" applyAlignment="1">
      <alignment horizontal="center" vertical="center"/>
    </xf>
    <xf numFmtId="0" fontId="10" fillId="0" borderId="3" xfId="0" applyFont="1" applyBorder="1" applyAlignment="1">
      <alignment horizontal="center" vertical="center"/>
    </xf>
    <xf numFmtId="0" fontId="11" fillId="0" borderId="0" xfId="0" applyFont="1" applyAlignment="1">
      <alignment horizontal="center" vertical="center"/>
    </xf>
    <xf numFmtId="0" fontId="1" fillId="0" borderId="1" xfId="0" applyFont="1" applyBorder="1" applyAlignment="1">
      <alignment horizontal="center" vertical="center" wrapText="1"/>
    </xf>
    <xf numFmtId="0" fontId="28" fillId="0" borderId="0" xfId="0" applyFont="1" applyAlignment="1">
      <alignment horizontal="center" vertical="center"/>
    </xf>
    <xf numFmtId="0" fontId="24" fillId="6" borderId="8" xfId="0" applyFont="1" applyFill="1" applyBorder="1" applyAlignment="1">
      <alignment horizontal="center" vertical="center"/>
    </xf>
    <xf numFmtId="0" fontId="24" fillId="6" borderId="10" xfId="0" applyFont="1" applyFill="1" applyBorder="1" applyAlignment="1">
      <alignment horizontal="center" vertical="center"/>
    </xf>
    <xf numFmtId="0" fontId="24" fillId="6" borderId="27" xfId="0" applyFont="1" applyFill="1" applyBorder="1" applyAlignment="1">
      <alignment horizontal="center" vertical="center"/>
    </xf>
    <xf numFmtId="0" fontId="24" fillId="6" borderId="20" xfId="0" applyFont="1" applyFill="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6" xfId="0" applyFont="1" applyBorder="1" applyAlignment="1">
      <alignment horizontal="center" vertical="center"/>
    </xf>
    <xf numFmtId="0" fontId="21" fillId="0" borderId="0" xfId="0" applyFont="1" applyAlignment="1">
      <alignment horizontal="center" vertical="center"/>
    </xf>
    <xf numFmtId="0" fontId="21" fillId="0" borderId="7" xfId="0" applyFont="1" applyBorder="1" applyAlignment="1">
      <alignment horizontal="center" vertical="center"/>
    </xf>
    <xf numFmtId="0" fontId="22" fillId="5" borderId="6" xfId="0" applyFont="1" applyFill="1" applyBorder="1" applyAlignment="1">
      <alignment horizontal="center" vertical="center"/>
    </xf>
    <xf numFmtId="0" fontId="22" fillId="5" borderId="0" xfId="0" applyFont="1" applyFill="1" applyAlignment="1">
      <alignment horizontal="center" vertical="center"/>
    </xf>
    <xf numFmtId="0" fontId="22" fillId="5" borderId="7" xfId="0" applyFont="1" applyFill="1" applyBorder="1" applyAlignment="1">
      <alignment horizontal="center" vertical="center"/>
    </xf>
    <xf numFmtId="0" fontId="23" fillId="0" borderId="16" xfId="0" applyFont="1" applyBorder="1" applyAlignment="1">
      <alignment vertical="center" wrapText="1"/>
    </xf>
    <xf numFmtId="0" fontId="23" fillId="0" borderId="17" xfId="0" applyFont="1" applyBorder="1" applyAlignment="1">
      <alignment vertical="center" wrapText="1"/>
    </xf>
    <xf numFmtId="0" fontId="23" fillId="0" borderId="4" xfId="0" applyFont="1" applyBorder="1" applyAlignment="1">
      <alignment vertical="center" wrapText="1"/>
    </xf>
    <xf numFmtId="0" fontId="23" fillId="0" borderId="18" xfId="0" applyFont="1" applyBorder="1" applyAlignment="1">
      <alignment vertical="center" wrapText="1"/>
    </xf>
    <xf numFmtId="0" fontId="23" fillId="0" borderId="11" xfId="0" applyFont="1" applyBorder="1" applyAlignment="1">
      <alignment horizontal="left" vertical="center"/>
    </xf>
    <xf numFmtId="0" fontId="23" fillId="0" borderId="12" xfId="0" applyFont="1" applyBorder="1" applyAlignment="1">
      <alignment horizontal="left" vertical="center"/>
    </xf>
    <xf numFmtId="0" fontId="23" fillId="0" borderId="17" xfId="0" applyFont="1" applyBorder="1" applyAlignment="1">
      <alignment horizontal="left" vertical="center"/>
    </xf>
    <xf numFmtId="0" fontId="23" fillId="0" borderId="13" xfId="0" applyFont="1" applyBorder="1" applyAlignment="1">
      <alignment horizontal="left" vertical="center" wrapText="1"/>
    </xf>
    <xf numFmtId="0" fontId="23" fillId="0" borderId="14" xfId="0" applyFont="1" applyBorder="1" applyAlignment="1">
      <alignment horizontal="left" vertical="center" wrapText="1"/>
    </xf>
    <xf numFmtId="0" fontId="23" fillId="0" borderId="29" xfId="0" applyFont="1" applyBorder="1" applyAlignment="1">
      <alignment horizontal="left" vertical="center" wrapText="1"/>
    </xf>
    <xf numFmtId="0" fontId="23" fillId="0" borderId="27" xfId="0" applyFont="1" applyBorder="1" applyAlignment="1">
      <alignment horizontal="left" vertical="center" wrapText="1"/>
    </xf>
    <xf numFmtId="0" fontId="23" fillId="0" borderId="28" xfId="0" applyFont="1" applyBorder="1" applyAlignment="1">
      <alignment horizontal="left" vertical="center" wrapText="1"/>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28" fillId="0" borderId="10" xfId="0" applyFont="1" applyBorder="1" applyAlignment="1">
      <alignment horizontal="center" vertical="center"/>
    </xf>
    <xf numFmtId="0" fontId="28" fillId="0" borderId="27" xfId="0" applyFont="1" applyBorder="1" applyAlignment="1">
      <alignment horizontal="center" vertical="center"/>
    </xf>
    <xf numFmtId="0" fontId="28" fillId="0" borderId="28" xfId="0" applyFont="1" applyBorder="1" applyAlignment="1">
      <alignment horizontal="center" vertical="center"/>
    </xf>
    <xf numFmtId="0" fontId="28" fillId="0" borderId="20" xfId="0" applyFont="1" applyBorder="1" applyAlignment="1">
      <alignment horizontal="center" vertic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2" fontId="27" fillId="0" borderId="24" xfId="0" applyNumberFormat="1" applyFont="1" applyBorder="1" applyAlignment="1">
      <alignment horizontal="center" vertical="center"/>
    </xf>
    <xf numFmtId="0" fontId="27" fillId="0" borderId="23" xfId="0" applyFont="1" applyBorder="1" applyAlignment="1">
      <alignment horizontal="center" vertical="center"/>
    </xf>
    <xf numFmtId="0" fontId="23" fillId="0" borderId="22" xfId="0" applyFont="1" applyBorder="1" applyAlignment="1">
      <alignment horizontal="center" vertical="center"/>
    </xf>
    <xf numFmtId="0" fontId="23" fillId="0" borderId="21" xfId="0" applyFont="1" applyBorder="1" applyAlignment="1">
      <alignment horizontal="center" vertical="center"/>
    </xf>
    <xf numFmtId="0" fontId="27" fillId="0" borderId="22"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4" xfId="0" applyFont="1" applyBorder="1" applyAlignment="1">
      <alignment horizontal="center" vertical="center"/>
    </xf>
    <xf numFmtId="0" fontId="27" fillId="0" borderId="22" xfId="0" applyFont="1" applyBorder="1" applyAlignment="1">
      <alignment horizontal="center" vertical="center"/>
    </xf>
    <xf numFmtId="0" fontId="27" fillId="0" borderId="25" xfId="0" applyFont="1" applyBorder="1" applyAlignment="1">
      <alignment horizontal="center" vertical="center"/>
    </xf>
    <xf numFmtId="0" fontId="27" fillId="0" borderId="21" xfId="0" applyFont="1" applyBorder="1" applyAlignment="1">
      <alignment horizontal="center" vertical="center"/>
    </xf>
    <xf numFmtId="0" fontId="27" fillId="0" borderId="25"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7" xfId="0" applyFont="1" applyBorder="1" applyAlignment="1">
      <alignment horizontal="center" vertical="center"/>
    </xf>
    <xf numFmtId="0" fontId="27" fillId="0" borderId="20" xfId="0" applyFont="1" applyBorder="1" applyAlignment="1">
      <alignment horizontal="center" vertical="center"/>
    </xf>
  </cellXfs>
  <cellStyles count="3">
    <cellStyle name="Moeda" xfId="1" builtinId="4"/>
    <cellStyle name="Normal" xfId="0" builtinId="0"/>
    <cellStyle name="Porcentagem"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142874</xdr:colOff>
      <xdr:row>0</xdr:row>
      <xdr:rowOff>47626</xdr:rowOff>
    </xdr:from>
    <xdr:to>
      <xdr:col>1</xdr:col>
      <xdr:colOff>552450</xdr:colOff>
      <xdr:row>2</xdr:row>
      <xdr:rowOff>352426</xdr:rowOff>
    </xdr:to>
    <xdr:pic>
      <xdr:nvPicPr>
        <xdr:cNvPr id="2" name="WordPictureWatermark39594283">
          <a:extLst>
            <a:ext uri="{FF2B5EF4-FFF2-40B4-BE49-F238E27FC236}">
              <a16:creationId xmlns:a16="http://schemas.microsoft.com/office/drawing/2014/main" id="{0DBBC660-9D1E-479F-809C-85FDF48CD5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032" t="3262" r="82104" b="86848"/>
        <a:stretch>
          <a:fillRect/>
        </a:stretch>
      </xdr:blipFill>
      <xdr:spPr bwMode="auto">
        <a:xfrm>
          <a:off x="142874" y="47626"/>
          <a:ext cx="819151"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638175</xdr:colOff>
      <xdr:row>0</xdr:row>
      <xdr:rowOff>38101</xdr:rowOff>
    </xdr:from>
    <xdr:to>
      <xdr:col>13</xdr:col>
      <xdr:colOff>466724</xdr:colOff>
      <xdr:row>2</xdr:row>
      <xdr:rowOff>323851</xdr:rowOff>
    </xdr:to>
    <xdr:pic>
      <xdr:nvPicPr>
        <xdr:cNvPr id="3" name="WordPictureWatermark39594283">
          <a:extLst>
            <a:ext uri="{FF2B5EF4-FFF2-40B4-BE49-F238E27FC236}">
              <a16:creationId xmlns:a16="http://schemas.microsoft.com/office/drawing/2014/main" id="{65182124-86D8-4527-8CD0-7B0165F6396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032" t="3262" r="82104" b="86848"/>
        <a:stretch>
          <a:fillRect/>
        </a:stretch>
      </xdr:blipFill>
      <xdr:spPr bwMode="auto">
        <a:xfrm>
          <a:off x="6915150" y="38101"/>
          <a:ext cx="742949"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71966</xdr:colOff>
      <xdr:row>0</xdr:row>
      <xdr:rowOff>63500</xdr:rowOff>
    </xdr:from>
    <xdr:to>
      <xdr:col>1</xdr:col>
      <xdr:colOff>914399</xdr:colOff>
      <xdr:row>1</xdr:row>
      <xdr:rowOff>421640</xdr:rowOff>
    </xdr:to>
    <xdr:pic>
      <xdr:nvPicPr>
        <xdr:cNvPr id="2" name="Imagem 1" descr="Pref">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126" y="63500"/>
          <a:ext cx="842433"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view="pageBreakPreview" topLeftCell="A27" zoomScaleNormal="100" zoomScaleSheetLayoutView="100" workbookViewId="0">
      <selection activeCell="P86" sqref="P86"/>
    </sheetView>
  </sheetViews>
  <sheetFormatPr defaultRowHeight="12.75" x14ac:dyDescent="0.2"/>
  <cols>
    <col min="1" max="1" width="7.1640625" bestFit="1" customWidth="1"/>
    <col min="2" max="2" width="15.1640625" style="142" bestFit="1" customWidth="1"/>
    <col min="3" max="3" width="62.1640625" style="91" customWidth="1"/>
    <col min="4" max="4" width="6.5" customWidth="1"/>
    <col min="5" max="5" width="8.1640625" customWidth="1"/>
    <col min="6" max="6" width="11.5" style="142" bestFit="1" customWidth="1"/>
    <col min="7" max="7" width="3.83203125" hidden="1" customWidth="1"/>
    <col min="8" max="8" width="7.1640625" hidden="1" customWidth="1"/>
    <col min="9" max="9" width="3.5" hidden="1" customWidth="1"/>
    <col min="10" max="10" width="8.83203125" hidden="1" customWidth="1"/>
    <col min="11" max="11" width="16" style="142" bestFit="1" customWidth="1"/>
    <col min="12" max="12" width="4.83203125" hidden="1" customWidth="1"/>
    <col min="13" max="13" width="11.1640625" hidden="1" customWidth="1"/>
    <col min="14" max="14" width="16.6640625" style="142" bestFit="1" customWidth="1"/>
  </cols>
  <sheetData>
    <row r="1" spans="1:20" ht="30" customHeight="1" x14ac:dyDescent="0.2">
      <c r="A1" s="215" t="s">
        <v>174</v>
      </c>
      <c r="B1" s="215"/>
      <c r="C1" s="215"/>
      <c r="D1" s="215"/>
      <c r="E1" s="215"/>
      <c r="F1" s="215"/>
      <c r="G1" s="215"/>
      <c r="H1" s="215"/>
      <c r="I1" s="215"/>
      <c r="J1" s="215"/>
      <c r="K1" s="215"/>
      <c r="L1" s="215"/>
      <c r="M1" s="215"/>
      <c r="N1" s="215"/>
    </row>
    <row r="2" spans="1:20" ht="16.5" customHeight="1" x14ac:dyDescent="0.25">
      <c r="A2" s="146"/>
      <c r="B2" s="147"/>
      <c r="C2" s="224" t="s">
        <v>175</v>
      </c>
      <c r="D2" s="224"/>
      <c r="E2" s="224"/>
      <c r="F2" s="224"/>
      <c r="G2" s="147"/>
      <c r="H2" s="147"/>
      <c r="I2" s="147"/>
      <c r="J2" s="147"/>
      <c r="K2" s="147"/>
      <c r="L2" s="147"/>
      <c r="M2" s="147"/>
      <c r="N2" s="148"/>
    </row>
    <row r="3" spans="1:20" ht="28.5" customHeight="1" x14ac:dyDescent="0.2">
      <c r="A3" s="143"/>
      <c r="B3" s="144"/>
      <c r="C3" s="224"/>
      <c r="D3" s="224"/>
      <c r="E3" s="224"/>
      <c r="F3" s="224"/>
      <c r="G3" s="144"/>
      <c r="H3" s="144"/>
      <c r="I3" s="144"/>
      <c r="J3" s="144"/>
      <c r="K3" s="144"/>
      <c r="L3" s="144"/>
      <c r="M3" s="144"/>
      <c r="N3" s="145"/>
    </row>
    <row r="4" spans="1:20" ht="17.25" customHeight="1" thickBot="1" x14ac:dyDescent="0.25">
      <c r="A4" s="149"/>
      <c r="B4" s="150"/>
      <c r="C4" s="225" t="s">
        <v>176</v>
      </c>
      <c r="D4" s="225"/>
      <c r="E4" s="225"/>
      <c r="F4" s="225"/>
      <c r="G4" s="150"/>
      <c r="H4" s="150"/>
      <c r="I4" s="150"/>
      <c r="J4" s="150"/>
      <c r="K4" s="150" t="s">
        <v>227</v>
      </c>
      <c r="L4" s="150"/>
      <c r="M4" s="150"/>
      <c r="N4" s="160">
        <f>N90</f>
        <v>182164.70823600001</v>
      </c>
    </row>
    <row r="5" spans="1:20" ht="15" customHeight="1" x14ac:dyDescent="0.2">
      <c r="A5" s="232" t="s">
        <v>183</v>
      </c>
      <c r="B5" s="233"/>
      <c r="C5" s="233"/>
      <c r="D5" s="233"/>
      <c r="E5" s="233"/>
      <c r="F5" s="233"/>
      <c r="G5" s="151"/>
      <c r="H5" s="151"/>
      <c r="I5" s="151"/>
      <c r="J5" s="151"/>
      <c r="K5" s="151" t="s">
        <v>184</v>
      </c>
      <c r="L5" s="151"/>
      <c r="M5" s="151"/>
      <c r="N5" s="154">
        <v>1</v>
      </c>
      <c r="O5" s="16"/>
      <c r="P5" s="16"/>
      <c r="Q5" s="16"/>
      <c r="R5" s="16"/>
      <c r="S5" s="16"/>
    </row>
    <row r="6" spans="1:20" ht="13.5" customHeight="1" x14ac:dyDescent="0.2">
      <c r="A6" s="234" t="s">
        <v>185</v>
      </c>
      <c r="B6" s="235"/>
      <c r="C6" s="235"/>
      <c r="D6" s="235"/>
      <c r="E6" s="235"/>
      <c r="F6" s="235"/>
      <c r="G6" s="152"/>
      <c r="H6" s="152"/>
      <c r="I6" s="152"/>
      <c r="J6" s="152"/>
      <c r="K6" s="228" t="s">
        <v>186</v>
      </c>
      <c r="L6" s="228"/>
      <c r="M6" s="228"/>
      <c r="N6" s="229"/>
      <c r="O6" s="16"/>
      <c r="P6" s="16"/>
      <c r="Q6" s="16"/>
      <c r="R6" s="16"/>
      <c r="S6" s="16"/>
    </row>
    <row r="7" spans="1:20" ht="15.75" customHeight="1" x14ac:dyDescent="0.2">
      <c r="A7" s="234" t="s">
        <v>187</v>
      </c>
      <c r="B7" s="235"/>
      <c r="C7" s="235"/>
      <c r="D7" s="228" t="s">
        <v>188</v>
      </c>
      <c r="E7" s="228"/>
      <c r="F7" s="228"/>
      <c r="G7" s="228"/>
      <c r="H7" s="228"/>
      <c r="I7" s="228"/>
      <c r="J7" s="228"/>
      <c r="K7" s="228"/>
      <c r="L7" s="228"/>
      <c r="M7" s="228"/>
      <c r="N7" s="229"/>
      <c r="O7" s="16"/>
      <c r="P7" s="16"/>
      <c r="Q7" s="16"/>
      <c r="R7" s="16"/>
      <c r="S7" s="16"/>
    </row>
    <row r="8" spans="1:20" ht="18" customHeight="1" x14ac:dyDescent="0.2">
      <c r="A8" s="222" t="s">
        <v>190</v>
      </c>
      <c r="B8" s="223"/>
      <c r="C8" s="179" t="s">
        <v>189</v>
      </c>
      <c r="D8" s="226" t="s">
        <v>191</v>
      </c>
      <c r="E8" s="226"/>
      <c r="F8" s="226"/>
      <c r="G8" s="152"/>
      <c r="H8" s="152"/>
      <c r="I8" s="152"/>
      <c r="J8" s="152"/>
      <c r="K8" s="228" t="s">
        <v>192</v>
      </c>
      <c r="L8" s="228"/>
      <c r="M8" s="228"/>
      <c r="N8" s="229"/>
      <c r="O8" s="16"/>
      <c r="P8" s="16"/>
      <c r="Q8" s="16"/>
      <c r="R8" s="16"/>
      <c r="S8" s="16"/>
    </row>
    <row r="9" spans="1:20" ht="18.75" customHeight="1" thickBot="1" x14ac:dyDescent="0.25">
      <c r="A9" s="230" t="s">
        <v>194</v>
      </c>
      <c r="B9" s="231"/>
      <c r="C9" s="231"/>
      <c r="D9" s="227"/>
      <c r="E9" s="227"/>
      <c r="F9" s="227"/>
      <c r="G9" s="153"/>
      <c r="H9" s="153"/>
      <c r="I9" s="153"/>
      <c r="J9" s="153"/>
      <c r="K9" s="153" t="s">
        <v>193</v>
      </c>
      <c r="L9" s="153"/>
      <c r="M9" s="153"/>
      <c r="N9" s="155">
        <v>0.22639999999999999</v>
      </c>
      <c r="O9" s="16"/>
      <c r="P9" s="16"/>
      <c r="Q9" s="16"/>
      <c r="R9" s="16"/>
      <c r="S9" s="16"/>
    </row>
    <row r="10" spans="1:20" ht="5.25" customHeight="1" thickBot="1" x14ac:dyDescent="0.25">
      <c r="A10" s="216"/>
      <c r="B10" s="217"/>
      <c r="C10" s="217"/>
      <c r="D10" s="217"/>
      <c r="E10" s="217"/>
      <c r="F10" s="217"/>
      <c r="G10" s="217"/>
      <c r="H10" s="217"/>
      <c r="I10" s="217"/>
      <c r="J10" s="217"/>
      <c r="K10" s="217"/>
      <c r="L10" s="217"/>
      <c r="M10" s="217"/>
      <c r="N10" s="218"/>
      <c r="O10" s="16"/>
      <c r="P10" s="16"/>
      <c r="Q10" s="16"/>
      <c r="R10" s="16"/>
      <c r="S10" s="16"/>
    </row>
    <row r="11" spans="1:20" ht="21.75" customHeight="1" x14ac:dyDescent="0.2">
      <c r="A11" s="156" t="s">
        <v>26</v>
      </c>
      <c r="B11" s="157" t="s">
        <v>15</v>
      </c>
      <c r="C11" s="157" t="s">
        <v>27</v>
      </c>
      <c r="D11" s="158" t="s">
        <v>0</v>
      </c>
      <c r="E11" s="158" t="s">
        <v>1</v>
      </c>
      <c r="F11" s="157" t="s">
        <v>49</v>
      </c>
      <c r="G11" s="220" t="s">
        <v>2</v>
      </c>
      <c r="H11" s="220"/>
      <c r="I11" s="221" t="s">
        <v>3</v>
      </c>
      <c r="J11" s="221"/>
      <c r="K11" s="157" t="s">
        <v>21</v>
      </c>
      <c r="L11" s="219" t="s">
        <v>4</v>
      </c>
      <c r="M11" s="219"/>
      <c r="N11" s="157" t="s">
        <v>22</v>
      </c>
      <c r="O11" s="17"/>
    </row>
    <row r="12" spans="1:20" ht="12" customHeight="1" x14ac:dyDescent="0.2">
      <c r="A12" s="77" t="s">
        <v>6</v>
      </c>
      <c r="B12" s="135"/>
      <c r="C12" s="180" t="s">
        <v>154</v>
      </c>
      <c r="D12" s="79"/>
      <c r="E12" s="79"/>
      <c r="F12" s="168"/>
      <c r="G12" s="79"/>
      <c r="H12" s="79"/>
      <c r="I12" s="79"/>
      <c r="J12" s="79"/>
      <c r="K12" s="168"/>
      <c r="L12" s="78" t="s">
        <v>5</v>
      </c>
      <c r="M12" s="80"/>
      <c r="N12" s="81">
        <f>N13</f>
        <v>1414.358064</v>
      </c>
      <c r="R12" s="15"/>
    </row>
    <row r="13" spans="1:20" ht="56.25" x14ac:dyDescent="0.2">
      <c r="A13" s="4" t="s">
        <v>7</v>
      </c>
      <c r="B13" s="52" t="s">
        <v>28</v>
      </c>
      <c r="C13" s="53" t="s">
        <v>29</v>
      </c>
      <c r="D13" s="4" t="s">
        <v>10</v>
      </c>
      <c r="E13" s="5">
        <v>1</v>
      </c>
      <c r="F13" s="172">
        <v>1153.26</v>
      </c>
      <c r="G13" s="58" t="s">
        <v>9</v>
      </c>
      <c r="H13" s="5"/>
      <c r="I13" s="58" t="s">
        <v>9</v>
      </c>
      <c r="J13" s="59"/>
      <c r="K13" s="169">
        <f>F13*1.2264</f>
        <v>1414.358064</v>
      </c>
      <c r="L13" s="57" t="s">
        <v>9</v>
      </c>
      <c r="M13" s="60"/>
      <c r="N13" s="51">
        <f>K13*E13</f>
        <v>1414.358064</v>
      </c>
      <c r="O13" s="21" t="s">
        <v>52</v>
      </c>
      <c r="T13" t="s">
        <v>62</v>
      </c>
    </row>
    <row r="14" spans="1:20" x14ac:dyDescent="0.2">
      <c r="A14" s="82">
        <v>2</v>
      </c>
      <c r="B14" s="83"/>
      <c r="C14" s="84" t="s">
        <v>127</v>
      </c>
      <c r="D14" s="82"/>
      <c r="E14" s="85"/>
      <c r="F14" s="170"/>
      <c r="G14" s="86"/>
      <c r="H14" s="85"/>
      <c r="I14" s="86"/>
      <c r="J14" s="87"/>
      <c r="K14" s="170"/>
      <c r="L14" s="88"/>
      <c r="M14" s="89"/>
      <c r="N14" s="92">
        <f>SUM(N15:N15)</f>
        <v>543.76</v>
      </c>
      <c r="O14" s="21"/>
    </row>
    <row r="15" spans="1:20" ht="22.5" x14ac:dyDescent="0.2">
      <c r="A15" s="63" t="s">
        <v>54</v>
      </c>
      <c r="B15" s="61" t="s">
        <v>79</v>
      </c>
      <c r="C15" s="69" t="s">
        <v>78</v>
      </c>
      <c r="D15" s="63" t="s">
        <v>30</v>
      </c>
      <c r="E15" s="64">
        <v>6.56</v>
      </c>
      <c r="F15" s="172">
        <v>67.59</v>
      </c>
      <c r="G15" s="65"/>
      <c r="H15" s="64"/>
      <c r="I15" s="65"/>
      <c r="J15" s="66"/>
      <c r="K15" s="169">
        <f t="shared" ref="K15:K26" si="0">F15*1.2264</f>
        <v>82.892375999999999</v>
      </c>
      <c r="L15" s="67"/>
      <c r="M15" s="68"/>
      <c r="N15" s="51">
        <v>543.76</v>
      </c>
      <c r="O15" s="21"/>
    </row>
    <row r="16" spans="1:20" x14ac:dyDescent="0.2">
      <c r="A16" s="82">
        <v>3</v>
      </c>
      <c r="B16" s="83"/>
      <c r="C16" s="84" t="s">
        <v>130</v>
      </c>
      <c r="D16" s="82"/>
      <c r="E16" s="85"/>
      <c r="F16" s="170"/>
      <c r="G16" s="86"/>
      <c r="H16" s="85"/>
      <c r="I16" s="86"/>
      <c r="J16" s="87"/>
      <c r="K16" s="170"/>
      <c r="L16" s="88"/>
      <c r="M16" s="89"/>
      <c r="N16" s="90">
        <f>SUM(N17:N19)</f>
        <v>72279.94</v>
      </c>
      <c r="O16" s="21"/>
    </row>
    <row r="17" spans="1:15" ht="33.75" x14ac:dyDescent="0.2">
      <c r="A17" s="63" t="s">
        <v>65</v>
      </c>
      <c r="B17" s="52" t="s">
        <v>85</v>
      </c>
      <c r="C17" s="56" t="s">
        <v>89</v>
      </c>
      <c r="D17" s="4" t="s">
        <v>63</v>
      </c>
      <c r="E17" s="5">
        <v>210.86</v>
      </c>
      <c r="F17" s="172">
        <v>49.1</v>
      </c>
      <c r="G17" s="58"/>
      <c r="H17" s="5"/>
      <c r="I17" s="58"/>
      <c r="J17" s="59"/>
      <c r="K17" s="169">
        <f t="shared" si="0"/>
        <v>60.216239999999999</v>
      </c>
      <c r="L17" s="57"/>
      <c r="M17" s="60"/>
      <c r="N17" s="51">
        <v>12697.99</v>
      </c>
      <c r="O17" s="21"/>
    </row>
    <row r="18" spans="1:15" ht="33.75" x14ac:dyDescent="0.2">
      <c r="A18" s="63" t="s">
        <v>66</v>
      </c>
      <c r="B18" s="52" t="s">
        <v>137</v>
      </c>
      <c r="C18" s="56" t="s">
        <v>131</v>
      </c>
      <c r="D18" s="4" t="s">
        <v>63</v>
      </c>
      <c r="E18" s="5">
        <v>905</v>
      </c>
      <c r="F18" s="172">
        <v>51.3</v>
      </c>
      <c r="G18" s="58"/>
      <c r="H18" s="5"/>
      <c r="I18" s="58"/>
      <c r="J18" s="59"/>
      <c r="K18" s="169">
        <f t="shared" si="0"/>
        <v>62.914319999999996</v>
      </c>
      <c r="L18" s="57"/>
      <c r="M18" s="60"/>
      <c r="N18" s="51">
        <v>56933.55</v>
      </c>
      <c r="O18" s="21"/>
    </row>
    <row r="19" spans="1:15" ht="33.75" x14ac:dyDescent="0.2">
      <c r="A19" s="63" t="s">
        <v>67</v>
      </c>
      <c r="B19" s="54" t="s">
        <v>129</v>
      </c>
      <c r="C19" s="53" t="s">
        <v>223</v>
      </c>
      <c r="D19" s="2" t="s">
        <v>64</v>
      </c>
      <c r="E19" s="40">
        <v>24</v>
      </c>
      <c r="F19" s="62">
        <v>89.98</v>
      </c>
      <c r="G19" s="49"/>
      <c r="H19" s="50"/>
      <c r="I19" s="49"/>
      <c r="J19" s="19"/>
      <c r="K19" s="169">
        <f t="shared" si="0"/>
        <v>110.351472</v>
      </c>
      <c r="L19" s="18"/>
      <c r="M19" s="19"/>
      <c r="N19" s="51">
        <v>2648.4</v>
      </c>
      <c r="O19" s="21"/>
    </row>
    <row r="20" spans="1:15" x14ac:dyDescent="0.2">
      <c r="A20" s="82">
        <v>4</v>
      </c>
      <c r="B20" s="83"/>
      <c r="C20" s="84" t="s">
        <v>140</v>
      </c>
      <c r="D20" s="82"/>
      <c r="E20" s="85"/>
      <c r="F20" s="170"/>
      <c r="G20" s="86"/>
      <c r="H20" s="85"/>
      <c r="I20" s="86"/>
      <c r="J20" s="87"/>
      <c r="K20" s="170"/>
      <c r="L20" s="88"/>
      <c r="M20" s="89"/>
      <c r="N20" s="90">
        <f>SUM(N21:N24)</f>
        <v>8577.8509599999998</v>
      </c>
      <c r="O20" s="21"/>
    </row>
    <row r="21" spans="1:15" ht="67.5" x14ac:dyDescent="0.2">
      <c r="A21" s="63" t="s">
        <v>19</v>
      </c>
      <c r="B21" s="52" t="s">
        <v>128</v>
      </c>
      <c r="C21" s="53" t="s">
        <v>147</v>
      </c>
      <c r="D21" s="4" t="s">
        <v>10</v>
      </c>
      <c r="E21" s="5">
        <v>6</v>
      </c>
      <c r="F21" s="172">
        <v>199.94</v>
      </c>
      <c r="G21" s="13" t="s">
        <v>9</v>
      </c>
      <c r="H21" s="3"/>
      <c r="I21" s="13" t="s">
        <v>9</v>
      </c>
      <c r="J21" s="60"/>
      <c r="K21" s="169">
        <f t="shared" si="0"/>
        <v>245.20641599999999</v>
      </c>
      <c r="L21" s="20" t="s">
        <v>9</v>
      </c>
      <c r="M21" s="60"/>
      <c r="N21" s="51">
        <v>1471.26</v>
      </c>
      <c r="O21" s="21"/>
    </row>
    <row r="22" spans="1:15" ht="56.25" x14ac:dyDescent="0.2">
      <c r="A22" s="63" t="s">
        <v>31</v>
      </c>
      <c r="B22" s="52" t="s">
        <v>128</v>
      </c>
      <c r="C22" s="53" t="s">
        <v>149</v>
      </c>
      <c r="D22" s="4" t="s">
        <v>10</v>
      </c>
      <c r="E22" s="5">
        <v>4</v>
      </c>
      <c r="F22" s="172">
        <v>289.10000000000002</v>
      </c>
      <c r="G22" s="13"/>
      <c r="H22" s="3"/>
      <c r="I22" s="13"/>
      <c r="J22" s="60"/>
      <c r="K22" s="169">
        <f t="shared" si="0"/>
        <v>354.55223999999998</v>
      </c>
      <c r="L22" s="20"/>
      <c r="M22" s="60"/>
      <c r="N22" s="51">
        <v>1418.2</v>
      </c>
      <c r="O22" s="21"/>
    </row>
    <row r="23" spans="1:15" ht="33.75" x14ac:dyDescent="0.2">
      <c r="A23" s="63" t="s">
        <v>55</v>
      </c>
      <c r="B23" s="52" t="s">
        <v>256</v>
      </c>
      <c r="C23" s="53" t="s">
        <v>141</v>
      </c>
      <c r="D23" s="4" t="s">
        <v>142</v>
      </c>
      <c r="E23" s="5">
        <v>3</v>
      </c>
      <c r="F23" s="172">
        <v>866.3</v>
      </c>
      <c r="G23" s="13"/>
      <c r="H23" s="3"/>
      <c r="I23" s="13"/>
      <c r="J23" s="60"/>
      <c r="K23" s="169">
        <f t="shared" si="0"/>
        <v>1062.4303199999999</v>
      </c>
      <c r="L23" s="20"/>
      <c r="M23" s="60"/>
      <c r="N23" s="51">
        <f>K23*E23</f>
        <v>3187.2909599999998</v>
      </c>
      <c r="O23" s="21"/>
    </row>
    <row r="24" spans="1:15" ht="45" x14ac:dyDescent="0.2">
      <c r="A24" s="63" t="s">
        <v>68</v>
      </c>
      <c r="B24" s="52" t="s">
        <v>86</v>
      </c>
      <c r="C24" s="56" t="s">
        <v>92</v>
      </c>
      <c r="D24" s="4" t="s">
        <v>64</v>
      </c>
      <c r="E24" s="5">
        <v>30</v>
      </c>
      <c r="F24" s="172">
        <v>67.98</v>
      </c>
      <c r="G24" s="58"/>
      <c r="H24" s="5"/>
      <c r="I24" s="58"/>
      <c r="J24" s="59"/>
      <c r="K24" s="169">
        <f t="shared" si="0"/>
        <v>83.370671999999999</v>
      </c>
      <c r="L24" s="57"/>
      <c r="M24" s="60"/>
      <c r="N24" s="51">
        <v>2501.1</v>
      </c>
      <c r="O24" s="21"/>
    </row>
    <row r="25" spans="1:15" ht="19.5" customHeight="1" x14ac:dyDescent="0.2">
      <c r="A25" s="159">
        <v>5</v>
      </c>
      <c r="B25" s="136"/>
      <c r="C25" s="181" t="s">
        <v>138</v>
      </c>
      <c r="D25" s="128"/>
      <c r="E25" s="128"/>
      <c r="F25" s="136"/>
      <c r="G25" s="128"/>
      <c r="H25" s="128"/>
      <c r="I25" s="128"/>
      <c r="J25" s="128"/>
      <c r="K25" s="170"/>
      <c r="L25" s="128"/>
      <c r="M25" s="128"/>
      <c r="N25" s="161">
        <f>N26</f>
        <v>7751.95</v>
      </c>
    </row>
    <row r="26" spans="1:15" ht="22.5" x14ac:dyDescent="0.2">
      <c r="A26" s="63" t="s">
        <v>12</v>
      </c>
      <c r="B26" s="61" t="s">
        <v>139</v>
      </c>
      <c r="C26" s="70" t="s">
        <v>156</v>
      </c>
      <c r="D26" s="63" t="s">
        <v>63</v>
      </c>
      <c r="E26" s="5">
        <v>30.1</v>
      </c>
      <c r="F26" s="172">
        <v>210</v>
      </c>
      <c r="G26" s="58"/>
      <c r="H26" s="5"/>
      <c r="I26" s="58"/>
      <c r="J26" s="59"/>
      <c r="K26" s="169">
        <f t="shared" si="0"/>
        <v>257.54399999999998</v>
      </c>
      <c r="L26" s="57"/>
      <c r="M26" s="60"/>
      <c r="N26" s="51">
        <v>7751.95</v>
      </c>
      <c r="O26" s="21"/>
    </row>
    <row r="27" spans="1:15" ht="12.75" customHeight="1" x14ac:dyDescent="0.2">
      <c r="A27" s="129" t="s">
        <v>132</v>
      </c>
      <c r="B27" s="129"/>
      <c r="C27" s="129"/>
      <c r="D27" s="129"/>
      <c r="E27" s="129"/>
      <c r="F27" s="129"/>
      <c r="G27" s="129"/>
      <c r="H27" s="129"/>
      <c r="I27" s="129"/>
      <c r="J27" s="129"/>
      <c r="K27" s="129"/>
      <c r="L27" s="129"/>
      <c r="M27" s="129"/>
      <c r="N27" s="130"/>
      <c r="O27" s="21"/>
    </row>
    <row r="28" spans="1:15" ht="13.5" x14ac:dyDescent="0.25">
      <c r="A28" s="93">
        <v>6</v>
      </c>
      <c r="B28" s="137"/>
      <c r="C28" s="122" t="s">
        <v>94</v>
      </c>
      <c r="D28" s="94"/>
      <c r="E28" s="95"/>
      <c r="F28" s="164"/>
      <c r="G28" s="95"/>
      <c r="H28" s="95"/>
      <c r="I28" s="95"/>
      <c r="J28" s="95"/>
      <c r="K28" s="164"/>
      <c r="L28" s="95"/>
      <c r="M28" s="95"/>
      <c r="N28" s="162">
        <f>SUM(N29:N33)</f>
        <v>8359.4</v>
      </c>
    </row>
    <row r="29" spans="1:15" ht="39" customHeight="1" x14ac:dyDescent="0.2">
      <c r="A29" s="71" t="s">
        <v>13</v>
      </c>
      <c r="B29" s="138" t="s">
        <v>229</v>
      </c>
      <c r="C29" s="182" t="s">
        <v>144</v>
      </c>
      <c r="D29" s="73" t="s">
        <v>63</v>
      </c>
      <c r="E29" s="74">
        <v>52.37</v>
      </c>
      <c r="F29" s="173">
        <v>55.36</v>
      </c>
      <c r="G29" s="75">
        <f>F29+(F29*25.72%)</f>
        <v>69.598591999999996</v>
      </c>
      <c r="H29" s="76">
        <f t="shared" ref="H29:H33" si="1">E29*G29</f>
        <v>3644.8782630399996</v>
      </c>
      <c r="K29" s="169">
        <f>F29*1.2264</f>
        <v>67.893503999999993</v>
      </c>
      <c r="N29" s="51">
        <v>3555.4</v>
      </c>
    </row>
    <row r="30" spans="1:15" ht="33.75" x14ac:dyDescent="0.2">
      <c r="A30" s="71" t="s">
        <v>197</v>
      </c>
      <c r="B30" s="138" t="s">
        <v>230</v>
      </c>
      <c r="C30" s="182" t="s">
        <v>95</v>
      </c>
      <c r="D30" s="73" t="s">
        <v>63</v>
      </c>
      <c r="E30" s="74">
        <f>44.12+2.21</f>
        <v>46.33</v>
      </c>
      <c r="F30" s="173">
        <v>9.19</v>
      </c>
      <c r="G30" s="75">
        <f t="shared" ref="G30:G33" si="2">F30+(F30*25.72%)</f>
        <v>11.553667999999998</v>
      </c>
      <c r="H30" s="76">
        <f t="shared" si="1"/>
        <v>535.28143843999987</v>
      </c>
      <c r="K30" s="169">
        <f t="shared" ref="K30:K88" si="3">F30*1.2264</f>
        <v>11.270615999999999</v>
      </c>
      <c r="N30" s="51">
        <v>522.14</v>
      </c>
    </row>
    <row r="31" spans="1:15" ht="35.25" customHeight="1" x14ac:dyDescent="0.2">
      <c r="A31" s="71" t="s">
        <v>198</v>
      </c>
      <c r="B31" s="138" t="s">
        <v>231</v>
      </c>
      <c r="C31" s="182" t="s">
        <v>96</v>
      </c>
      <c r="D31" s="73" t="s">
        <v>63</v>
      </c>
      <c r="E31" s="74">
        <f>26.84*2</f>
        <v>53.68</v>
      </c>
      <c r="F31" s="173">
        <v>5.33</v>
      </c>
      <c r="G31" s="75">
        <f t="shared" si="2"/>
        <v>6.7008760000000001</v>
      </c>
      <c r="H31" s="76">
        <f t="shared" si="1"/>
        <v>359.70302368</v>
      </c>
      <c r="K31" s="169">
        <f t="shared" si="3"/>
        <v>6.5367119999999996</v>
      </c>
      <c r="N31" s="51">
        <v>351.07</v>
      </c>
    </row>
    <row r="32" spans="1:15" ht="33.75" x14ac:dyDescent="0.2">
      <c r="A32" s="71" t="s">
        <v>199</v>
      </c>
      <c r="B32" s="138" t="s">
        <v>232</v>
      </c>
      <c r="C32" s="182" t="s">
        <v>145</v>
      </c>
      <c r="D32" s="73" t="s">
        <v>63</v>
      </c>
      <c r="E32" s="74">
        <f>E30</f>
        <v>46.33</v>
      </c>
      <c r="F32" s="173">
        <v>37.78</v>
      </c>
      <c r="G32" s="75">
        <f t="shared" si="2"/>
        <v>47.497016000000002</v>
      </c>
      <c r="H32" s="76">
        <f t="shared" si="1"/>
        <v>2200.5367512799999</v>
      </c>
      <c r="K32" s="169">
        <f t="shared" si="3"/>
        <v>46.333391999999996</v>
      </c>
      <c r="N32" s="51">
        <v>2146.4699999999998</v>
      </c>
    </row>
    <row r="33" spans="1:14" ht="45" x14ac:dyDescent="0.2">
      <c r="A33" s="71" t="s">
        <v>200</v>
      </c>
      <c r="B33" s="138" t="s">
        <v>233</v>
      </c>
      <c r="C33" s="182" t="s">
        <v>97</v>
      </c>
      <c r="D33" s="73" t="s">
        <v>63</v>
      </c>
      <c r="E33" s="74">
        <f>E31</f>
        <v>53.68</v>
      </c>
      <c r="F33" s="173">
        <v>27.1</v>
      </c>
      <c r="G33" s="75">
        <f t="shared" si="2"/>
        <v>34.070120000000003</v>
      </c>
      <c r="H33" s="76">
        <f t="shared" si="1"/>
        <v>1828.8840416</v>
      </c>
      <c r="K33" s="169">
        <f t="shared" si="3"/>
        <v>33.235439999999997</v>
      </c>
      <c r="N33" s="51">
        <v>1784.32</v>
      </c>
    </row>
    <row r="34" spans="1:14" ht="13.5" x14ac:dyDescent="0.25">
      <c r="A34" s="93">
        <v>7</v>
      </c>
      <c r="B34" s="137"/>
      <c r="C34" s="122" t="s">
        <v>152</v>
      </c>
      <c r="D34" s="94"/>
      <c r="E34" s="95"/>
      <c r="F34" s="164"/>
      <c r="G34" s="95"/>
      <c r="H34" s="95"/>
      <c r="I34" s="95"/>
      <c r="J34" s="95"/>
      <c r="K34" s="170"/>
      <c r="L34" s="95"/>
      <c r="M34" s="95"/>
      <c r="N34" s="162">
        <f>SUM(N35:N42)</f>
        <v>5018.4492400000008</v>
      </c>
    </row>
    <row r="35" spans="1:14" ht="22.5" x14ac:dyDescent="0.2">
      <c r="A35" s="71" t="s">
        <v>20</v>
      </c>
      <c r="B35" s="138" t="s">
        <v>234</v>
      </c>
      <c r="C35" s="53" t="s">
        <v>113</v>
      </c>
      <c r="D35" s="73" t="s">
        <v>93</v>
      </c>
      <c r="E35" s="74">
        <v>1</v>
      </c>
      <c r="F35" s="173">
        <v>517.09</v>
      </c>
      <c r="G35" s="75">
        <f>F35+(F35*25.72%)</f>
        <v>650.08554800000002</v>
      </c>
      <c r="H35" s="76">
        <f>E35*G35</f>
        <v>650.08554800000002</v>
      </c>
      <c r="K35" s="169">
        <f>F35*1.2264</f>
        <v>634.159176</v>
      </c>
      <c r="N35" s="51">
        <f>K35*E35</f>
        <v>634.159176</v>
      </c>
    </row>
    <row r="36" spans="1:14" ht="22.5" x14ac:dyDescent="0.2">
      <c r="A36" s="71" t="s">
        <v>157</v>
      </c>
      <c r="B36" s="52" t="s">
        <v>84</v>
      </c>
      <c r="C36" s="56" t="s">
        <v>83</v>
      </c>
      <c r="D36" s="2" t="s">
        <v>11</v>
      </c>
      <c r="E36" s="40">
        <v>18</v>
      </c>
      <c r="F36" s="62">
        <v>24.46</v>
      </c>
      <c r="G36" s="49"/>
      <c r="H36" s="50"/>
      <c r="I36" s="49"/>
      <c r="J36" s="19"/>
      <c r="K36" s="169">
        <f t="shared" ref="K36:K39" si="4">F36*1.2264</f>
        <v>29.997744000000001</v>
      </c>
      <c r="L36" s="18"/>
      <c r="M36" s="19"/>
      <c r="N36" s="51">
        <v>540</v>
      </c>
    </row>
    <row r="37" spans="1:14" ht="33.75" x14ac:dyDescent="0.2">
      <c r="A37" s="71" t="s">
        <v>158</v>
      </c>
      <c r="B37" s="139" t="s">
        <v>235</v>
      </c>
      <c r="C37" s="183" t="s">
        <v>153</v>
      </c>
      <c r="D37" s="2" t="s">
        <v>155</v>
      </c>
      <c r="E37" s="40">
        <v>2</v>
      </c>
      <c r="F37" s="62">
        <v>86.6</v>
      </c>
      <c r="G37" s="49"/>
      <c r="H37" s="131"/>
      <c r="I37" s="132"/>
      <c r="J37" s="133"/>
      <c r="K37" s="169">
        <f t="shared" si="4"/>
        <v>106.20623999999999</v>
      </c>
      <c r="L37" s="134"/>
      <c r="M37" s="133"/>
      <c r="N37" s="51">
        <v>212.42</v>
      </c>
    </row>
    <row r="38" spans="1:14" ht="22.5" x14ac:dyDescent="0.2">
      <c r="A38" s="71" t="s">
        <v>159</v>
      </c>
      <c r="B38" s="139" t="s">
        <v>236</v>
      </c>
      <c r="C38" s="183" t="s">
        <v>150</v>
      </c>
      <c r="D38" s="2" t="s">
        <v>64</v>
      </c>
      <c r="E38" s="40">
        <v>15</v>
      </c>
      <c r="F38" s="174">
        <v>28.73</v>
      </c>
      <c r="G38" s="49"/>
      <c r="H38" s="131"/>
      <c r="I38" s="132"/>
      <c r="J38" s="133"/>
      <c r="K38" s="169">
        <f t="shared" si="4"/>
        <v>35.234471999999997</v>
      </c>
      <c r="L38" s="134"/>
      <c r="M38" s="133"/>
      <c r="N38" s="51">
        <v>528.45000000000005</v>
      </c>
    </row>
    <row r="39" spans="1:14" ht="22.5" x14ac:dyDescent="0.2">
      <c r="A39" s="71" t="s">
        <v>160</v>
      </c>
      <c r="B39" s="139" t="s">
        <v>237</v>
      </c>
      <c r="C39" s="183" t="s">
        <v>151</v>
      </c>
      <c r="D39" s="2" t="s">
        <v>64</v>
      </c>
      <c r="E39" s="40">
        <v>12</v>
      </c>
      <c r="F39" s="174">
        <v>40.44</v>
      </c>
      <c r="G39" s="49"/>
      <c r="H39" s="131"/>
      <c r="I39" s="132"/>
      <c r="J39" s="133"/>
      <c r="K39" s="169">
        <f t="shared" si="4"/>
        <v>49.595615999999993</v>
      </c>
      <c r="L39" s="134"/>
      <c r="M39" s="133"/>
      <c r="N39" s="51">
        <v>595.20000000000005</v>
      </c>
    </row>
    <row r="40" spans="1:14" ht="45" x14ac:dyDescent="0.2">
      <c r="A40" s="71" t="s">
        <v>201</v>
      </c>
      <c r="B40" s="138" t="s">
        <v>238</v>
      </c>
      <c r="C40" s="182" t="s">
        <v>98</v>
      </c>
      <c r="D40" s="73" t="s">
        <v>93</v>
      </c>
      <c r="E40" s="74">
        <v>2</v>
      </c>
      <c r="F40" s="173">
        <v>279.32</v>
      </c>
      <c r="G40" s="75">
        <f>F40+(F40*25.72%)</f>
        <v>351.16110399999997</v>
      </c>
      <c r="H40" s="76">
        <f t="shared" ref="H40:H49" si="5">E40*G40</f>
        <v>702.32220799999993</v>
      </c>
      <c r="K40" s="169">
        <f t="shared" si="3"/>
        <v>342.55804799999999</v>
      </c>
      <c r="N40" s="51">
        <f t="shared" ref="N40:N52" si="6">K40*E40</f>
        <v>685.11609599999997</v>
      </c>
    </row>
    <row r="41" spans="1:14" ht="33.75" x14ac:dyDescent="0.2">
      <c r="A41" s="71" t="s">
        <v>202</v>
      </c>
      <c r="B41" s="138" t="s">
        <v>239</v>
      </c>
      <c r="C41" s="182" t="s">
        <v>99</v>
      </c>
      <c r="D41" s="73" t="s">
        <v>93</v>
      </c>
      <c r="E41" s="74">
        <v>4</v>
      </c>
      <c r="F41" s="173">
        <v>343.61</v>
      </c>
      <c r="G41" s="75">
        <f t="shared" ref="G41:G42" si="7">F41+(F41*25.72%)</f>
        <v>431.986492</v>
      </c>
      <c r="H41" s="76">
        <f t="shared" si="5"/>
        <v>1727.945968</v>
      </c>
      <c r="K41" s="169">
        <f t="shared" si="3"/>
        <v>421.40330399999999</v>
      </c>
      <c r="N41" s="51">
        <v>1685.6</v>
      </c>
    </row>
    <row r="42" spans="1:14" ht="21.6" customHeight="1" x14ac:dyDescent="0.2">
      <c r="A42" s="71" t="s">
        <v>203</v>
      </c>
      <c r="B42" s="138" t="s">
        <v>240</v>
      </c>
      <c r="C42" s="182" t="s">
        <v>100</v>
      </c>
      <c r="D42" s="73" t="s">
        <v>93</v>
      </c>
      <c r="E42" s="74">
        <v>2</v>
      </c>
      <c r="F42" s="173">
        <v>56.06</v>
      </c>
      <c r="G42" s="75">
        <f t="shared" si="7"/>
        <v>70.478632000000005</v>
      </c>
      <c r="H42" s="76">
        <f t="shared" si="5"/>
        <v>140.95726400000001</v>
      </c>
      <c r="K42" s="169">
        <f t="shared" si="3"/>
        <v>68.751983999999993</v>
      </c>
      <c r="N42" s="51">
        <f t="shared" si="6"/>
        <v>137.50396799999999</v>
      </c>
    </row>
    <row r="43" spans="1:14" ht="13.5" x14ac:dyDescent="0.25">
      <c r="A43" s="93">
        <v>8</v>
      </c>
      <c r="B43" s="137"/>
      <c r="C43" s="122" t="s">
        <v>101</v>
      </c>
      <c r="D43" s="94"/>
      <c r="E43" s="95"/>
      <c r="F43" s="164"/>
      <c r="G43" s="95"/>
      <c r="H43" s="95"/>
      <c r="I43" s="95"/>
      <c r="J43" s="95"/>
      <c r="K43" s="170"/>
      <c r="L43" s="95"/>
      <c r="M43" s="95"/>
      <c r="N43" s="163">
        <f>N44</f>
        <v>2957.1459623999999</v>
      </c>
    </row>
    <row r="44" spans="1:14" ht="33" customHeight="1" x14ac:dyDescent="0.2">
      <c r="A44" s="71" t="s">
        <v>115</v>
      </c>
      <c r="B44" s="138" t="s">
        <v>241</v>
      </c>
      <c r="C44" s="182" t="s">
        <v>102</v>
      </c>
      <c r="D44" s="73" t="s">
        <v>63</v>
      </c>
      <c r="E44" s="74">
        <f>3.49*2</f>
        <v>6.98</v>
      </c>
      <c r="F44" s="173">
        <v>345.45</v>
      </c>
      <c r="G44" s="75">
        <f>F44+(F44*25.72%)</f>
        <v>434.29973999999999</v>
      </c>
      <c r="H44" s="76">
        <f t="shared" si="5"/>
        <v>3031.4121852000003</v>
      </c>
      <c r="K44" s="169">
        <f t="shared" si="3"/>
        <v>423.65987999999999</v>
      </c>
      <c r="N44" s="51">
        <f t="shared" si="6"/>
        <v>2957.1459623999999</v>
      </c>
    </row>
    <row r="45" spans="1:14" ht="13.5" x14ac:dyDescent="0.25">
      <c r="A45" s="93">
        <v>9</v>
      </c>
      <c r="B45" s="140"/>
      <c r="C45" s="122" t="s">
        <v>103</v>
      </c>
      <c r="D45" s="97"/>
      <c r="E45" s="96"/>
      <c r="F45" s="175"/>
      <c r="G45" s="96"/>
      <c r="H45" s="96"/>
      <c r="I45" s="96"/>
      <c r="J45" s="96"/>
      <c r="K45" s="170"/>
      <c r="L45" s="96"/>
      <c r="M45" s="96"/>
      <c r="N45" s="163">
        <f>SUM(N46:N49)</f>
        <v>3515.8642559999998</v>
      </c>
    </row>
    <row r="46" spans="1:14" ht="45" x14ac:dyDescent="0.2">
      <c r="A46" s="71" t="s">
        <v>119</v>
      </c>
      <c r="B46" s="138" t="s">
        <v>242</v>
      </c>
      <c r="C46" s="53" t="s">
        <v>104</v>
      </c>
      <c r="D46" s="73" t="s">
        <v>93</v>
      </c>
      <c r="E46" s="74">
        <v>4</v>
      </c>
      <c r="F46" s="173">
        <v>372.76</v>
      </c>
      <c r="G46" s="75">
        <f>F46+(F46*25.72%)</f>
        <v>468.633872</v>
      </c>
      <c r="H46" s="76">
        <f t="shared" si="5"/>
        <v>1874.535488</v>
      </c>
      <c r="K46" s="169">
        <f t="shared" si="3"/>
        <v>457.15286399999997</v>
      </c>
      <c r="N46" s="51">
        <v>1828.6</v>
      </c>
    </row>
    <row r="47" spans="1:14" ht="33.75" x14ac:dyDescent="0.2">
      <c r="A47" s="71" t="s">
        <v>121</v>
      </c>
      <c r="B47" s="138" t="s">
        <v>243</v>
      </c>
      <c r="C47" s="53" t="s">
        <v>105</v>
      </c>
      <c r="D47" s="73" t="s">
        <v>93</v>
      </c>
      <c r="E47" s="74">
        <v>2</v>
      </c>
      <c r="F47" s="173">
        <v>508</v>
      </c>
      <c r="G47" s="75">
        <f t="shared" ref="G47:G49" si="8">F47+(F47*25.72%)</f>
        <v>638.6576</v>
      </c>
      <c r="H47" s="76">
        <f t="shared" si="5"/>
        <v>1277.3152</v>
      </c>
      <c r="K47" s="169">
        <f t="shared" si="3"/>
        <v>623.01119999999992</v>
      </c>
      <c r="N47" s="51">
        <f t="shared" si="6"/>
        <v>1246.0223999999998</v>
      </c>
    </row>
    <row r="48" spans="1:14" ht="45" x14ac:dyDescent="0.2">
      <c r="A48" s="71" t="s">
        <v>123</v>
      </c>
      <c r="B48" s="138" t="s">
        <v>244</v>
      </c>
      <c r="C48" s="53" t="s">
        <v>106</v>
      </c>
      <c r="D48" s="73" t="s">
        <v>93</v>
      </c>
      <c r="E48" s="74">
        <v>2</v>
      </c>
      <c r="F48" s="173">
        <v>76.02</v>
      </c>
      <c r="G48" s="75">
        <f t="shared" si="8"/>
        <v>95.572343999999987</v>
      </c>
      <c r="H48" s="76">
        <f t="shared" si="5"/>
        <v>191.14468799999997</v>
      </c>
      <c r="K48" s="169">
        <f t="shared" si="3"/>
        <v>93.230927999999992</v>
      </c>
      <c r="N48" s="51">
        <f t="shared" si="6"/>
        <v>186.46185599999998</v>
      </c>
    </row>
    <row r="49" spans="1:14" ht="33.75" x14ac:dyDescent="0.2">
      <c r="A49" s="71" t="s">
        <v>124</v>
      </c>
      <c r="B49" s="138" t="s">
        <v>245</v>
      </c>
      <c r="C49" s="53" t="s">
        <v>107</v>
      </c>
      <c r="D49" s="73" t="s">
        <v>93</v>
      </c>
      <c r="E49" s="74">
        <v>2</v>
      </c>
      <c r="F49" s="173">
        <v>103.87</v>
      </c>
      <c r="G49" s="75">
        <f t="shared" si="8"/>
        <v>130.585364</v>
      </c>
      <c r="H49" s="76">
        <f t="shared" si="5"/>
        <v>261.170728</v>
      </c>
      <c r="K49" s="169">
        <f t="shared" si="3"/>
        <v>127.386168</v>
      </c>
      <c r="N49" s="51">
        <v>254.78</v>
      </c>
    </row>
    <row r="50" spans="1:14" ht="13.5" x14ac:dyDescent="0.25">
      <c r="A50" s="93">
        <v>10</v>
      </c>
      <c r="B50" s="140"/>
      <c r="C50" s="122" t="s">
        <v>108</v>
      </c>
      <c r="D50" s="97"/>
      <c r="E50" s="96"/>
      <c r="F50" s="175"/>
      <c r="G50" s="96"/>
      <c r="H50" s="96"/>
      <c r="I50" s="96"/>
      <c r="J50" s="96"/>
      <c r="K50" s="170"/>
      <c r="L50" s="96"/>
      <c r="M50" s="96"/>
      <c r="N50" s="163">
        <f>SUM(N51:N54)</f>
        <v>3903.4792576</v>
      </c>
    </row>
    <row r="51" spans="1:14" ht="22.5" x14ac:dyDescent="0.2">
      <c r="A51" s="71" t="s">
        <v>126</v>
      </c>
      <c r="B51" s="138" t="s">
        <v>246</v>
      </c>
      <c r="C51" s="53" t="s">
        <v>109</v>
      </c>
      <c r="D51" s="73" t="s">
        <v>63</v>
      </c>
      <c r="E51" s="74">
        <f>5.32*2</f>
        <v>10.64</v>
      </c>
      <c r="F51" s="173">
        <v>37.92</v>
      </c>
      <c r="G51" s="75">
        <f>F51+(F51*25.72%)</f>
        <v>47.673023999999998</v>
      </c>
      <c r="H51" s="76">
        <f t="shared" ref="H51:H54" si="9">E51*G51</f>
        <v>507.24097535999999</v>
      </c>
      <c r="K51" s="169">
        <f t="shared" si="3"/>
        <v>46.505088000000001</v>
      </c>
      <c r="N51" s="51">
        <v>494.87</v>
      </c>
    </row>
    <row r="52" spans="1:14" ht="33.75" x14ac:dyDescent="0.2">
      <c r="A52" s="71" t="s">
        <v>161</v>
      </c>
      <c r="B52" s="138" t="s">
        <v>247</v>
      </c>
      <c r="C52" s="53" t="s">
        <v>110</v>
      </c>
      <c r="D52" s="73" t="s">
        <v>63</v>
      </c>
      <c r="E52" s="74">
        <f>10.36+1.04</f>
        <v>11.399999999999999</v>
      </c>
      <c r="F52" s="173">
        <v>52.56</v>
      </c>
      <c r="G52" s="75">
        <f t="shared" ref="G52:G54" si="10">F52+(F52*25.72%)</f>
        <v>66.078432000000006</v>
      </c>
      <c r="H52" s="76">
        <f t="shared" si="9"/>
        <v>753.29412479999996</v>
      </c>
      <c r="K52" s="169">
        <f t="shared" si="3"/>
        <v>64.459583999999992</v>
      </c>
      <c r="N52" s="51">
        <f t="shared" si="6"/>
        <v>734.83925759999977</v>
      </c>
    </row>
    <row r="53" spans="1:14" ht="45" x14ac:dyDescent="0.2">
      <c r="A53" s="71" t="s">
        <v>162</v>
      </c>
      <c r="B53" s="138" t="s">
        <v>248</v>
      </c>
      <c r="C53" s="53" t="s">
        <v>111</v>
      </c>
      <c r="D53" s="73" t="s">
        <v>63</v>
      </c>
      <c r="E53" s="74">
        <f>(15.3*2)+3.53+1.88</f>
        <v>36.010000000000005</v>
      </c>
      <c r="F53" s="173">
        <v>51.2</v>
      </c>
      <c r="G53" s="75">
        <f t="shared" si="10"/>
        <v>64.368639999999999</v>
      </c>
      <c r="H53" s="76">
        <f t="shared" si="9"/>
        <v>2317.9147264000003</v>
      </c>
      <c r="K53" s="169">
        <f t="shared" si="3"/>
        <v>62.791679999999999</v>
      </c>
      <c r="N53" s="51">
        <v>2261.0700000000002</v>
      </c>
    </row>
    <row r="54" spans="1:14" ht="33.75" x14ac:dyDescent="0.2">
      <c r="A54" s="71" t="s">
        <v>163</v>
      </c>
      <c r="B54" s="138" t="s">
        <v>249</v>
      </c>
      <c r="C54" s="184" t="s">
        <v>112</v>
      </c>
      <c r="D54" s="72" t="s">
        <v>63</v>
      </c>
      <c r="E54" s="74">
        <f>0.16*12</f>
        <v>1.92</v>
      </c>
      <c r="F54" s="173">
        <v>175.27</v>
      </c>
      <c r="G54" s="75">
        <f t="shared" si="10"/>
        <v>220.34944400000001</v>
      </c>
      <c r="H54" s="76">
        <f t="shared" si="9"/>
        <v>423.07093248000001</v>
      </c>
      <c r="K54" s="169">
        <f t="shared" si="3"/>
        <v>214.95112800000001</v>
      </c>
      <c r="N54" s="51">
        <v>412.7</v>
      </c>
    </row>
    <row r="55" spans="1:14" ht="13.5" x14ac:dyDescent="0.25">
      <c r="A55" s="93">
        <v>11</v>
      </c>
      <c r="B55" s="140"/>
      <c r="C55" s="122" t="s">
        <v>114</v>
      </c>
      <c r="D55" s="97"/>
      <c r="E55" s="96"/>
      <c r="F55" s="175"/>
      <c r="G55" s="96"/>
      <c r="H55" s="96"/>
      <c r="I55" s="96"/>
      <c r="J55" s="96"/>
      <c r="K55" s="170"/>
      <c r="L55" s="96"/>
      <c r="M55" s="96"/>
      <c r="N55" s="163">
        <f>SUM(N56:N57)</f>
        <v>2853.44</v>
      </c>
    </row>
    <row r="56" spans="1:14" x14ac:dyDescent="0.2">
      <c r="A56" s="71" t="s">
        <v>164</v>
      </c>
      <c r="B56" s="138" t="s">
        <v>250</v>
      </c>
      <c r="C56" s="53" t="s">
        <v>116</v>
      </c>
      <c r="D56" s="73" t="s">
        <v>63</v>
      </c>
      <c r="E56" s="74">
        <f>E30+11.54+11.54</f>
        <v>69.41</v>
      </c>
      <c r="F56" s="173">
        <v>5.77</v>
      </c>
      <c r="G56" s="75">
        <f>F56+(F56*25.72%)</f>
        <v>7.2540439999999995</v>
      </c>
      <c r="H56" s="76">
        <f t="shared" ref="H56:H64" si="11">E56*G56</f>
        <v>503.50319403999993</v>
      </c>
      <c r="K56" s="169">
        <f t="shared" si="3"/>
        <v>7.0763279999999993</v>
      </c>
      <c r="N56" s="51">
        <v>491.42</v>
      </c>
    </row>
    <row r="57" spans="1:14" ht="22.5" x14ac:dyDescent="0.2">
      <c r="A57" s="71" t="s">
        <v>165</v>
      </c>
      <c r="B57" s="138" t="s">
        <v>251</v>
      </c>
      <c r="C57" s="53" t="s">
        <v>117</v>
      </c>
      <c r="D57" s="73" t="s">
        <v>63</v>
      </c>
      <c r="E57" s="74">
        <f>E56</f>
        <v>69.41</v>
      </c>
      <c r="F57" s="173">
        <v>27.75</v>
      </c>
      <c r="G57" s="75">
        <f t="shared" ref="G57" si="12">F57+(F57*25.72%)</f>
        <v>34.887299999999996</v>
      </c>
      <c r="H57" s="76">
        <f t="shared" si="11"/>
        <v>2421.5274929999996</v>
      </c>
      <c r="K57" s="169">
        <f t="shared" si="3"/>
        <v>34.032599999999995</v>
      </c>
      <c r="N57" s="51">
        <v>2362.02</v>
      </c>
    </row>
    <row r="58" spans="1:14" ht="13.5" x14ac:dyDescent="0.25">
      <c r="A58" s="93">
        <v>12</v>
      </c>
      <c r="B58" s="140"/>
      <c r="C58" s="122" t="s">
        <v>118</v>
      </c>
      <c r="D58" s="97"/>
      <c r="E58" s="96"/>
      <c r="F58" s="175"/>
      <c r="G58" s="96"/>
      <c r="H58" s="96"/>
      <c r="I58" s="96"/>
      <c r="J58" s="96"/>
      <c r="K58" s="170"/>
      <c r="L58" s="96"/>
      <c r="M58" s="96"/>
      <c r="N58" s="163">
        <f>SUM(N59:N62)</f>
        <v>5861.27</v>
      </c>
    </row>
    <row r="59" spans="1:14" ht="22.5" x14ac:dyDescent="0.2">
      <c r="A59" s="71" t="s">
        <v>166</v>
      </c>
      <c r="B59" s="138" t="s">
        <v>252</v>
      </c>
      <c r="C59" s="53" t="s">
        <v>120</v>
      </c>
      <c r="D59" s="73" t="s">
        <v>63</v>
      </c>
      <c r="E59" s="74">
        <f>5.18*2</f>
        <v>10.36</v>
      </c>
      <c r="F59" s="173">
        <v>59.73</v>
      </c>
      <c r="G59" s="75">
        <f>F59+(F59*25.72%)</f>
        <v>75.092556000000002</v>
      </c>
      <c r="H59" s="76">
        <f t="shared" si="11"/>
        <v>777.95888015999992</v>
      </c>
      <c r="K59" s="169">
        <f t="shared" si="3"/>
        <v>73.252871999999996</v>
      </c>
      <c r="N59" s="51">
        <v>758.87</v>
      </c>
    </row>
    <row r="60" spans="1:14" ht="22.5" x14ac:dyDescent="0.2">
      <c r="A60" s="71" t="s">
        <v>167</v>
      </c>
      <c r="B60" s="138" t="s">
        <v>253</v>
      </c>
      <c r="C60" s="53" t="s">
        <v>122</v>
      </c>
      <c r="D60" s="73" t="s">
        <v>64</v>
      </c>
      <c r="E60" s="74">
        <v>9.3000000000000007</v>
      </c>
      <c r="F60" s="173">
        <v>11.71</v>
      </c>
      <c r="G60" s="75">
        <f>F60+(F60*25.72%)</f>
        <v>14.721812</v>
      </c>
      <c r="H60" s="76">
        <f t="shared" si="11"/>
        <v>136.91285160000001</v>
      </c>
      <c r="K60" s="169">
        <f t="shared" si="3"/>
        <v>14.361143999999999</v>
      </c>
      <c r="N60" s="51">
        <v>133.55000000000001</v>
      </c>
    </row>
    <row r="61" spans="1:14" ht="22.5" x14ac:dyDescent="0.2">
      <c r="A61" s="71" t="s">
        <v>204</v>
      </c>
      <c r="B61" s="138" t="s">
        <v>134</v>
      </c>
      <c r="C61" s="53" t="s">
        <v>133</v>
      </c>
      <c r="D61" s="73" t="s">
        <v>63</v>
      </c>
      <c r="E61" s="74">
        <v>25.61</v>
      </c>
      <c r="F61" s="173">
        <v>76.099999999999994</v>
      </c>
      <c r="G61" s="75">
        <f t="shared" ref="G61:G62" si="13">F61+(F61*25.72%)</f>
        <v>95.672919999999991</v>
      </c>
      <c r="H61" s="76">
        <f t="shared" si="11"/>
        <v>2450.1834811999997</v>
      </c>
      <c r="K61" s="169">
        <f t="shared" si="3"/>
        <v>93.329039999999992</v>
      </c>
      <c r="N61" s="51">
        <v>2390.1799999999998</v>
      </c>
    </row>
    <row r="62" spans="1:14" ht="22.5" x14ac:dyDescent="0.2">
      <c r="A62" s="71" t="s">
        <v>205</v>
      </c>
      <c r="B62" s="138" t="s">
        <v>136</v>
      </c>
      <c r="C62" s="53" t="s">
        <v>135</v>
      </c>
      <c r="D62" s="73" t="s">
        <v>63</v>
      </c>
      <c r="E62" s="74">
        <v>25.61</v>
      </c>
      <c r="F62" s="173">
        <v>82.1</v>
      </c>
      <c r="G62" s="75">
        <f t="shared" si="13"/>
        <v>103.21611999999999</v>
      </c>
      <c r="H62" s="76">
        <f t="shared" si="11"/>
        <v>2643.3648331999998</v>
      </c>
      <c r="K62" s="169">
        <f t="shared" si="3"/>
        <v>100.68743999999998</v>
      </c>
      <c r="N62" s="51">
        <v>2578.67</v>
      </c>
    </row>
    <row r="63" spans="1:14" ht="13.5" x14ac:dyDescent="0.25">
      <c r="A63" s="93">
        <v>13</v>
      </c>
      <c r="B63" s="137"/>
      <c r="C63" s="122" t="s">
        <v>125</v>
      </c>
      <c r="D63" s="94"/>
      <c r="E63" s="95"/>
      <c r="F63" s="164"/>
      <c r="G63" s="95"/>
      <c r="H63" s="95"/>
      <c r="I63" s="95"/>
      <c r="J63" s="95"/>
      <c r="K63" s="170"/>
      <c r="L63" s="95"/>
      <c r="M63" s="95"/>
      <c r="N63" s="162">
        <f>N64</f>
        <v>488.1</v>
      </c>
    </row>
    <row r="64" spans="1:14" ht="45" x14ac:dyDescent="0.2">
      <c r="A64" s="71" t="s">
        <v>168</v>
      </c>
      <c r="B64" s="138" t="s">
        <v>254</v>
      </c>
      <c r="C64" s="53" t="s">
        <v>228</v>
      </c>
      <c r="D64" s="73" t="s">
        <v>63</v>
      </c>
      <c r="E64" s="74">
        <v>2</v>
      </c>
      <c r="F64" s="173">
        <v>199</v>
      </c>
      <c r="G64" s="75">
        <f>F64+(F64*25.72%)</f>
        <v>250.18279999999999</v>
      </c>
      <c r="H64" s="76">
        <f t="shared" si="11"/>
        <v>500.36559999999997</v>
      </c>
      <c r="K64" s="169">
        <f t="shared" si="3"/>
        <v>244.05359999999999</v>
      </c>
      <c r="N64" s="51">
        <v>488.1</v>
      </c>
    </row>
    <row r="65" spans="1:15" x14ac:dyDescent="0.2">
      <c r="A65" s="98">
        <v>14</v>
      </c>
      <c r="B65" s="99"/>
      <c r="C65" s="122" t="s">
        <v>74</v>
      </c>
      <c r="D65" s="98"/>
      <c r="E65" s="100"/>
      <c r="F65" s="176"/>
      <c r="G65" s="101"/>
      <c r="H65" s="100"/>
      <c r="I65" s="101"/>
      <c r="J65" s="102"/>
      <c r="K65" s="170"/>
      <c r="L65" s="103"/>
      <c r="M65" s="104"/>
      <c r="N65" s="105">
        <f>SUM(N66:N67)</f>
        <v>10093.75</v>
      </c>
      <c r="O65" s="21"/>
    </row>
    <row r="66" spans="1:15" ht="33.75" x14ac:dyDescent="0.2">
      <c r="A66" s="63" t="s">
        <v>169</v>
      </c>
      <c r="B66" s="52" t="s">
        <v>16</v>
      </c>
      <c r="C66" s="56" t="s">
        <v>14</v>
      </c>
      <c r="D66" s="4" t="s">
        <v>8</v>
      </c>
      <c r="E66" s="40">
        <v>401.1</v>
      </c>
      <c r="F66" s="62">
        <v>17.899999999999999</v>
      </c>
      <c r="G66" s="49"/>
      <c r="H66" s="50"/>
      <c r="I66" s="49"/>
      <c r="J66" s="19"/>
      <c r="K66" s="169">
        <f t="shared" si="3"/>
        <v>21.952559999999998</v>
      </c>
      <c r="L66" s="18"/>
      <c r="M66" s="19"/>
      <c r="N66" s="51">
        <v>8804.15</v>
      </c>
      <c r="O66" s="21"/>
    </row>
    <row r="67" spans="1:15" ht="22.5" x14ac:dyDescent="0.2">
      <c r="A67" s="63" t="s">
        <v>206</v>
      </c>
      <c r="B67" s="52" t="s">
        <v>60</v>
      </c>
      <c r="C67" s="53" t="s">
        <v>91</v>
      </c>
      <c r="D67" s="48" t="s">
        <v>75</v>
      </c>
      <c r="E67" s="5">
        <v>40</v>
      </c>
      <c r="F67" s="172">
        <v>26.29</v>
      </c>
      <c r="G67" s="13"/>
      <c r="H67" s="14"/>
      <c r="I67" s="13"/>
      <c r="J67" s="12"/>
      <c r="K67" s="169">
        <f t="shared" si="3"/>
        <v>32.242055999999998</v>
      </c>
      <c r="L67" s="20"/>
      <c r="M67" s="12"/>
      <c r="N67" s="51">
        <v>1289.5999999999999</v>
      </c>
      <c r="O67" s="21"/>
    </row>
    <row r="68" spans="1:15" x14ac:dyDescent="0.2">
      <c r="A68" s="98">
        <v>15</v>
      </c>
      <c r="B68" s="99"/>
      <c r="C68" s="122" t="s">
        <v>76</v>
      </c>
      <c r="D68" s="98"/>
      <c r="E68" s="100"/>
      <c r="F68" s="176"/>
      <c r="G68" s="101"/>
      <c r="H68" s="100"/>
      <c r="I68" s="101"/>
      <c r="J68" s="102"/>
      <c r="K68" s="170"/>
      <c r="L68" s="103"/>
      <c r="M68" s="104"/>
      <c r="N68" s="105">
        <f>SUM(N69:N79)</f>
        <v>15886.050496</v>
      </c>
      <c r="O68" s="21"/>
    </row>
    <row r="69" spans="1:15" ht="45" x14ac:dyDescent="0.2">
      <c r="A69" s="4" t="s">
        <v>170</v>
      </c>
      <c r="B69" s="52" t="s">
        <v>143</v>
      </c>
      <c r="C69" s="56" t="s">
        <v>146</v>
      </c>
      <c r="D69" s="4" t="s">
        <v>75</v>
      </c>
      <c r="E69" s="5">
        <v>4</v>
      </c>
      <c r="F69" s="172">
        <v>1693</v>
      </c>
      <c r="G69" s="58"/>
      <c r="H69" s="5"/>
      <c r="I69" s="58"/>
      <c r="J69" s="59"/>
      <c r="K69" s="169">
        <f t="shared" si="3"/>
        <v>2076.2952</v>
      </c>
      <c r="L69" s="57"/>
      <c r="M69" s="60"/>
      <c r="N69" s="51">
        <v>8305.2000000000007</v>
      </c>
      <c r="O69" s="21"/>
    </row>
    <row r="70" spans="1:15" ht="33.75" x14ac:dyDescent="0.2">
      <c r="A70" s="4" t="s">
        <v>171</v>
      </c>
      <c r="B70" s="52" t="s">
        <v>77</v>
      </c>
      <c r="C70" s="53" t="s">
        <v>81</v>
      </c>
      <c r="D70" s="4" t="s">
        <v>75</v>
      </c>
      <c r="E70" s="5">
        <v>1</v>
      </c>
      <c r="F70" s="172">
        <v>2119</v>
      </c>
      <c r="G70" s="58"/>
      <c r="H70" s="5"/>
      <c r="I70" s="58"/>
      <c r="J70" s="59"/>
      <c r="K70" s="169">
        <f t="shared" si="3"/>
        <v>2598.7415999999998</v>
      </c>
      <c r="L70" s="57"/>
      <c r="M70" s="60"/>
      <c r="N70" s="51">
        <f t="shared" ref="N70:N73" si="14">K70*E70</f>
        <v>2598.7415999999998</v>
      </c>
      <c r="O70" s="21"/>
    </row>
    <row r="71" spans="1:15" ht="22.5" x14ac:dyDescent="0.2">
      <c r="A71" s="4" t="s">
        <v>207</v>
      </c>
      <c r="B71" s="52" t="s">
        <v>80</v>
      </c>
      <c r="C71" s="53" t="s">
        <v>82</v>
      </c>
      <c r="D71" s="4" t="s">
        <v>11</v>
      </c>
      <c r="E71" s="5">
        <v>95</v>
      </c>
      <c r="F71" s="172">
        <v>21.5</v>
      </c>
      <c r="G71" s="13"/>
      <c r="H71" s="3"/>
      <c r="I71" s="13"/>
      <c r="J71" s="60"/>
      <c r="K71" s="169">
        <f t="shared" si="3"/>
        <v>26.367599999999999</v>
      </c>
      <c r="L71" s="20"/>
      <c r="M71" s="60"/>
      <c r="N71" s="51">
        <v>2505.15</v>
      </c>
      <c r="O71" s="21"/>
    </row>
    <row r="72" spans="1:15" x14ac:dyDescent="0.2">
      <c r="A72" s="4" t="s">
        <v>208</v>
      </c>
      <c r="B72" s="52" t="s">
        <v>58</v>
      </c>
      <c r="C72" s="53" t="s">
        <v>51</v>
      </c>
      <c r="D72" s="4" t="s">
        <v>10</v>
      </c>
      <c r="E72" s="40">
        <v>1</v>
      </c>
      <c r="F72" s="62">
        <v>194.96</v>
      </c>
      <c r="G72" s="49"/>
      <c r="H72" s="50"/>
      <c r="I72" s="49"/>
      <c r="J72" s="19"/>
      <c r="K72" s="169">
        <f t="shared" si="3"/>
        <v>239.09894399999999</v>
      </c>
      <c r="L72" s="18"/>
      <c r="M72" s="19"/>
      <c r="N72" s="51">
        <f t="shared" si="14"/>
        <v>239.09894399999999</v>
      </c>
      <c r="O72" s="21"/>
    </row>
    <row r="73" spans="1:15" x14ac:dyDescent="0.2">
      <c r="A73" s="4" t="s">
        <v>209</v>
      </c>
      <c r="B73" s="52" t="s">
        <v>59</v>
      </c>
      <c r="C73" s="53" t="s">
        <v>70</v>
      </c>
      <c r="D73" s="4" t="s">
        <v>10</v>
      </c>
      <c r="E73" s="40">
        <v>3</v>
      </c>
      <c r="F73" s="62">
        <v>51.06</v>
      </c>
      <c r="G73" s="49"/>
      <c r="H73" s="50"/>
      <c r="I73" s="49"/>
      <c r="J73" s="19"/>
      <c r="K73" s="169">
        <f t="shared" si="3"/>
        <v>62.619984000000002</v>
      </c>
      <c r="L73" s="18"/>
      <c r="M73" s="19"/>
      <c r="N73" s="51">
        <f t="shared" si="14"/>
        <v>187.85995200000002</v>
      </c>
      <c r="O73" s="21"/>
    </row>
    <row r="74" spans="1:15" ht="33.75" x14ac:dyDescent="0.2">
      <c r="A74" s="4" t="s">
        <v>210</v>
      </c>
      <c r="B74" s="139" t="s">
        <v>173</v>
      </c>
      <c r="C74" s="183" t="s">
        <v>172</v>
      </c>
      <c r="D74" s="4" t="s">
        <v>64</v>
      </c>
      <c r="E74" s="40">
        <v>22</v>
      </c>
      <c r="F74" s="62">
        <v>4.0599999999999996</v>
      </c>
      <c r="G74" s="49"/>
      <c r="H74" s="50"/>
      <c r="I74" s="49"/>
      <c r="J74" s="19"/>
      <c r="K74" s="169">
        <f t="shared" si="3"/>
        <v>4.9791839999999992</v>
      </c>
      <c r="L74" s="18"/>
      <c r="M74" s="19"/>
      <c r="N74" s="51">
        <v>109.56</v>
      </c>
      <c r="O74" s="21"/>
    </row>
    <row r="75" spans="1:15" ht="45" x14ac:dyDescent="0.2">
      <c r="A75" s="4" t="s">
        <v>211</v>
      </c>
      <c r="B75" s="139" t="s">
        <v>173</v>
      </c>
      <c r="C75" s="53" t="s">
        <v>224</v>
      </c>
      <c r="D75" s="4" t="s">
        <v>225</v>
      </c>
      <c r="E75" s="40">
        <v>2</v>
      </c>
      <c r="F75" s="62">
        <v>36.1</v>
      </c>
      <c r="G75" s="49"/>
      <c r="H75" s="50"/>
      <c r="I75" s="49"/>
      <c r="J75" s="19"/>
      <c r="K75" s="169">
        <f t="shared" si="3"/>
        <v>44.273040000000002</v>
      </c>
      <c r="L75" s="18"/>
      <c r="M75" s="19"/>
      <c r="N75" s="51">
        <v>88.54</v>
      </c>
      <c r="O75" s="21"/>
    </row>
    <row r="76" spans="1:15" ht="45" x14ac:dyDescent="0.2">
      <c r="A76" s="4" t="s">
        <v>212</v>
      </c>
      <c r="B76" s="139" t="s">
        <v>173</v>
      </c>
      <c r="C76" s="53" t="s">
        <v>226</v>
      </c>
      <c r="D76" s="4" t="s">
        <v>225</v>
      </c>
      <c r="E76" s="40">
        <v>2</v>
      </c>
      <c r="F76" s="62">
        <v>56</v>
      </c>
      <c r="G76" s="49"/>
      <c r="H76" s="50"/>
      <c r="I76" s="49"/>
      <c r="J76" s="19"/>
      <c r="K76" s="169">
        <f t="shared" si="3"/>
        <v>68.678399999999996</v>
      </c>
      <c r="L76" s="18"/>
      <c r="M76" s="19"/>
      <c r="N76" s="51">
        <v>137.36000000000001</v>
      </c>
      <c r="O76" s="21"/>
    </row>
    <row r="77" spans="1:15" ht="22.5" x14ac:dyDescent="0.2">
      <c r="A77" s="4" t="s">
        <v>213</v>
      </c>
      <c r="B77" s="139" t="s">
        <v>173</v>
      </c>
      <c r="C77" s="53" t="s">
        <v>71</v>
      </c>
      <c r="D77" s="4" t="s">
        <v>10</v>
      </c>
      <c r="E77" s="40">
        <v>3</v>
      </c>
      <c r="F77" s="62">
        <v>134.19999999999999</v>
      </c>
      <c r="G77" s="49"/>
      <c r="H77" s="50"/>
      <c r="I77" s="49"/>
      <c r="J77" s="19"/>
      <c r="K77" s="169">
        <f t="shared" si="3"/>
        <v>164.58287999999999</v>
      </c>
      <c r="L77" s="18"/>
      <c r="M77" s="19"/>
      <c r="N77" s="51">
        <v>493.74</v>
      </c>
      <c r="O77" s="21"/>
    </row>
    <row r="78" spans="1:15" x14ac:dyDescent="0.2">
      <c r="A78" s="4" t="s">
        <v>214</v>
      </c>
      <c r="B78" s="55" t="s">
        <v>18</v>
      </c>
      <c r="C78" s="56" t="s">
        <v>17</v>
      </c>
      <c r="D78" s="1" t="s">
        <v>11</v>
      </c>
      <c r="E78" s="40">
        <v>70</v>
      </c>
      <c r="F78" s="62">
        <v>5.95</v>
      </c>
      <c r="G78" s="49"/>
      <c r="H78" s="50"/>
      <c r="I78" s="49"/>
      <c r="J78" s="19"/>
      <c r="K78" s="169">
        <f t="shared" si="3"/>
        <v>7.2970800000000002</v>
      </c>
      <c r="L78" s="18"/>
      <c r="M78" s="19"/>
      <c r="N78" s="51">
        <v>511</v>
      </c>
      <c r="O78" s="21"/>
    </row>
    <row r="79" spans="1:15" x14ac:dyDescent="0.2">
      <c r="A79" s="4" t="s">
        <v>215</v>
      </c>
      <c r="B79" s="55" t="s">
        <v>25</v>
      </c>
      <c r="C79" s="56" t="s">
        <v>24</v>
      </c>
      <c r="D79" s="1" t="s">
        <v>11</v>
      </c>
      <c r="E79" s="40">
        <v>70</v>
      </c>
      <c r="F79" s="62">
        <v>8.27</v>
      </c>
      <c r="G79" s="49"/>
      <c r="H79" s="50"/>
      <c r="I79" s="49"/>
      <c r="J79" s="19"/>
      <c r="K79" s="169">
        <f t="shared" si="3"/>
        <v>10.142327999999999</v>
      </c>
      <c r="L79" s="18"/>
      <c r="M79" s="19"/>
      <c r="N79" s="51">
        <v>709.8</v>
      </c>
      <c r="O79" s="21"/>
    </row>
    <row r="80" spans="1:15" ht="10.5" customHeight="1" x14ac:dyDescent="0.2">
      <c r="A80" s="77">
        <v>16</v>
      </c>
      <c r="B80" s="135"/>
      <c r="C80" s="185" t="s">
        <v>195</v>
      </c>
      <c r="D80" s="79"/>
      <c r="E80" s="106"/>
      <c r="F80" s="168"/>
      <c r="G80" s="79"/>
      <c r="H80" s="79"/>
      <c r="I80" s="79"/>
      <c r="J80" s="79"/>
      <c r="K80" s="170"/>
      <c r="L80" s="78" t="s">
        <v>5</v>
      </c>
      <c r="M80" s="80"/>
      <c r="N80" s="81">
        <f>SUM(N81:N84)</f>
        <v>26704.86</v>
      </c>
    </row>
    <row r="81" spans="1:14" ht="45" x14ac:dyDescent="0.2">
      <c r="A81" s="2" t="s">
        <v>216</v>
      </c>
      <c r="B81" s="52" t="s">
        <v>177</v>
      </c>
      <c r="C81" s="56" t="s">
        <v>180</v>
      </c>
      <c r="D81" s="2" t="s">
        <v>75</v>
      </c>
      <c r="E81" s="40">
        <v>1</v>
      </c>
      <c r="F81" s="62">
        <v>5491</v>
      </c>
      <c r="G81" s="49"/>
      <c r="H81" s="50"/>
      <c r="I81" s="49"/>
      <c r="J81" s="19"/>
      <c r="K81" s="169">
        <f t="shared" si="3"/>
        <v>6734.1623999999993</v>
      </c>
      <c r="L81" s="18"/>
      <c r="M81" s="19"/>
      <c r="N81" s="51">
        <f t="shared" ref="N81:N84" si="15">K81*E81</f>
        <v>6734.1623999999993</v>
      </c>
    </row>
    <row r="82" spans="1:14" ht="33.75" x14ac:dyDescent="0.2">
      <c r="A82" s="2" t="s">
        <v>217</v>
      </c>
      <c r="B82" s="52" t="s">
        <v>178</v>
      </c>
      <c r="C82" s="56" t="s">
        <v>181</v>
      </c>
      <c r="D82" s="2" t="s">
        <v>75</v>
      </c>
      <c r="E82" s="40">
        <v>1</v>
      </c>
      <c r="F82" s="62">
        <v>3898</v>
      </c>
      <c r="G82" s="49"/>
      <c r="H82" s="50"/>
      <c r="I82" s="49"/>
      <c r="J82" s="19"/>
      <c r="K82" s="169">
        <f t="shared" si="3"/>
        <v>4780.5072</v>
      </c>
      <c r="L82" s="18"/>
      <c r="M82" s="19"/>
      <c r="N82" s="51">
        <f t="shared" si="15"/>
        <v>4780.5072</v>
      </c>
    </row>
    <row r="83" spans="1:14" ht="33.75" x14ac:dyDescent="0.2">
      <c r="A83" s="2" t="s">
        <v>218</v>
      </c>
      <c r="B83" s="52" t="s">
        <v>179</v>
      </c>
      <c r="C83" s="56" t="s">
        <v>182</v>
      </c>
      <c r="D83" s="2" t="s">
        <v>75</v>
      </c>
      <c r="E83" s="40">
        <v>1</v>
      </c>
      <c r="F83" s="62">
        <v>5554</v>
      </c>
      <c r="G83" s="49"/>
      <c r="H83" s="50"/>
      <c r="I83" s="49"/>
      <c r="J83" s="19"/>
      <c r="K83" s="169">
        <f t="shared" si="3"/>
        <v>6811.4255999999996</v>
      </c>
      <c r="L83" s="18"/>
      <c r="M83" s="19"/>
      <c r="N83" s="51">
        <f t="shared" si="15"/>
        <v>6811.4255999999996</v>
      </c>
    </row>
    <row r="84" spans="1:14" ht="22.5" x14ac:dyDescent="0.2">
      <c r="A84" s="2" t="s">
        <v>219</v>
      </c>
      <c r="B84" s="52" t="s">
        <v>196</v>
      </c>
      <c r="C84" s="56" t="s">
        <v>255</v>
      </c>
      <c r="D84" s="2" t="s">
        <v>75</v>
      </c>
      <c r="E84" s="40">
        <v>1</v>
      </c>
      <c r="F84" s="62">
        <v>6832</v>
      </c>
      <c r="G84" s="49"/>
      <c r="H84" s="50"/>
      <c r="I84" s="49"/>
      <c r="J84" s="19"/>
      <c r="K84" s="169">
        <f t="shared" si="3"/>
        <v>8378.764799999999</v>
      </c>
      <c r="L84" s="18"/>
      <c r="M84" s="19"/>
      <c r="N84" s="51">
        <f t="shared" si="15"/>
        <v>8378.764799999999</v>
      </c>
    </row>
    <row r="85" spans="1:14" x14ac:dyDescent="0.2">
      <c r="A85" s="107">
        <v>17</v>
      </c>
      <c r="B85" s="108"/>
      <c r="C85" s="122" t="s">
        <v>87</v>
      </c>
      <c r="D85" s="107"/>
      <c r="E85" s="109"/>
      <c r="F85" s="110"/>
      <c r="G85" s="111"/>
      <c r="H85" s="112"/>
      <c r="I85" s="111"/>
      <c r="J85" s="113"/>
      <c r="K85" s="170"/>
      <c r="L85" s="114"/>
      <c r="M85" s="113"/>
      <c r="N85" s="105">
        <f>N86</f>
        <v>4151.5200000000004</v>
      </c>
    </row>
    <row r="86" spans="1:14" ht="22.5" x14ac:dyDescent="0.2">
      <c r="A86" s="2" t="s">
        <v>220</v>
      </c>
      <c r="B86" s="54" t="s">
        <v>88</v>
      </c>
      <c r="C86" s="53" t="s">
        <v>90</v>
      </c>
      <c r="D86" s="2" t="s">
        <v>63</v>
      </c>
      <c r="E86" s="40">
        <v>186</v>
      </c>
      <c r="F86" s="62">
        <v>18.2</v>
      </c>
      <c r="G86" s="49"/>
      <c r="H86" s="50"/>
      <c r="I86" s="49"/>
      <c r="J86" s="19"/>
      <c r="K86" s="169">
        <f t="shared" si="3"/>
        <v>22.320479999999996</v>
      </c>
      <c r="L86" s="18"/>
      <c r="M86" s="19"/>
      <c r="N86" s="51">
        <v>4151.5200000000004</v>
      </c>
    </row>
    <row r="87" spans="1:14" x14ac:dyDescent="0.2">
      <c r="A87" s="115">
        <v>18</v>
      </c>
      <c r="B87" s="116"/>
      <c r="C87" s="123" t="s">
        <v>57</v>
      </c>
      <c r="D87" s="117"/>
      <c r="E87" s="85"/>
      <c r="F87" s="177"/>
      <c r="G87" s="118"/>
      <c r="H87" s="119"/>
      <c r="I87" s="118"/>
      <c r="J87" s="120"/>
      <c r="K87" s="170"/>
      <c r="L87" s="121"/>
      <c r="M87" s="120"/>
      <c r="N87" s="92">
        <f>SUM(N88)</f>
        <v>1803.52</v>
      </c>
    </row>
    <row r="88" spans="1:14" x14ac:dyDescent="0.2">
      <c r="A88" s="4" t="s">
        <v>221</v>
      </c>
      <c r="B88" s="52" t="s">
        <v>61</v>
      </c>
      <c r="C88" s="53" t="s">
        <v>56</v>
      </c>
      <c r="D88" s="3" t="s">
        <v>23</v>
      </c>
      <c r="E88" s="5">
        <v>210.2</v>
      </c>
      <c r="F88" s="178">
        <v>7</v>
      </c>
      <c r="G88" s="13"/>
      <c r="H88" s="14"/>
      <c r="I88" s="13"/>
      <c r="J88" s="12"/>
      <c r="K88" s="169">
        <f t="shared" si="3"/>
        <v>8.5847999999999995</v>
      </c>
      <c r="L88" s="20"/>
      <c r="M88" s="12"/>
      <c r="N88" s="51">
        <v>1803.52</v>
      </c>
    </row>
    <row r="89" spans="1:14" x14ac:dyDescent="0.2">
      <c r="A89" s="242"/>
      <c r="B89" s="242"/>
      <c r="C89" s="242"/>
      <c r="D89" s="242"/>
      <c r="E89" s="242"/>
      <c r="F89" s="242"/>
      <c r="G89" s="242"/>
      <c r="H89" s="242"/>
      <c r="I89" s="242"/>
      <c r="J89" s="242"/>
      <c r="K89" s="242"/>
      <c r="L89" s="242"/>
      <c r="M89" s="242"/>
      <c r="N89" s="242"/>
    </row>
    <row r="90" spans="1:14" x14ac:dyDescent="0.2">
      <c r="A90" s="124"/>
      <c r="B90" s="141"/>
      <c r="C90" s="186" t="s">
        <v>42</v>
      </c>
      <c r="D90" s="124"/>
      <c r="E90" s="124"/>
      <c r="F90" s="141"/>
      <c r="G90" s="125"/>
      <c r="H90" s="125"/>
      <c r="I90" s="125"/>
      <c r="J90" s="125"/>
      <c r="K90" s="171"/>
      <c r="L90" s="126" t="s">
        <v>5</v>
      </c>
      <c r="M90" s="127"/>
      <c r="N90" s="165">
        <f>N87+N85+N80+N68+N65+N63+N58+N55+N50+N45+N43+N34+N28+N25+N20+N16+N14+N12</f>
        <v>182164.70823600001</v>
      </c>
    </row>
    <row r="91" spans="1:14" x14ac:dyDescent="0.2">
      <c r="A91" s="22"/>
      <c r="B91" s="6"/>
      <c r="C91" s="187"/>
      <c r="D91" s="6"/>
      <c r="E91" s="6"/>
      <c r="F91" s="6"/>
      <c r="G91" s="6"/>
      <c r="H91" s="7"/>
      <c r="L91" s="10"/>
      <c r="M91" s="10"/>
      <c r="N91" s="166"/>
    </row>
    <row r="92" spans="1:14" x14ac:dyDescent="0.2">
      <c r="A92" s="22"/>
      <c r="B92" s="6"/>
      <c r="C92" s="187"/>
      <c r="D92" s="6"/>
      <c r="E92" s="6"/>
      <c r="F92" s="6"/>
      <c r="G92" s="6"/>
      <c r="H92" s="7"/>
      <c r="N92" s="167"/>
    </row>
    <row r="93" spans="1:14" x14ac:dyDescent="0.2">
      <c r="A93" s="22"/>
      <c r="B93" s="6"/>
      <c r="C93" s="240"/>
      <c r="D93" s="240"/>
      <c r="E93" s="6"/>
      <c r="F93" s="240"/>
      <c r="G93" s="240"/>
      <c r="H93" s="240"/>
      <c r="I93" s="240"/>
      <c r="J93" s="240"/>
      <c r="K93" s="240"/>
      <c r="N93" s="167"/>
    </row>
    <row r="94" spans="1:14" ht="12" customHeight="1" x14ac:dyDescent="0.2">
      <c r="A94" s="22"/>
      <c r="B94" s="6"/>
      <c r="C94" s="239" t="s">
        <v>69</v>
      </c>
      <c r="D94" s="239"/>
      <c r="E94" s="6"/>
      <c r="F94" s="241" t="s">
        <v>50</v>
      </c>
      <c r="G94" s="241"/>
      <c r="H94" s="241"/>
      <c r="I94" s="241"/>
      <c r="J94" s="241"/>
      <c r="K94" s="241"/>
      <c r="N94" s="167"/>
    </row>
    <row r="95" spans="1:14" x14ac:dyDescent="0.2">
      <c r="A95" s="22"/>
      <c r="B95" s="6"/>
      <c r="C95" s="188"/>
      <c r="D95" s="11"/>
      <c r="E95" s="6"/>
      <c r="F95" s="11"/>
      <c r="G95" s="41"/>
      <c r="H95" s="7"/>
      <c r="N95" s="167"/>
    </row>
    <row r="96" spans="1:14" x14ac:dyDescent="0.2">
      <c r="A96" s="22"/>
      <c r="B96" s="6"/>
      <c r="C96" s="240"/>
      <c r="D96" s="240"/>
      <c r="E96" s="6"/>
      <c r="F96" s="41"/>
      <c r="G96" s="41"/>
      <c r="H96" s="7"/>
      <c r="N96" s="167"/>
    </row>
    <row r="97" spans="1:14" x14ac:dyDescent="0.2">
      <c r="A97" s="22"/>
      <c r="B97" s="6"/>
      <c r="C97" s="239" t="s">
        <v>148</v>
      </c>
      <c r="D97" s="239"/>
      <c r="E97" s="6"/>
      <c r="F97" s="41"/>
      <c r="G97" s="41"/>
      <c r="H97" s="7"/>
      <c r="N97" s="167"/>
    </row>
    <row r="98" spans="1:14" x14ac:dyDescent="0.2">
      <c r="A98" s="22"/>
      <c r="B98" s="6"/>
      <c r="C98" s="188"/>
      <c r="D98" s="11"/>
      <c r="E98" s="6"/>
      <c r="F98" s="41"/>
      <c r="G98" s="41"/>
      <c r="H98" s="7"/>
      <c r="N98" s="167"/>
    </row>
    <row r="99" spans="1:14" ht="13.5" thickBot="1" x14ac:dyDescent="0.25">
      <c r="A99" s="23"/>
      <c r="B99" s="8"/>
      <c r="C99" s="189"/>
      <c r="D99" s="8"/>
      <c r="E99" s="8"/>
      <c r="F99" s="8"/>
      <c r="G99" s="8"/>
      <c r="H99" s="9"/>
      <c r="N99" s="167"/>
    </row>
    <row r="100" spans="1:14" ht="15.75" thickBot="1" x14ac:dyDescent="0.25">
      <c r="A100" s="236" t="s">
        <v>222</v>
      </c>
      <c r="B100" s="237"/>
      <c r="C100" s="237"/>
      <c r="D100" s="237"/>
      <c r="E100" s="237"/>
      <c r="F100" s="237"/>
      <c r="G100" s="237"/>
      <c r="H100" s="237"/>
      <c r="I100" s="237"/>
      <c r="J100" s="237"/>
      <c r="K100" s="237"/>
      <c r="L100" s="237"/>
      <c r="M100" s="237"/>
      <c r="N100" s="238"/>
    </row>
  </sheetData>
  <mergeCells count="24">
    <mergeCell ref="A89:N89"/>
    <mergeCell ref="A100:N100"/>
    <mergeCell ref="C97:D97"/>
    <mergeCell ref="C93:D93"/>
    <mergeCell ref="C94:D94"/>
    <mergeCell ref="C96:D96"/>
    <mergeCell ref="F94:K94"/>
    <mergeCell ref="F93:K93"/>
    <mergeCell ref="A1:N1"/>
    <mergeCell ref="A10:N10"/>
    <mergeCell ref="L11:M11"/>
    <mergeCell ref="G11:H11"/>
    <mergeCell ref="I11:J11"/>
    <mergeCell ref="A8:B8"/>
    <mergeCell ref="C2:F3"/>
    <mergeCell ref="C4:F4"/>
    <mergeCell ref="D8:F9"/>
    <mergeCell ref="K8:N8"/>
    <mergeCell ref="A9:C9"/>
    <mergeCell ref="A5:F5"/>
    <mergeCell ref="A6:F6"/>
    <mergeCell ref="K6:N6"/>
    <mergeCell ref="A7:C7"/>
    <mergeCell ref="D7:N7"/>
  </mergeCells>
  <phoneticPr fontId="38" type="noConversion"/>
  <printOptions horizontalCentered="1"/>
  <pageMargins left="0.31496062992125984" right="0.31496062992125984" top="0.74803149606299213" bottom="0.74803149606299213" header="0.31496062992125984" footer="0.31496062992125984"/>
  <pageSetup paperSize="9" scale="76" fitToHeight="0" orientation="portrait" r:id="rId1"/>
  <headerFooter>
    <oddFooter>&amp;R&amp;P&amp;N</oddFooter>
  </headerFooter>
  <colBreaks count="1" manualBreakCount="1">
    <brk id="1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3"/>
  <sheetViews>
    <sheetView view="pageBreakPreview" topLeftCell="A34" zoomScale="80" zoomScaleNormal="90" zoomScaleSheetLayoutView="80" workbookViewId="0">
      <selection activeCell="J31" sqref="J31"/>
    </sheetView>
  </sheetViews>
  <sheetFormatPr defaultRowHeight="12.75" x14ac:dyDescent="0.2"/>
  <cols>
    <col min="1" max="1" width="7.6640625" bestFit="1" customWidth="1"/>
    <col min="2" max="2" width="36" customWidth="1"/>
    <col min="3" max="3" width="20.83203125" customWidth="1"/>
    <col min="4" max="4" width="23.33203125" customWidth="1"/>
    <col min="5" max="5" width="23" customWidth="1"/>
    <col min="6" max="9" width="21.5" customWidth="1"/>
    <col min="10" max="10" width="19.5" customWidth="1"/>
    <col min="11" max="11" width="19.33203125" customWidth="1"/>
  </cols>
  <sheetData>
    <row r="1" spans="1:11" x14ac:dyDescent="0.2">
      <c r="A1" s="248" t="s">
        <v>174</v>
      </c>
      <c r="B1" s="249"/>
      <c r="C1" s="249"/>
      <c r="D1" s="249"/>
      <c r="E1" s="249"/>
      <c r="F1" s="249"/>
      <c r="G1" s="249"/>
      <c r="H1" s="249"/>
      <c r="I1" s="249"/>
      <c r="J1" s="249"/>
      <c r="K1" s="250"/>
    </row>
    <row r="2" spans="1:11" ht="41.25" customHeight="1" x14ac:dyDescent="0.2">
      <c r="A2" s="251"/>
      <c r="B2" s="252"/>
      <c r="C2" s="252"/>
      <c r="D2" s="252"/>
      <c r="E2" s="252"/>
      <c r="F2" s="252"/>
      <c r="G2" s="252"/>
      <c r="H2" s="252"/>
      <c r="I2" s="252"/>
      <c r="J2" s="252"/>
      <c r="K2" s="253"/>
    </row>
    <row r="3" spans="1:11" ht="29.25" customHeight="1" thickBot="1" x14ac:dyDescent="0.25">
      <c r="A3" s="254" t="s">
        <v>32</v>
      </c>
      <c r="B3" s="255"/>
      <c r="C3" s="255"/>
      <c r="D3" s="255"/>
      <c r="E3" s="255"/>
      <c r="F3" s="255"/>
      <c r="G3" s="255"/>
      <c r="H3" s="255"/>
      <c r="I3" s="255"/>
      <c r="J3" s="255"/>
      <c r="K3" s="256"/>
    </row>
    <row r="4" spans="1:11" ht="35.25" customHeight="1" thickBot="1" x14ac:dyDescent="0.25">
      <c r="A4" s="264" t="s">
        <v>265</v>
      </c>
      <c r="B4" s="265"/>
      <c r="C4" s="265"/>
      <c r="D4" s="269" t="s">
        <v>53</v>
      </c>
      <c r="E4" s="270"/>
      <c r="F4" s="39">
        <f>Planilha!N90</f>
        <v>182164.70823600001</v>
      </c>
      <c r="G4" s="203"/>
      <c r="H4" s="203"/>
      <c r="I4" s="203"/>
      <c r="J4" s="257" t="s">
        <v>263</v>
      </c>
      <c r="K4" s="258"/>
    </row>
    <row r="5" spans="1:11" ht="32.25" customHeight="1" thickBot="1" x14ac:dyDescent="0.25">
      <c r="A5" s="264" t="s">
        <v>264</v>
      </c>
      <c r="B5" s="265"/>
      <c r="C5" s="265"/>
      <c r="D5" s="266"/>
      <c r="E5" s="267" t="s">
        <v>261</v>
      </c>
      <c r="F5" s="268"/>
      <c r="G5" s="204"/>
      <c r="H5" s="204"/>
      <c r="I5" s="204"/>
      <c r="J5" s="259" t="s">
        <v>262</v>
      </c>
      <c r="K5" s="260"/>
    </row>
    <row r="6" spans="1:11" ht="23.25" customHeight="1" thickBot="1" x14ac:dyDescent="0.25">
      <c r="A6" s="261" t="s">
        <v>266</v>
      </c>
      <c r="B6" s="262"/>
      <c r="C6" s="262"/>
      <c r="D6" s="262"/>
      <c r="E6" s="262"/>
      <c r="F6" s="262"/>
      <c r="G6" s="262"/>
      <c r="H6" s="262"/>
      <c r="I6" s="262"/>
      <c r="J6" s="262"/>
      <c r="K6" s="263"/>
    </row>
    <row r="7" spans="1:11" ht="36" customHeight="1" thickBot="1" x14ac:dyDescent="0.25">
      <c r="A7" s="190" t="s">
        <v>26</v>
      </c>
      <c r="B7" s="191" t="s">
        <v>33</v>
      </c>
      <c r="C7" s="192" t="s">
        <v>34</v>
      </c>
      <c r="D7" s="192" t="s">
        <v>35</v>
      </c>
      <c r="E7" s="191" t="s">
        <v>36</v>
      </c>
      <c r="F7" s="191" t="s">
        <v>37</v>
      </c>
      <c r="G7" s="191" t="s">
        <v>258</v>
      </c>
      <c r="H7" s="191" t="s">
        <v>259</v>
      </c>
      <c r="I7" s="191" t="s">
        <v>260</v>
      </c>
      <c r="J7" s="193" t="s">
        <v>38</v>
      </c>
      <c r="K7" s="191" t="s">
        <v>39</v>
      </c>
    </row>
    <row r="8" spans="1:11" ht="15.75" thickBot="1" x14ac:dyDescent="0.25">
      <c r="A8" s="277">
        <v>1</v>
      </c>
      <c r="B8" s="281" t="str">
        <f>Planilha!C12</f>
        <v>SERVIÇOS PRELIMINARES</v>
      </c>
      <c r="C8" s="24" t="s">
        <v>40</v>
      </c>
      <c r="D8" s="25">
        <v>1</v>
      </c>
      <c r="E8" s="44">
        <v>1</v>
      </c>
      <c r="F8" s="26">
        <v>0</v>
      </c>
      <c r="G8" s="205"/>
      <c r="H8" s="206"/>
      <c r="I8" s="206"/>
      <c r="J8" s="27"/>
      <c r="K8" s="194">
        <f>SUM(E8:F8)</f>
        <v>1</v>
      </c>
    </row>
    <row r="9" spans="1:11" ht="15.75" thickBot="1" x14ac:dyDescent="0.25">
      <c r="A9" s="278"/>
      <c r="B9" s="282"/>
      <c r="C9" s="24" t="s">
        <v>41</v>
      </c>
      <c r="D9" s="28">
        <f>Planilha!N12</f>
        <v>1414.358064</v>
      </c>
      <c r="E9" s="45">
        <f>E8*$D$9</f>
        <v>1414.358064</v>
      </c>
      <c r="F9" s="29">
        <f>F8*$D$9</f>
        <v>0</v>
      </c>
      <c r="G9" s="208"/>
      <c r="H9" s="206"/>
      <c r="I9" s="206"/>
      <c r="J9" s="27"/>
      <c r="K9" s="195">
        <f>SUM(E9:J9)</f>
        <v>1414.358064</v>
      </c>
    </row>
    <row r="10" spans="1:11" ht="15.75" thickBot="1" x14ac:dyDescent="0.25">
      <c r="A10" s="277">
        <v>2</v>
      </c>
      <c r="B10" s="283" t="str">
        <f>Planilha!C14</f>
        <v xml:space="preserve">MOVIMENTAÇÃO DE TERRA </v>
      </c>
      <c r="C10" s="24" t="s">
        <v>40</v>
      </c>
      <c r="D10" s="25">
        <v>1</v>
      </c>
      <c r="E10" s="44">
        <v>1</v>
      </c>
      <c r="F10" s="26">
        <v>0</v>
      </c>
      <c r="G10" s="208"/>
      <c r="H10" s="206"/>
      <c r="I10" s="206"/>
      <c r="J10" s="27"/>
      <c r="K10" s="194">
        <f>SUM(E10:F10)</f>
        <v>1</v>
      </c>
    </row>
    <row r="11" spans="1:11" ht="15.75" thickBot="1" x14ac:dyDescent="0.25">
      <c r="A11" s="278"/>
      <c r="B11" s="284"/>
      <c r="C11" s="24" t="s">
        <v>41</v>
      </c>
      <c r="D11" s="30">
        <f>Planilha!N14</f>
        <v>543.76</v>
      </c>
      <c r="E11" s="45">
        <f>E10*$D$11</f>
        <v>543.76</v>
      </c>
      <c r="F11" s="29">
        <f>F10*$D$11</f>
        <v>0</v>
      </c>
      <c r="G11" s="208"/>
      <c r="H11" s="206"/>
      <c r="I11" s="206"/>
      <c r="J11" s="27"/>
      <c r="K11" s="195">
        <f>SUM(E11:J11)</f>
        <v>543.76</v>
      </c>
    </row>
    <row r="12" spans="1:11" ht="15.75" thickBot="1" x14ac:dyDescent="0.25">
      <c r="A12" s="277">
        <v>3</v>
      </c>
      <c r="B12" s="279" t="str">
        <f>Planilha!C16</f>
        <v>PISOS E PASSEIOS</v>
      </c>
      <c r="C12" s="24" t="s">
        <v>40</v>
      </c>
      <c r="D12" s="32">
        <v>1</v>
      </c>
      <c r="E12" s="44">
        <v>0.4</v>
      </c>
      <c r="F12" s="26">
        <v>0.4</v>
      </c>
      <c r="G12" s="211">
        <v>0.2</v>
      </c>
      <c r="H12" s="206"/>
      <c r="I12" s="206"/>
      <c r="J12" s="27"/>
      <c r="K12" s="194">
        <f>SUM(E12:G12)</f>
        <v>1</v>
      </c>
    </row>
    <row r="13" spans="1:11" ht="15.75" thickBot="1" x14ac:dyDescent="0.25">
      <c r="A13" s="278"/>
      <c r="B13" s="280"/>
      <c r="C13" s="24" t="s">
        <v>41</v>
      </c>
      <c r="D13" s="30">
        <f>Planilha!N16</f>
        <v>72279.94</v>
      </c>
      <c r="E13" s="45">
        <f>E12*$D$13</f>
        <v>28911.976000000002</v>
      </c>
      <c r="F13" s="42">
        <f>F12*$D$13</f>
        <v>28911.976000000002</v>
      </c>
      <c r="G13" s="42">
        <f>G12*$D$13</f>
        <v>14455.988000000001</v>
      </c>
      <c r="H13" s="206"/>
      <c r="I13" s="206"/>
      <c r="J13" s="27"/>
      <c r="K13" s="195">
        <f>SUM(E13:J13)</f>
        <v>72279.94</v>
      </c>
    </row>
    <row r="14" spans="1:11" ht="15.75" thickBot="1" x14ac:dyDescent="0.25">
      <c r="A14" s="277">
        <v>4</v>
      </c>
      <c r="B14" s="285" t="str">
        <f>Planilha!C20</f>
        <v xml:space="preserve">BANCOS E MESAS </v>
      </c>
      <c r="C14" s="24" t="s">
        <v>40</v>
      </c>
      <c r="D14" s="32">
        <v>1</v>
      </c>
      <c r="E14" s="44"/>
      <c r="F14" s="26">
        <v>1</v>
      </c>
      <c r="G14" s="208"/>
      <c r="H14" s="206"/>
      <c r="I14" s="206"/>
      <c r="J14" s="27"/>
      <c r="K14" s="194">
        <f>SUM(E14:F14)</f>
        <v>1</v>
      </c>
    </row>
    <row r="15" spans="1:11" ht="15.75" thickBot="1" x14ac:dyDescent="0.25">
      <c r="A15" s="278"/>
      <c r="B15" s="280"/>
      <c r="C15" s="24" t="s">
        <v>41</v>
      </c>
      <c r="D15" s="30">
        <f>Planilha!N20</f>
        <v>8577.8509599999998</v>
      </c>
      <c r="E15" s="45">
        <f>E14*$D$15</f>
        <v>0</v>
      </c>
      <c r="F15" s="29">
        <f>F14*$D$15</f>
        <v>8577.8509599999998</v>
      </c>
      <c r="G15" s="208"/>
      <c r="H15" s="206"/>
      <c r="I15" s="206"/>
      <c r="J15" s="27"/>
      <c r="K15" s="195">
        <f>SUM(E15:J15)</f>
        <v>8577.8509599999998</v>
      </c>
    </row>
    <row r="16" spans="1:11" ht="15.75" thickBot="1" x14ac:dyDescent="0.25">
      <c r="A16" s="277">
        <v>5</v>
      </c>
      <c r="B16" s="285" t="str">
        <f>Planilha!C25</f>
        <v xml:space="preserve">PERGOLADO </v>
      </c>
      <c r="C16" s="24" t="s">
        <v>40</v>
      </c>
      <c r="D16" s="32">
        <v>1</v>
      </c>
      <c r="E16" s="210"/>
      <c r="F16" s="32">
        <v>0.5</v>
      </c>
      <c r="G16" s="211">
        <v>0.5</v>
      </c>
      <c r="H16" s="212"/>
      <c r="I16" s="212"/>
      <c r="J16" s="213"/>
      <c r="K16" s="194">
        <f>SUM(E16:I16)</f>
        <v>1</v>
      </c>
    </row>
    <row r="17" spans="1:11" ht="15.75" thickBot="1" x14ac:dyDescent="0.25">
      <c r="A17" s="278"/>
      <c r="B17" s="280"/>
      <c r="C17" s="24" t="s">
        <v>41</v>
      </c>
      <c r="D17" s="30">
        <f>Planilha!N25</f>
        <v>7751.95</v>
      </c>
      <c r="E17" s="45">
        <f>E16*$D$17</f>
        <v>0</v>
      </c>
      <c r="F17" s="29">
        <f>F16*$D$17</f>
        <v>3875.9749999999999</v>
      </c>
      <c r="G17" s="208">
        <f>G16*D17</f>
        <v>3875.9749999999999</v>
      </c>
      <c r="H17" s="206"/>
      <c r="I17" s="206"/>
      <c r="J17" s="27"/>
      <c r="K17" s="195">
        <f>SUM(E17:J17)</f>
        <v>7751.95</v>
      </c>
    </row>
    <row r="18" spans="1:11" ht="15.75" thickBot="1" x14ac:dyDescent="0.25">
      <c r="A18" s="277">
        <v>6</v>
      </c>
      <c r="B18" s="286" t="str">
        <f>Planilha!C28</f>
        <v>ALVENARIA</v>
      </c>
      <c r="C18" s="24" t="s">
        <v>40</v>
      </c>
      <c r="D18" s="32">
        <v>1</v>
      </c>
      <c r="E18" s="44"/>
      <c r="F18" s="26"/>
      <c r="G18" s="211">
        <v>1</v>
      </c>
      <c r="H18" s="206"/>
      <c r="I18" s="206"/>
      <c r="J18" s="27"/>
      <c r="K18" s="194">
        <f>SUM(E18:F18)</f>
        <v>0</v>
      </c>
    </row>
    <row r="19" spans="1:11" ht="15.75" thickBot="1" x14ac:dyDescent="0.25">
      <c r="A19" s="278"/>
      <c r="B19" s="280"/>
      <c r="C19" s="24" t="s">
        <v>41</v>
      </c>
      <c r="D19" s="30">
        <f>Planilha!N28</f>
        <v>8359.4</v>
      </c>
      <c r="E19" s="45">
        <f>E18*$D$19</f>
        <v>0</v>
      </c>
      <c r="F19" s="29">
        <f>F18*$D$19</f>
        <v>0</v>
      </c>
      <c r="G19" s="208">
        <f>G18*D19</f>
        <v>8359.4</v>
      </c>
      <c r="H19" s="206"/>
      <c r="I19" s="206"/>
      <c r="J19" s="27"/>
      <c r="K19" s="195">
        <f>SUM(E19:J19)</f>
        <v>8359.4</v>
      </c>
    </row>
    <row r="20" spans="1:11" ht="15.75" thickBot="1" x14ac:dyDescent="0.25">
      <c r="A20" s="277">
        <v>7</v>
      </c>
      <c r="B20" s="285" t="str">
        <f>Planilha!C34</f>
        <v xml:space="preserve">HIDRAULICA </v>
      </c>
      <c r="C20" s="24" t="s">
        <v>40</v>
      </c>
      <c r="D20" s="32">
        <v>1</v>
      </c>
      <c r="E20" s="32"/>
      <c r="F20" s="32"/>
      <c r="G20" s="32">
        <v>1</v>
      </c>
      <c r="H20" s="32"/>
      <c r="I20" s="32"/>
      <c r="J20" s="27"/>
      <c r="K20" s="194">
        <f>SUM(E20:G20)</f>
        <v>1</v>
      </c>
    </row>
    <row r="21" spans="1:11" ht="15.75" thickBot="1" x14ac:dyDescent="0.25">
      <c r="A21" s="278"/>
      <c r="B21" s="287"/>
      <c r="C21" s="24" t="s">
        <v>41</v>
      </c>
      <c r="D21" s="30">
        <f>Planilha!N34</f>
        <v>5018.4492400000008</v>
      </c>
      <c r="E21" s="45">
        <f>E20*$D$21</f>
        <v>0</v>
      </c>
      <c r="F21" s="29">
        <f>F20*$D$21</f>
        <v>0</v>
      </c>
      <c r="G21" s="29">
        <f>G20*$D$21</f>
        <v>5018.4492400000008</v>
      </c>
      <c r="H21" s="207"/>
      <c r="I21" s="206"/>
      <c r="J21" s="27"/>
      <c r="K21" s="195">
        <f>SUM(E21:J21)</f>
        <v>5018.4492400000008</v>
      </c>
    </row>
    <row r="22" spans="1:11" ht="15.75" thickBot="1" x14ac:dyDescent="0.25">
      <c r="A22" s="277">
        <v>8</v>
      </c>
      <c r="B22" s="286" t="str">
        <f>Planilha!C43</f>
        <v>MARMORARIA</v>
      </c>
      <c r="C22" s="24" t="s">
        <v>40</v>
      </c>
      <c r="D22" s="32">
        <v>1</v>
      </c>
      <c r="E22" s="210"/>
      <c r="F22" s="32"/>
      <c r="G22" s="214"/>
      <c r="H22" s="32">
        <v>1</v>
      </c>
      <c r="I22" s="211"/>
      <c r="J22" s="209"/>
      <c r="K22" s="194">
        <f>SUM(E22:G22)</f>
        <v>0</v>
      </c>
    </row>
    <row r="23" spans="1:11" ht="15" thickBot="1" x14ac:dyDescent="0.25">
      <c r="A23" s="278"/>
      <c r="B23" s="288"/>
      <c r="C23" s="24" t="s">
        <v>41</v>
      </c>
      <c r="D23" s="30">
        <f>Planilha!N43</f>
        <v>2957.1459623999999</v>
      </c>
      <c r="E23" s="45">
        <f>E22*$D$23</f>
        <v>0</v>
      </c>
      <c r="F23" s="45">
        <f t="shared" ref="F23:H23" si="0">F22*$D$23</f>
        <v>0</v>
      </c>
      <c r="G23" s="45">
        <f t="shared" si="0"/>
        <v>0</v>
      </c>
      <c r="H23" s="45">
        <f t="shared" si="0"/>
        <v>2957.1459623999999</v>
      </c>
      <c r="I23" s="45">
        <f>I22*$D$23</f>
        <v>0</v>
      </c>
      <c r="J23" s="31"/>
      <c r="K23" s="195">
        <f>SUM(E23:J23)</f>
        <v>2957.1459623999999</v>
      </c>
    </row>
    <row r="24" spans="1:11" ht="15.75" thickBot="1" x14ac:dyDescent="0.25">
      <c r="A24" s="277">
        <v>9</v>
      </c>
      <c r="B24" s="286" t="str">
        <f>Planilha!C45</f>
        <v>ESQUADRIAS</v>
      </c>
      <c r="C24" s="24" t="s">
        <v>40</v>
      </c>
      <c r="D24" s="32">
        <v>1</v>
      </c>
      <c r="E24" s="210"/>
      <c r="F24" s="32"/>
      <c r="G24" s="32">
        <v>1</v>
      </c>
      <c r="H24" s="32"/>
      <c r="I24" s="32"/>
      <c r="J24" s="31"/>
      <c r="K24" s="194">
        <f t="shared" ref="K24" si="1">SUM(E24:G24)</f>
        <v>1</v>
      </c>
    </row>
    <row r="25" spans="1:11" ht="15" thickBot="1" x14ac:dyDescent="0.25">
      <c r="A25" s="278"/>
      <c r="B25" s="288"/>
      <c r="C25" s="24" t="s">
        <v>41</v>
      </c>
      <c r="D25" s="30">
        <f>Planilha!N45</f>
        <v>3515.8642559999998</v>
      </c>
      <c r="E25" s="45">
        <f>E24*$D$25</f>
        <v>0</v>
      </c>
      <c r="F25" s="45">
        <f t="shared" ref="F25:I25" si="2">F24*$D$25</f>
        <v>0</v>
      </c>
      <c r="G25" s="45">
        <f t="shared" si="2"/>
        <v>3515.8642559999998</v>
      </c>
      <c r="H25" s="45">
        <f t="shared" si="2"/>
        <v>0</v>
      </c>
      <c r="I25" s="45">
        <f t="shared" si="2"/>
        <v>0</v>
      </c>
      <c r="J25" s="31"/>
      <c r="K25" s="195">
        <f t="shared" ref="K25" si="3">SUM(E25:J25)</f>
        <v>3515.8642559999998</v>
      </c>
    </row>
    <row r="26" spans="1:11" ht="15.75" thickBot="1" x14ac:dyDescent="0.25">
      <c r="A26" s="277">
        <v>10</v>
      </c>
      <c r="B26" s="286" t="str">
        <f>Planilha!C50</f>
        <v>PISOS E REVESTIMENTOS</v>
      </c>
      <c r="C26" s="24" t="s">
        <v>40</v>
      </c>
      <c r="D26" s="32">
        <v>1</v>
      </c>
      <c r="E26" s="210"/>
      <c r="F26" s="32"/>
      <c r="G26" s="32"/>
      <c r="H26" s="32">
        <v>1</v>
      </c>
      <c r="I26" s="32"/>
      <c r="J26" s="31"/>
      <c r="K26" s="194">
        <f>SUM(E26:H26)</f>
        <v>1</v>
      </c>
    </row>
    <row r="27" spans="1:11" ht="15" thickBot="1" x14ac:dyDescent="0.25">
      <c r="A27" s="278"/>
      <c r="B27" s="288"/>
      <c r="C27" s="24" t="s">
        <v>41</v>
      </c>
      <c r="D27" s="30">
        <f>Planilha!N50</f>
        <v>3903.4792576</v>
      </c>
      <c r="E27" s="45">
        <f>E26*$D$27</f>
        <v>0</v>
      </c>
      <c r="F27" s="45">
        <f t="shared" ref="F27:I27" si="4">F26*$D$27</f>
        <v>0</v>
      </c>
      <c r="G27" s="45">
        <f t="shared" si="4"/>
        <v>0</v>
      </c>
      <c r="H27" s="45">
        <f t="shared" si="4"/>
        <v>3903.4792576</v>
      </c>
      <c r="I27" s="45">
        <f t="shared" si="4"/>
        <v>0</v>
      </c>
      <c r="J27" s="31"/>
      <c r="K27" s="195">
        <f t="shared" ref="K27" si="5">SUM(E27:J27)</f>
        <v>3903.4792576</v>
      </c>
    </row>
    <row r="28" spans="1:11" ht="15.75" thickBot="1" x14ac:dyDescent="0.25">
      <c r="A28" s="277">
        <v>11</v>
      </c>
      <c r="B28" s="291" t="str">
        <f>Planilha!C55</f>
        <v>PINTURA</v>
      </c>
      <c r="C28" s="24" t="s">
        <v>40</v>
      </c>
      <c r="D28" s="32">
        <v>1</v>
      </c>
      <c r="E28" s="210"/>
      <c r="F28" s="32"/>
      <c r="G28" s="32"/>
      <c r="H28" s="32">
        <v>1</v>
      </c>
      <c r="I28" s="32"/>
      <c r="J28" s="31"/>
      <c r="K28" s="194">
        <f>SUM(E28:I28)</f>
        <v>1</v>
      </c>
    </row>
    <row r="29" spans="1:11" ht="15" thickBot="1" x14ac:dyDescent="0.25">
      <c r="A29" s="278"/>
      <c r="B29" s="292"/>
      <c r="C29" s="24" t="s">
        <v>41</v>
      </c>
      <c r="D29" s="30">
        <f>Planilha!N55</f>
        <v>2853.44</v>
      </c>
      <c r="E29" s="45">
        <f>E28*$D$29</f>
        <v>0</v>
      </c>
      <c r="F29" s="45">
        <f t="shared" ref="F29:I29" si="6">F28*$D$29</f>
        <v>0</v>
      </c>
      <c r="G29" s="45">
        <f t="shared" si="6"/>
        <v>0</v>
      </c>
      <c r="H29" s="45">
        <f t="shared" si="6"/>
        <v>2853.44</v>
      </c>
      <c r="I29" s="45">
        <f t="shared" si="6"/>
        <v>0</v>
      </c>
      <c r="J29" s="45"/>
      <c r="K29" s="195">
        <f t="shared" ref="K29" si="7">SUM(E29:J29)</f>
        <v>2853.44</v>
      </c>
    </row>
    <row r="30" spans="1:11" ht="15.75" thickBot="1" x14ac:dyDescent="0.25">
      <c r="A30" s="277">
        <v>12</v>
      </c>
      <c r="B30" s="286" t="str">
        <f>Planilha!C58</f>
        <v>FORROS E COBERTURA</v>
      </c>
      <c r="C30" s="24" t="s">
        <v>40</v>
      </c>
      <c r="D30" s="32">
        <v>1</v>
      </c>
      <c r="E30" s="210"/>
      <c r="F30" s="32"/>
      <c r="G30" s="32"/>
      <c r="H30" s="32">
        <v>1</v>
      </c>
      <c r="I30" s="32"/>
      <c r="J30" s="31"/>
      <c r="K30" s="194">
        <f t="shared" ref="K30" si="8">SUM(E30:H30)</f>
        <v>1</v>
      </c>
    </row>
    <row r="31" spans="1:11" ht="15" thickBot="1" x14ac:dyDescent="0.25">
      <c r="A31" s="278"/>
      <c r="B31" s="288"/>
      <c r="C31" s="24" t="s">
        <v>41</v>
      </c>
      <c r="D31" s="30">
        <f>Planilha!N58</f>
        <v>5861.27</v>
      </c>
      <c r="E31" s="45">
        <f>E30*$D$31</f>
        <v>0</v>
      </c>
      <c r="F31" s="45">
        <f t="shared" ref="F31:I31" si="9">F30*$D$31</f>
        <v>0</v>
      </c>
      <c r="G31" s="45">
        <f t="shared" si="9"/>
        <v>0</v>
      </c>
      <c r="H31" s="45">
        <f t="shared" si="9"/>
        <v>5861.27</v>
      </c>
      <c r="I31" s="45">
        <f t="shared" si="9"/>
        <v>0</v>
      </c>
      <c r="J31" s="45"/>
      <c r="K31" s="195">
        <f t="shared" ref="K31:K43" si="10">SUM(E31:J31)</f>
        <v>5861.27</v>
      </c>
    </row>
    <row r="32" spans="1:11" ht="15.75" thickBot="1" x14ac:dyDescent="0.25">
      <c r="A32" s="277">
        <v>13</v>
      </c>
      <c r="B32" s="286" t="str">
        <f>Planilha!C63</f>
        <v>MOBILIÁRIO</v>
      </c>
      <c r="C32" s="24" t="s">
        <v>40</v>
      </c>
      <c r="D32" s="32">
        <v>1</v>
      </c>
      <c r="E32" s="210"/>
      <c r="F32" s="32"/>
      <c r="G32" s="32"/>
      <c r="H32" s="32">
        <v>1</v>
      </c>
      <c r="I32" s="32"/>
      <c r="J32" s="31"/>
      <c r="K32" s="194">
        <f t="shared" ref="K32" si="11">SUM(E32:I32)</f>
        <v>1</v>
      </c>
    </row>
    <row r="33" spans="1:11" ht="15" thickBot="1" x14ac:dyDescent="0.25">
      <c r="A33" s="278"/>
      <c r="B33" s="288"/>
      <c r="C33" s="24" t="s">
        <v>41</v>
      </c>
      <c r="D33" s="30">
        <f>Planilha!N63</f>
        <v>488.1</v>
      </c>
      <c r="E33" s="45">
        <f>E32*$D$33</f>
        <v>0</v>
      </c>
      <c r="F33" s="45">
        <f t="shared" ref="F33:I33" si="12">F32*$D$33</f>
        <v>0</v>
      </c>
      <c r="G33" s="45">
        <f t="shared" si="12"/>
        <v>0</v>
      </c>
      <c r="H33" s="45">
        <f t="shared" si="12"/>
        <v>488.1</v>
      </c>
      <c r="I33" s="45">
        <f t="shared" si="12"/>
        <v>0</v>
      </c>
      <c r="J33" s="31"/>
      <c r="K33" s="195">
        <f t="shared" ref="K33:K41" si="13">SUM(E33:J33)</f>
        <v>488.1</v>
      </c>
    </row>
    <row r="34" spans="1:11" ht="15.75" thickBot="1" x14ac:dyDescent="0.25">
      <c r="A34" s="277">
        <v>14</v>
      </c>
      <c r="B34" s="286" t="str">
        <f>Planilha!C65</f>
        <v>URBANISMO</v>
      </c>
      <c r="C34" s="24" t="s">
        <v>40</v>
      </c>
      <c r="D34" s="32">
        <v>1</v>
      </c>
      <c r="E34" s="210"/>
      <c r="F34" s="32"/>
      <c r="G34" s="32"/>
      <c r="H34" s="32">
        <v>0.5</v>
      </c>
      <c r="I34" s="32">
        <v>0.5</v>
      </c>
      <c r="J34" s="31"/>
      <c r="K34" s="194">
        <f t="shared" ref="K34" si="14">SUM(E34:H34)</f>
        <v>0.5</v>
      </c>
    </row>
    <row r="35" spans="1:11" ht="15" thickBot="1" x14ac:dyDescent="0.25">
      <c r="A35" s="278"/>
      <c r="B35" s="288"/>
      <c r="C35" s="24" t="s">
        <v>41</v>
      </c>
      <c r="D35" s="30">
        <f>Planilha!N65</f>
        <v>10093.75</v>
      </c>
      <c r="E35" s="45">
        <f>E34*$D$35</f>
        <v>0</v>
      </c>
      <c r="F35" s="45">
        <f t="shared" ref="F35:I35" si="15">F34*$D$35</f>
        <v>0</v>
      </c>
      <c r="G35" s="45">
        <f t="shared" si="15"/>
        <v>0</v>
      </c>
      <c r="H35" s="45">
        <f t="shared" si="15"/>
        <v>5046.875</v>
      </c>
      <c r="I35" s="45">
        <f t="shared" si="15"/>
        <v>5046.875</v>
      </c>
      <c r="J35" s="31"/>
      <c r="K35" s="195">
        <f t="shared" si="10"/>
        <v>10093.75</v>
      </c>
    </row>
    <row r="36" spans="1:11" ht="15.75" thickBot="1" x14ac:dyDescent="0.25">
      <c r="A36" s="277">
        <v>15</v>
      </c>
      <c r="B36" s="286" t="str">
        <f>Planilha!C68</f>
        <v xml:space="preserve">INSTALAÇÕES ELETRICAS </v>
      </c>
      <c r="C36" s="24" t="s">
        <v>40</v>
      </c>
      <c r="D36" s="32">
        <v>1</v>
      </c>
      <c r="E36" s="210"/>
      <c r="F36" s="32"/>
      <c r="G36" s="32"/>
      <c r="H36" s="32">
        <v>0.5</v>
      </c>
      <c r="I36" s="32">
        <v>0.5</v>
      </c>
      <c r="J36" s="31"/>
      <c r="K36" s="194">
        <f t="shared" ref="K36" si="16">SUM(E36:I36)</f>
        <v>1</v>
      </c>
    </row>
    <row r="37" spans="1:11" ht="15" thickBot="1" x14ac:dyDescent="0.25">
      <c r="A37" s="278"/>
      <c r="B37" s="288"/>
      <c r="C37" s="24" t="s">
        <v>41</v>
      </c>
      <c r="D37" s="30">
        <f>Planilha!N68</f>
        <v>15886.050496</v>
      </c>
      <c r="E37" s="45">
        <f>E36*$D$37</f>
        <v>0</v>
      </c>
      <c r="F37" s="45">
        <f t="shared" ref="F37:I37" si="17">F36*$D$37</f>
        <v>0</v>
      </c>
      <c r="G37" s="45">
        <f t="shared" si="17"/>
        <v>0</v>
      </c>
      <c r="H37" s="45">
        <f t="shared" si="17"/>
        <v>7943.0252479999999</v>
      </c>
      <c r="I37" s="45">
        <f t="shared" si="17"/>
        <v>7943.0252479999999</v>
      </c>
      <c r="J37" s="31"/>
      <c r="K37" s="195">
        <f t="shared" si="13"/>
        <v>15886.050496</v>
      </c>
    </row>
    <row r="38" spans="1:11" ht="15.75" thickBot="1" x14ac:dyDescent="0.25">
      <c r="A38" s="277">
        <v>16</v>
      </c>
      <c r="B38" s="289" t="str">
        <f>Planilha!C80</f>
        <v xml:space="preserve">ACADEMIA AO AR LIVRE  E PLAYGORUND </v>
      </c>
      <c r="C38" s="24" t="s">
        <v>40</v>
      </c>
      <c r="D38" s="32">
        <v>1</v>
      </c>
      <c r="E38" s="210"/>
      <c r="F38" s="32"/>
      <c r="G38" s="32"/>
      <c r="H38" s="32">
        <v>0.4</v>
      </c>
      <c r="I38" s="32">
        <v>0.6</v>
      </c>
      <c r="J38" s="31"/>
      <c r="K38" s="194">
        <f t="shared" ref="K38" si="18">SUM(E38:H38)</f>
        <v>0.4</v>
      </c>
    </row>
    <row r="39" spans="1:11" ht="15" thickBot="1" x14ac:dyDescent="0.25">
      <c r="A39" s="278"/>
      <c r="B39" s="290"/>
      <c r="C39" s="24" t="s">
        <v>41</v>
      </c>
      <c r="D39" s="30">
        <f>Planilha!N80</f>
        <v>26704.86</v>
      </c>
      <c r="E39" s="45">
        <f>E38*$D$39</f>
        <v>0</v>
      </c>
      <c r="F39" s="45">
        <f t="shared" ref="F39:I39" si="19">F38*$D$39</f>
        <v>0</v>
      </c>
      <c r="G39" s="45">
        <f t="shared" si="19"/>
        <v>0</v>
      </c>
      <c r="H39" s="45">
        <f t="shared" si="19"/>
        <v>10681.944000000001</v>
      </c>
      <c r="I39" s="45">
        <f t="shared" si="19"/>
        <v>16022.915999999999</v>
      </c>
      <c r="J39" s="31"/>
      <c r="K39" s="195">
        <f t="shared" si="10"/>
        <v>26704.86</v>
      </c>
    </row>
    <row r="40" spans="1:11" ht="15.75" thickBot="1" x14ac:dyDescent="0.25">
      <c r="A40" s="277">
        <v>17</v>
      </c>
      <c r="B40" s="283" t="str">
        <f>Planilha!C85</f>
        <v>PINTURA  DE PISO</v>
      </c>
      <c r="C40" s="24" t="s">
        <v>40</v>
      </c>
      <c r="D40" s="32">
        <v>1</v>
      </c>
      <c r="E40" s="210"/>
      <c r="F40" s="32"/>
      <c r="G40" s="32"/>
      <c r="H40" s="32"/>
      <c r="I40" s="32">
        <v>1</v>
      </c>
      <c r="J40" s="31"/>
      <c r="K40" s="194">
        <f t="shared" ref="K40" si="20">SUM(E40:I40)</f>
        <v>1</v>
      </c>
    </row>
    <row r="41" spans="1:11" ht="15" thickBot="1" x14ac:dyDescent="0.25">
      <c r="A41" s="278"/>
      <c r="B41" s="290"/>
      <c r="C41" s="24" t="s">
        <v>41</v>
      </c>
      <c r="D41" s="30">
        <f>Planilha!N85</f>
        <v>4151.5200000000004</v>
      </c>
      <c r="E41" s="45">
        <f>E40*$D$41</f>
        <v>0</v>
      </c>
      <c r="F41" s="45">
        <f t="shared" ref="F41:I41" si="21">F40*$D$41</f>
        <v>0</v>
      </c>
      <c r="G41" s="45">
        <f t="shared" si="21"/>
        <v>0</v>
      </c>
      <c r="H41" s="45">
        <f t="shared" si="21"/>
        <v>0</v>
      </c>
      <c r="I41" s="45">
        <f t="shared" si="21"/>
        <v>4151.5200000000004</v>
      </c>
      <c r="J41" s="31"/>
      <c r="K41" s="195">
        <f t="shared" si="13"/>
        <v>4151.5200000000004</v>
      </c>
    </row>
    <row r="42" spans="1:11" ht="15.75" thickBot="1" x14ac:dyDescent="0.25">
      <c r="A42" s="277">
        <v>18</v>
      </c>
      <c r="B42" s="283" t="str">
        <f>Planilha!C87</f>
        <v xml:space="preserve">LIMPEZA FINAL </v>
      </c>
      <c r="C42" s="24" t="s">
        <v>40</v>
      </c>
      <c r="D42" s="32">
        <v>1</v>
      </c>
      <c r="E42" s="210"/>
      <c r="F42" s="32"/>
      <c r="G42" s="32"/>
      <c r="H42" s="32"/>
      <c r="I42" s="32">
        <v>1</v>
      </c>
      <c r="J42" s="31"/>
      <c r="K42" s="194">
        <f>SUM(E42:I42)</f>
        <v>1</v>
      </c>
    </row>
    <row r="43" spans="1:11" ht="15" thickBot="1" x14ac:dyDescent="0.25">
      <c r="A43" s="278"/>
      <c r="B43" s="290"/>
      <c r="C43" s="24" t="s">
        <v>41</v>
      </c>
      <c r="D43" s="30">
        <f>Planilha!N88</f>
        <v>1803.52</v>
      </c>
      <c r="E43" s="45">
        <f>E42*$D$43</f>
        <v>0</v>
      </c>
      <c r="F43" s="45">
        <f t="shared" ref="F43:I43" si="22">F42*$D$43</f>
        <v>0</v>
      </c>
      <c r="G43" s="45">
        <f t="shared" si="22"/>
        <v>0</v>
      </c>
      <c r="H43" s="45">
        <f t="shared" si="22"/>
        <v>0</v>
      </c>
      <c r="I43" s="45">
        <f t="shared" si="22"/>
        <v>1803.52</v>
      </c>
      <c r="J43" s="31"/>
      <c r="K43" s="195">
        <f t="shared" si="10"/>
        <v>1803.52</v>
      </c>
    </row>
    <row r="44" spans="1:11" ht="15.75" thickBot="1" x14ac:dyDescent="0.25">
      <c r="A44" s="244" t="s">
        <v>42</v>
      </c>
      <c r="B44" s="245"/>
      <c r="C44" s="191" t="s">
        <v>40</v>
      </c>
      <c r="D44" s="196">
        <f>D20</f>
        <v>1</v>
      </c>
      <c r="E44" s="198">
        <f>E45/$D$45</f>
        <v>0.16946253949478976</v>
      </c>
      <c r="F44" s="198">
        <f>F45/$D$45</f>
        <v>0.22707912174958356</v>
      </c>
      <c r="G44" s="198">
        <f>G45/$D$45</f>
        <v>0.19337267266041486</v>
      </c>
      <c r="H44" s="198">
        <f t="shared" ref="H44:I44" si="23">H45/$D$45</f>
        <v>0.2181283073586445</v>
      </c>
      <c r="I44" s="198">
        <f t="shared" si="23"/>
        <v>0.19195735873656747</v>
      </c>
      <c r="J44" s="199"/>
      <c r="K44" s="196">
        <f>E44+F44+G44+H44+I44</f>
        <v>1</v>
      </c>
    </row>
    <row r="45" spans="1:11" ht="15.75" thickBot="1" x14ac:dyDescent="0.25">
      <c r="A45" s="246"/>
      <c r="B45" s="247"/>
      <c r="C45" s="191" t="s">
        <v>41</v>
      </c>
      <c r="D45" s="200">
        <f>D9+D11+D13+D15+D17+D19+D21+D23+D25+D27+D29+D31+D33+D35+D37+D39+D41+D43</f>
        <v>182164.70823599998</v>
      </c>
      <c r="E45" s="201">
        <f>E9+E11+E15+E17+E19+E21+E13</f>
        <v>30870.094064000001</v>
      </c>
      <c r="F45" s="201">
        <f>F11+F13+F15+F17+F19+F21</f>
        <v>41365.801960000004</v>
      </c>
      <c r="G45" s="201">
        <f>G11+G13+G15+G17+G19+G21+G23+G25+G27+G29+G31+G33+G35+G37+G39+G41+G43</f>
        <v>35225.676496</v>
      </c>
      <c r="H45" s="201">
        <f t="shared" ref="H45:I45" si="24">H11+H13+H15+H17+H19+H21+H23+H25+H27+H29+H31+H33+H35+H37+H39+H41+H43</f>
        <v>39735.279468000001</v>
      </c>
      <c r="I45" s="201">
        <f t="shared" si="24"/>
        <v>34967.856247999996</v>
      </c>
      <c r="J45" s="202"/>
      <c r="K45" s="197">
        <f>E45+F45+G45+H45+I45</f>
        <v>182164.70823600001</v>
      </c>
    </row>
    <row r="46" spans="1:11" ht="14.25" x14ac:dyDescent="0.2">
      <c r="A46" s="33"/>
      <c r="B46" s="34"/>
      <c r="C46" s="34"/>
      <c r="D46" s="34"/>
      <c r="E46" s="34"/>
      <c r="F46" s="34"/>
      <c r="G46" s="34"/>
      <c r="H46" s="34"/>
      <c r="I46" s="34"/>
      <c r="J46" s="34"/>
      <c r="K46" s="35"/>
    </row>
    <row r="47" spans="1:11" ht="14.25" x14ac:dyDescent="0.2">
      <c r="A47" s="33"/>
      <c r="B47" s="34"/>
      <c r="C47" s="34"/>
      <c r="D47" s="34"/>
      <c r="E47" s="34"/>
      <c r="F47" s="34"/>
      <c r="G47" s="34"/>
      <c r="H47" s="34"/>
      <c r="I47" s="34"/>
      <c r="J47" s="34"/>
      <c r="K47" s="35"/>
    </row>
    <row r="48" spans="1:11" ht="14.25" x14ac:dyDescent="0.2">
      <c r="A48" s="33"/>
      <c r="B48" s="243" t="s">
        <v>43</v>
      </c>
      <c r="C48" s="243"/>
      <c r="D48" s="43"/>
      <c r="E48" s="34" t="s">
        <v>48</v>
      </c>
      <c r="F48" s="34"/>
      <c r="G48" s="34"/>
      <c r="H48" s="34"/>
      <c r="I48" s="34"/>
      <c r="J48" s="36" t="s">
        <v>72</v>
      </c>
      <c r="K48" s="35"/>
    </row>
    <row r="49" spans="1:11" ht="14.25" x14ac:dyDescent="0.2">
      <c r="A49" s="33"/>
      <c r="B49" s="243" t="s">
        <v>257</v>
      </c>
      <c r="C49" s="243"/>
      <c r="D49" s="43"/>
      <c r="E49" s="243" t="s">
        <v>73</v>
      </c>
      <c r="F49" s="243"/>
      <c r="G49" s="43"/>
      <c r="H49" s="43"/>
      <c r="I49" s="43"/>
      <c r="J49" s="37" t="s">
        <v>44</v>
      </c>
      <c r="K49" s="35"/>
    </row>
    <row r="50" spans="1:11" ht="14.25" x14ac:dyDescent="0.2">
      <c r="A50" s="33"/>
      <c r="B50" s="243" t="s">
        <v>45</v>
      </c>
      <c r="C50" s="243"/>
      <c r="D50" s="43"/>
      <c r="E50" s="243" t="s">
        <v>46</v>
      </c>
      <c r="F50" s="243"/>
      <c r="G50" s="43"/>
      <c r="H50" s="43"/>
      <c r="I50" s="43"/>
      <c r="J50" s="34"/>
      <c r="K50" s="35"/>
    </row>
    <row r="51" spans="1:11" ht="15" thickBot="1" x14ac:dyDescent="0.25">
      <c r="A51" s="38"/>
      <c r="B51" s="46"/>
      <c r="C51" s="46"/>
      <c r="D51" s="46"/>
      <c r="E51" s="46"/>
      <c r="F51" s="46"/>
      <c r="G51" s="46"/>
      <c r="H51" s="46"/>
      <c r="I51" s="46"/>
      <c r="J51" s="46"/>
      <c r="K51" s="47"/>
    </row>
    <row r="52" spans="1:11" ht="13.15" customHeight="1" x14ac:dyDescent="0.2">
      <c r="A52" s="271" t="s">
        <v>47</v>
      </c>
      <c r="B52" s="272"/>
      <c r="C52" s="272"/>
      <c r="D52" s="272"/>
      <c r="E52" s="272"/>
      <c r="F52" s="272"/>
      <c r="G52" s="272"/>
      <c r="H52" s="272"/>
      <c r="I52" s="272"/>
      <c r="J52" s="272"/>
      <c r="K52" s="273"/>
    </row>
    <row r="53" spans="1:11" ht="13.9" customHeight="1" thickBot="1" x14ac:dyDescent="0.25">
      <c r="A53" s="274"/>
      <c r="B53" s="275"/>
      <c r="C53" s="275"/>
      <c r="D53" s="275"/>
      <c r="E53" s="275"/>
      <c r="F53" s="275"/>
      <c r="G53" s="275"/>
      <c r="H53" s="275"/>
      <c r="I53" s="275"/>
      <c r="J53" s="275"/>
      <c r="K53" s="276"/>
    </row>
  </sheetData>
  <mergeCells count="52">
    <mergeCell ref="A40:A41"/>
    <mergeCell ref="A42:A43"/>
    <mergeCell ref="B40:B41"/>
    <mergeCell ref="B42:B43"/>
    <mergeCell ref="A34:A35"/>
    <mergeCell ref="A36:A37"/>
    <mergeCell ref="A38:A39"/>
    <mergeCell ref="B32:B33"/>
    <mergeCell ref="B34:B35"/>
    <mergeCell ref="B36:B37"/>
    <mergeCell ref="B38:B39"/>
    <mergeCell ref="A28:A29"/>
    <mergeCell ref="B28:B29"/>
    <mergeCell ref="B30:B31"/>
    <mergeCell ref="A30:A31"/>
    <mergeCell ref="A32:A33"/>
    <mergeCell ref="A22:A23"/>
    <mergeCell ref="B22:B23"/>
    <mergeCell ref="A24:A25"/>
    <mergeCell ref="B24:B25"/>
    <mergeCell ref="A26:A27"/>
    <mergeCell ref="B26:B27"/>
    <mergeCell ref="A52:K53"/>
    <mergeCell ref="A12:A13"/>
    <mergeCell ref="B12:B13"/>
    <mergeCell ref="A8:A9"/>
    <mergeCell ref="B8:B9"/>
    <mergeCell ref="A10:A11"/>
    <mergeCell ref="B10:B11"/>
    <mergeCell ref="A14:A15"/>
    <mergeCell ref="B14:B15"/>
    <mergeCell ref="A16:A17"/>
    <mergeCell ref="B16:B17"/>
    <mergeCell ref="A18:A19"/>
    <mergeCell ref="B18:B19"/>
    <mergeCell ref="A20:A21"/>
    <mergeCell ref="B20:B21"/>
    <mergeCell ref="B50:C50"/>
    <mergeCell ref="A1:K2"/>
    <mergeCell ref="A3:K3"/>
    <mergeCell ref="J4:K4"/>
    <mergeCell ref="J5:K5"/>
    <mergeCell ref="A6:K6"/>
    <mergeCell ref="A5:D5"/>
    <mergeCell ref="E5:F5"/>
    <mergeCell ref="A4:C4"/>
    <mergeCell ref="D4:E4"/>
    <mergeCell ref="E50:F50"/>
    <mergeCell ref="A44:B45"/>
    <mergeCell ref="B48:C48"/>
    <mergeCell ref="B49:C49"/>
    <mergeCell ref="E49:F49"/>
  </mergeCells>
  <phoneticPr fontId="38" type="noConversion"/>
  <printOptions horizontalCentered="1"/>
  <pageMargins left="1" right="1" top="1" bottom="1" header="0.5" footer="0.5"/>
  <pageSetup paperSize="9" scale="4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Planilha</vt:lpstr>
      <vt:lpstr>Cronograma</vt:lpstr>
      <vt:lpstr>Planilha!Area_de_impressao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XIV -PLANILHA ORÇAMENTÁRIA DAS PRAÇAS ..xlsx</dc:title>
  <dc:creator>Usuario</dc:creator>
  <cp:lastModifiedBy>Franky Harlley</cp:lastModifiedBy>
  <cp:lastPrinted>2026-03-04T14:28:07Z</cp:lastPrinted>
  <dcterms:created xsi:type="dcterms:W3CDTF">2022-08-02T10:53:43Z</dcterms:created>
  <dcterms:modified xsi:type="dcterms:W3CDTF">2026-03-04T14:28:08Z</dcterms:modified>
</cp:coreProperties>
</file>