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https://d.docs.live.net/71f85dd2a7309b6b/Área de Trabalho/PREFEITURA DE MONTEZUMA/Praça Planalto/"/>
    </mc:Choice>
  </mc:AlternateContent>
  <xr:revisionPtr revIDLastSave="329" documentId="8_{8CD2DC90-60A7-4727-850D-F9321F502C20}" xr6:coauthVersionLast="47" xr6:coauthVersionMax="47" xr10:uidLastSave="{E72F386A-DED9-48E4-BF35-1C9802725518}"/>
  <bookViews>
    <workbookView xWindow="-120" yWindow="-120" windowWidth="20730" windowHeight="11040" tabRatio="592" xr2:uid="{00000000-000D-0000-FFFF-FFFF00000000}"/>
  </bookViews>
  <sheets>
    <sheet name="Planilha" sheetId="1" r:id="rId1"/>
    <sheet name="Cronograma" sheetId="4" r:id="rId2"/>
  </sheets>
  <definedNames>
    <definedName name="_xlnm.Print_Area" localSheetId="0">Planilha!$A$1:$N$65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3" i="1" l="1"/>
  <c r="K46" i="1"/>
  <c r="N46" i="1" s="1"/>
  <c r="K45" i="1"/>
  <c r="N45" i="1" s="1"/>
  <c r="K40" i="1"/>
  <c r="N40" i="1" s="1"/>
  <c r="K41" i="1"/>
  <c r="K42" i="1"/>
  <c r="K39" i="1"/>
  <c r="N39" i="1" s="1"/>
  <c r="N38" i="1" l="1"/>
  <c r="K35" i="1" l="1"/>
  <c r="K34" i="1"/>
  <c r="N34" i="1" s="1"/>
  <c r="K51" i="1"/>
  <c r="K16" i="1"/>
  <c r="K33" i="1"/>
  <c r="K49" i="1"/>
  <c r="K50" i="1"/>
  <c r="K20" i="1"/>
  <c r="K23" i="1"/>
  <c r="B42" i="4"/>
  <c r="B40" i="4"/>
  <c r="B38" i="4"/>
  <c r="B36" i="4"/>
  <c r="B34" i="4"/>
  <c r="B32" i="4"/>
  <c r="B30" i="4"/>
  <c r="B28" i="4"/>
  <c r="B26" i="4"/>
  <c r="B24" i="4"/>
  <c r="B22" i="4"/>
  <c r="B20" i="4"/>
  <c r="B18" i="4"/>
  <c r="B16" i="4"/>
  <c r="B14" i="4"/>
  <c r="B12" i="4"/>
  <c r="B10" i="4"/>
  <c r="B8" i="4"/>
  <c r="K36" i="1" l="1"/>
  <c r="K22" i="1"/>
  <c r="K25" i="1" l="1"/>
  <c r="K26" i="1"/>
  <c r="K28" i="1"/>
  <c r="K29" i="1"/>
  <c r="K30" i="1"/>
  <c r="K31" i="1"/>
  <c r="N31" i="1" s="1"/>
  <c r="K32" i="1"/>
  <c r="N32" i="1" s="1"/>
  <c r="K37" i="1"/>
  <c r="K44" i="1"/>
  <c r="K48" i="1"/>
  <c r="N47" i="1" s="1"/>
  <c r="K53" i="1"/>
  <c r="K15" i="1"/>
  <c r="N14" i="1" s="1"/>
  <c r="K18" i="1"/>
  <c r="K19" i="1"/>
  <c r="K13" i="1"/>
  <c r="N17" i="1" l="1"/>
  <c r="N13" i="1"/>
  <c r="N12" i="1" s="1"/>
  <c r="N52" i="1"/>
  <c r="N44" i="1"/>
  <c r="N27" i="1" l="1"/>
  <c r="N24" i="1"/>
  <c r="D44" i="4"/>
  <c r="D19" i="4" l="1"/>
  <c r="N21" i="1" l="1"/>
  <c r="N55" i="1" s="1"/>
  <c r="D13" i="4"/>
  <c r="D15" i="4"/>
  <c r="D11" i="4" l="1"/>
  <c r="D21" i="4"/>
  <c r="N4" i="1" l="1"/>
  <c r="F4" i="4"/>
  <c r="K16" i="4"/>
  <c r="K14" i="4"/>
  <c r="K12" i="4"/>
  <c r="K20" i="4"/>
  <c r="K18" i="4"/>
  <c r="K10" i="4"/>
  <c r="K8" i="4"/>
  <c r="D17" i="4" l="1"/>
  <c r="E13" i="4"/>
  <c r="D9" i="4"/>
  <c r="D45" i="4" l="1"/>
  <c r="E17" i="4"/>
  <c r="F17" i="4"/>
  <c r="E19" i="4"/>
  <c r="E21" i="4"/>
  <c r="F21" i="4"/>
  <c r="F13" i="4"/>
  <c r="K13" i="4" s="1"/>
  <c r="F15" i="4"/>
  <c r="E15" i="4"/>
  <c r="F11" i="4"/>
  <c r="E11" i="4"/>
  <c r="E9" i="4"/>
  <c r="F9" i="4"/>
  <c r="E45" i="4" l="1"/>
  <c r="K17" i="4"/>
  <c r="F19" i="4"/>
  <c r="F45" i="4" s="1"/>
  <c r="K21" i="4"/>
  <c r="K15" i="4"/>
  <c r="K11" i="4"/>
  <c r="K9" i="4"/>
  <c r="K19" i="4" l="1"/>
  <c r="F44" i="4"/>
  <c r="K45" i="4"/>
  <c r="E44" i="4"/>
  <c r="K44" i="4" l="1"/>
</calcChain>
</file>

<file path=xl/sharedStrings.xml><?xml version="1.0" encoding="utf-8"?>
<sst xmlns="http://schemas.openxmlformats.org/spreadsheetml/2006/main" count="247" uniqueCount="176">
  <si>
    <r>
      <rPr>
        <b/>
        <sz val="8"/>
        <rFont val="Calibri"/>
        <family val="1"/>
      </rPr>
      <t>UNID.</t>
    </r>
  </si>
  <si>
    <r>
      <rPr>
        <b/>
        <sz val="8"/>
        <rFont val="Calibri"/>
        <family val="1"/>
      </rPr>
      <t>QUANT.</t>
    </r>
  </si>
  <si>
    <r>
      <rPr>
        <b/>
        <sz val="8"/>
        <rFont val="Calibri"/>
        <family val="1"/>
      </rPr>
      <t xml:space="preserve">PREÇO
</t>
    </r>
    <r>
      <rPr>
        <b/>
        <sz val="8"/>
        <rFont val="Calibri"/>
        <family val="1"/>
      </rPr>
      <t>UNIT  MÃO DE OBRA</t>
    </r>
  </si>
  <si>
    <r>
      <rPr>
        <b/>
        <sz val="8"/>
        <rFont val="Calibri"/>
        <family val="1"/>
      </rPr>
      <t>PREÇO  TOTAL MATERIAL</t>
    </r>
  </si>
  <si>
    <r>
      <rPr>
        <b/>
        <sz val="8"/>
        <rFont val="Calibri"/>
        <family val="1"/>
      </rPr>
      <t>PREÇO TOTAL C/ BDI = 25%</t>
    </r>
  </si>
  <si>
    <r>
      <rPr>
        <b/>
        <sz val="8"/>
        <rFont val="Calibri"/>
        <family val="1"/>
      </rPr>
      <t>R$</t>
    </r>
  </si>
  <si>
    <r>
      <rPr>
        <b/>
        <sz val="8"/>
        <rFont val="Calibri"/>
        <family val="1"/>
      </rPr>
      <t>1</t>
    </r>
  </si>
  <si>
    <r>
      <rPr>
        <sz val="8"/>
        <rFont val="Calibri"/>
        <family val="1"/>
      </rPr>
      <t>1.1</t>
    </r>
  </si>
  <si>
    <r>
      <rPr>
        <sz val="8"/>
        <rFont val="Calibri"/>
        <family val="1"/>
      </rPr>
      <t>m²</t>
    </r>
  </si>
  <si>
    <r>
      <rPr>
        <sz val="8"/>
        <rFont val="Calibri"/>
        <family val="1"/>
      </rPr>
      <t>R$</t>
    </r>
  </si>
  <si>
    <r>
      <rPr>
        <sz val="8"/>
        <rFont val="Calibri"/>
        <family val="1"/>
      </rPr>
      <t>un</t>
    </r>
  </si>
  <si>
    <t>m</t>
  </si>
  <si>
    <t>5.1</t>
  </si>
  <si>
    <t>6.1</t>
  </si>
  <si>
    <t>REVESTIMENTO VEGETAL COM GRAMAS EM PLACAS (EXECUÇÃO, INCLUINDO FORNECIMENTO, UMIDECIMENTO, CORTE E CARGA DA GRAMA, ADUBAÇÃO E PLANTIO)</t>
  </si>
  <si>
    <t>CÓDIGO/REF.</t>
  </si>
  <si>
    <t>RO-41402/SETOP</t>
  </si>
  <si>
    <t>4.1</t>
  </si>
  <si>
    <t>7.1</t>
  </si>
  <si>
    <t>PREÇO UNIT. C/ BDI</t>
  </si>
  <si>
    <t>PREÇO TOTAL C/ BDI</t>
  </si>
  <si>
    <t>m²</t>
  </si>
  <si>
    <t>ITEM</t>
  </si>
  <si>
    <t>DESCRIÇÃO DOS ITENS</t>
  </si>
  <si>
    <t>ED-28427/SETOP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</si>
  <si>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</si>
  <si>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m³</t>
  </si>
  <si>
    <t>4.2</t>
  </si>
  <si>
    <t>CRONOGRAMA FÍSICO-FINANCEIRO</t>
  </si>
  <si>
    <t>ETAPAS</t>
  </si>
  <si>
    <t>Físico / Financeiro</t>
  </si>
  <si>
    <t xml:space="preserve">Total de Etapas </t>
  </si>
  <si>
    <t>Mês 1</t>
  </si>
  <si>
    <t>Mês 2</t>
  </si>
  <si>
    <t>OBSERVAÇÕES</t>
  </si>
  <si>
    <t>Total</t>
  </si>
  <si>
    <t>Físico %</t>
  </si>
  <si>
    <t>Financeiro</t>
  </si>
  <si>
    <t>TOTAL</t>
  </si>
  <si>
    <t>_________________________________</t>
  </si>
  <si>
    <t xml:space="preserve">CREA </t>
  </si>
  <si>
    <t>PREFEITO MUNICIPAL</t>
  </si>
  <si>
    <t>ENGNHEIRO CIVIL</t>
  </si>
  <si>
    <t xml:space="preserve">PRAÇA MAJOR AVELINO DE ALMEIDA, 406 - CENTRO- 39565-000 - RUBELITA-MG - TEL: 38 - 3843.1102
</t>
  </si>
  <si>
    <t>_______________________________________________</t>
  </si>
  <si>
    <t xml:space="preserve">PREÇO UNIT. </t>
  </si>
  <si>
    <t>CREA</t>
  </si>
  <si>
    <t>QUADRO DE DISTRIBUIÇÃO PARA 12 MÓDULOS COM BARRAMENTO E CHAVE</t>
  </si>
  <si>
    <t>frente e tras do pilar 11,4m² / 1,9m² laterais / 0,37m² cima ou substituição dos granitos quebrados</t>
  </si>
  <si>
    <t xml:space="preserve">VALOR DO CONVÊNIO: </t>
  </si>
  <si>
    <t>2.1</t>
  </si>
  <si>
    <t>LIMPEZA FINAL PARA ENTREGA DA OBRA</t>
  </si>
  <si>
    <t xml:space="preserve">LIMPEZA FINAL </t>
  </si>
  <si>
    <t>ED-49499 / SETOP</t>
  </si>
  <si>
    <t>ED-49274 / SETOP</t>
  </si>
  <si>
    <t>ED-50451 / SETOP</t>
  </si>
  <si>
    <t>ED-50266 / SETOP</t>
  </si>
  <si>
    <t>ok</t>
  </si>
  <si>
    <t>M²</t>
  </si>
  <si>
    <t>M</t>
  </si>
  <si>
    <t>3.1</t>
  </si>
  <si>
    <t>3.2</t>
  </si>
  <si>
    <t>3.3</t>
  </si>
  <si>
    <t>FRANKY HARLLEY MIRANDA - ENGENHEIRO CIVIL</t>
  </si>
  <si>
    <t>DISJUNTOR BIPOLAR TERMOMAGNÉTICO 5KA, DE 63 A</t>
  </si>
  <si>
    <t>CAIXA DE PASSAGEM EM ALVENARIA E TAMPA DE CONCRETO, FUNDO DE BRITA, TIPO 1, 20 X 20 X 25 CM, INCLUSIVE ESCAVAÇÃO, REATERRO E BOTA-FORA</t>
  </si>
  <si>
    <t>243180/D</t>
  </si>
  <si>
    <t>FRANKY HARLLEY MIRANDA</t>
  </si>
  <si>
    <t>URBANISMO</t>
  </si>
  <si>
    <t>U</t>
  </si>
  <si>
    <t xml:space="preserve">INSTALAÇÕES ELETRICAS </t>
  </si>
  <si>
    <t>ED-20579/SETOP</t>
  </si>
  <si>
    <t>ESCAVAÇÃO MANUAL DE VALA COM PROFUNDIDADE MENOR OU
IGUAL A 1,5M, INCLUSIVE DESCARGA LATERAL</t>
  </si>
  <si>
    <t>ED-51107/SETOP</t>
  </si>
  <si>
    <t>ED-4155/SETOP</t>
  </si>
  <si>
    <t>ENTRADA DE ENERGIA AÉREA, TIPO B1, PADRÃO CEMIG, CARGA INSTALADA DE ATÉ 10KW, BIFÁSICO, COM SAÍDA SUBTERRÂNEA, INCLUSIVE POSTE, CAIXA PARA MEDIDOR, DISJUNTOR, BARRAMENTO, ATERRAMENTO E ACESSÓRIOS</t>
  </si>
  <si>
    <t xml:space="preserve"> DUTO CORRUGADO EM PEAD (POLIETILENO DE ALTA DENSIDADE), PARA PROTEÇÃO DE CABOS SUBTERRÂNEOS DN 30 MM (1.1/4")</t>
  </si>
  <si>
    <t xml:space="preserve"> FORNECIMENTO E ASSENTAMENTO DE TUBO PVC RÍGIDO
SOLDÁVEL, ÁGUA FRIA, DN 25 MM (3/4") , INCLUSIVE CONEXÕES</t>
  </si>
  <si>
    <t>ED-50019/SETOP</t>
  </si>
  <si>
    <t>PINTURA  DE PISO</t>
  </si>
  <si>
    <t>ED-50464/SETOP</t>
  </si>
  <si>
    <t>ARBORIZAÇÃO COM FORNECIMENTO E TRANSPORTE DE MUDA ( EXECUÇÃO, INCLUINDO ESCAVAÇÃO, FORNECIMENTO E TRANSPOSRTE DA MUDA )</t>
  </si>
  <si>
    <t>8.1</t>
  </si>
  <si>
    <t>9.1</t>
  </si>
  <si>
    <t>9.2</t>
  </si>
  <si>
    <t>9.3</t>
  </si>
  <si>
    <t>9.4</t>
  </si>
  <si>
    <t>10.1</t>
  </si>
  <si>
    <t xml:space="preserve">MOVIMENTAÇÃO DE TERRA </t>
  </si>
  <si>
    <t>ED-15447 / SETOP</t>
  </si>
  <si>
    <t>PISOS E PASSEIOS</t>
  </si>
  <si>
    <t>PISO CIMENTADO COM ARGAMASSA, TRAÇO 1:3 (CIMENTO E AREIA), ESP. 25MM, ACABAMENTO DESEMPENADO E FELTRADO, MODULAÇÃO DE (200X200)CM, INCLUSIVE JUNTA PLÁSTICA</t>
  </si>
  <si>
    <t>ED-50563/SETOP</t>
  </si>
  <si>
    <t xml:space="preserve">BANCOS E MESAS </t>
  </si>
  <si>
    <t>ED-22216/setop</t>
  </si>
  <si>
    <t>REBOCO COM ARGAMASSA, TRAÇO 1:2:8 (CIMENTO, CAL E AREIA)
, ESP. 20MM, APLICAÇÃO MANUAL, INCLUSIVE ARGAMASSA COM
PREPARO MECANIZADO, EXCLUSIVE CHAPISCO</t>
  </si>
  <si>
    <t>IVAN VIEIRA DE PINHO - PREFEITO MUNICIPAL DE RUBELITA</t>
  </si>
  <si>
    <t>BANCO EM CONCRETO APARENTE, FORMATO CIRCULA , COM ENCOSTO DE 35 CM  POLIDO COM ACABAMENTO EM VERNIZ, ESP. 10 CM, DIAMETRO 200CM, CIM DIAMETRO INTERNO PARA ATERRO DE 80 CM  LARGURA 40CM, ALTURA 45CM, INCLUSIVE CORTE NO PISO PARA FIXAÇÃO COM CONCRETO NÃO ESTRUTURAL, PREPARADO EM OBRA COM BETONEIRA, COM FCK 15 MPA</t>
  </si>
  <si>
    <t>SERVIÇOS PRELIMINARES</t>
  </si>
  <si>
    <t>7.2</t>
  </si>
  <si>
    <t>7.3</t>
  </si>
  <si>
    <t>7.4</t>
  </si>
  <si>
    <t>CABO DE COBRE FLEXÍVEL, CLASSE 5, ISOLAMENTO TIPO LSHF/ ATOX, NÃO HALOGENADO, ANTICHAMA, TERMOPLÁSTICO, UNIPOLAR, SEÇÃO 2,5 MM2, 70°C, 450/750V</t>
  </si>
  <si>
    <t>ED-48951/SETOP</t>
  </si>
  <si>
    <t xml:space="preserve">PREFEITURA MUNICIPAL DE MONTEZUMA </t>
  </si>
  <si>
    <t>CNPJ: 25.226.983/0001-56</t>
  </si>
  <si>
    <t xml:space="preserve">PLANILHA ORÇAMENTÁRIA </t>
  </si>
  <si>
    <t>103186/SINAPI</t>
  </si>
  <si>
    <t>INSTALAÇÃO DE MULTIEXERCITADOR COM SEIS FUNÇÕES, EM TUBO DE AÇO CARBONO - EQUIPAMENTO DE GINÁSTICA PARA ACADEMIA AO AR LIVRE / ACADEMIA DA TERCEIRA IDADE - ATI, INSTALADO SOBRE PISO DE
CONCRETO EXISTENTE. AF_10/2021</t>
  </si>
  <si>
    <t xml:space="preserve">CONVENETE : PREFEITURA MUNICIPAL DE MONTEZUMA </t>
  </si>
  <si>
    <t xml:space="preserve">FOLHA N° </t>
  </si>
  <si>
    <t xml:space="preserve">FORMA DE EXECUÇÃO </t>
  </si>
  <si>
    <t>SETOP - REGIÃO NORTE / OUT/ 2025 - SINAPI DEZ/ 2025</t>
  </si>
  <si>
    <t xml:space="preserve">REFERÊNCIA/ MÊS :
</t>
  </si>
  <si>
    <t xml:space="preserve">( ) DIRETA </t>
  </si>
  <si>
    <t xml:space="preserve">(  ) INDIRETA </t>
  </si>
  <si>
    <t xml:space="preserve">LDI ( ISS = 5% )     </t>
  </si>
  <si>
    <t>ORÇAMENTO</t>
  </si>
  <si>
    <t>6.2</t>
  </si>
  <si>
    <t>6.3</t>
  </si>
  <si>
    <t>6.4</t>
  </si>
  <si>
    <t>6.5</t>
  </si>
  <si>
    <t xml:space="preserve">RUA HERMELINO , 81 - CENTRO- MONTEZUMA-MG </t>
  </si>
  <si>
    <t xml:space="preserve">VALOR : </t>
  </si>
  <si>
    <t xml:space="preserve">IVAN VIEIRA DE PINHO </t>
  </si>
  <si>
    <t>Mês 3</t>
  </si>
  <si>
    <t>Mês 4</t>
  </si>
  <si>
    <t>Mês 5</t>
  </si>
  <si>
    <r>
      <rPr>
        <b/>
        <sz val="11"/>
        <rFont val="Arial"/>
        <family val="2"/>
      </rPr>
      <t>PRAZO DA OBRA:</t>
    </r>
    <r>
      <rPr>
        <sz val="11"/>
        <rFont val="Arial"/>
        <family val="2"/>
      </rPr>
      <t xml:space="preserve"> 05 MESES</t>
    </r>
  </si>
  <si>
    <r>
      <rPr>
        <b/>
        <sz val="11"/>
        <rFont val="Arial"/>
        <family val="2"/>
      </rPr>
      <t>DATA:</t>
    </r>
    <r>
      <rPr>
        <sz val="11"/>
        <rFont val="Arial"/>
        <family val="2"/>
      </rPr>
      <t xml:space="preserve"> 25/02/2026</t>
    </r>
  </si>
  <si>
    <r>
      <rPr>
        <b/>
        <sz val="11"/>
        <rFont val="Arial"/>
        <family val="2"/>
      </rPr>
      <t>FOLHA Nº:</t>
    </r>
    <r>
      <rPr>
        <sz val="11"/>
        <rFont val="Arial"/>
        <family val="2"/>
      </rPr>
      <t xml:space="preserve"> 02</t>
    </r>
  </si>
  <si>
    <r>
      <rPr>
        <b/>
        <sz val="11"/>
        <rFont val="Arial"/>
        <family val="2"/>
      </rPr>
      <t>OBRA:</t>
    </r>
    <r>
      <rPr>
        <sz val="11"/>
        <rFont val="Arial"/>
        <family val="2"/>
      </rPr>
      <t xml:space="preserve"> CONSTRUÇÃO DA PRAÇA MUNICIPAL DO BREJINHO - MONTEZUMA/MG</t>
    </r>
  </si>
  <si>
    <r>
      <rPr>
        <b/>
        <sz val="11"/>
        <rFont val="Arial"/>
        <family val="2"/>
      </rPr>
      <t>CONVENENTE:</t>
    </r>
    <r>
      <rPr>
        <sz val="11"/>
        <rFont val="Arial"/>
        <family val="2"/>
      </rPr>
      <t xml:space="preserve"> PREFEITURA MUNICIPAL DE MONTEZUMA/MG</t>
    </r>
  </si>
  <si>
    <r>
      <rPr>
        <b/>
        <sz val="11"/>
        <rFont val="Arial"/>
        <family val="2"/>
      </rPr>
      <t>LOCAL:</t>
    </r>
    <r>
      <rPr>
        <sz val="11"/>
        <rFont val="Arial"/>
        <family val="2"/>
      </rPr>
      <t xml:space="preserve"> BREJINHO,  MONTEZUMA/MG</t>
    </r>
  </si>
  <si>
    <t>BANCO EM CONCRETO APARENTE, FORMATO CIRCULAR  , COM ENCOSTO DE 35 CM  POLIDO COM ACABAMENTO EM VERNIZ, ESP. 10 CM, DIAMETRO300CM, CIM DIAMETRO INTERNO PARA ATERRO DE 80 CM  LARGURA 40CM, ALTURA 45CM, INCLUSIVE CORTE NO PISO PARA FIXAÇÃO COM CONCRETO NÃO ESTRUTURAL, PREPARADO EM OBRA COM BETONEIRA, COM FCK 15 MPA</t>
  </si>
  <si>
    <t>GUIA (MEIO-FIO) CONCRETO, MOLDADA IN LOCO EM TRECHO RETO COM EXTRUSORA, 13 CM BASE X 22 CM ALTURA. AF_01/2024</t>
  </si>
  <si>
    <t>94263/SINAPI</t>
  </si>
  <si>
    <t>EXECUÇÃO DE PAVIMENTO COM PISO INTERTRAVADO, TIPO RETANGULAR, ESP. 6CM, COM FCK DE 35MPA, INCLUSIVE COLCHÃO DE AREIA, ESP. 6CM, PARA ASSENTAMENTO, COMPACTAÇÃO MECANIZADA, CARGA E DESCARGA MECÂNICA
EM CAMINHÃO, EXCLUSIVE TRANSPORTE DE PISO INTERTRAVADO</t>
  </si>
  <si>
    <t>ED-8915 / SETOP</t>
  </si>
  <si>
    <t>PINTURA COM  TINTA  ACRÍLICA EM PISOS CIMENTADOS, DUAS (2 ) DEMÃOS, INCLUSIVE LIMPEZA DA SUPERFÍCIE A SER APLICADO MATERIAL ( AZUL CLARO )</t>
  </si>
  <si>
    <t>PINTURA COM  TINTA  ACRÍLICA EM PISOS CIMENTADOS, DUAS (2 ) DEMÃOS, INCLUSIVE LIMPEZA DA SUPERFÍCIE A SER APLICADO MATERIAL ( AZUL Escuro )</t>
  </si>
  <si>
    <t xml:space="preserve">PINTURA COM  TINTA  ACRÍLICA EM PISOS CIMENTADOS, DUAS (2 ) DEMÃOS, INCLUSIVE LIMPEZA DA SUPERFÍCIE A SER APLICADO MATERIAL ( laranja ) </t>
  </si>
  <si>
    <t>PLAYGROUND EM MATERIAL PVC COM SEGUINTES COMPONENTES
1-Torre MP H1400MM
2- Semitorre MP HI200MM
3- balanço aop teen 
4- balanço acop m4
5- Escalada 6 apoios externos H1400MM 1-Balanço tubo de aço anexo torre MP 6- cadeira balanço 
7- Cobertura coqueiro MP
8- Toboga M5
9- Escorregador m3
10-Escada M3</t>
  </si>
  <si>
    <t>Fita Led Cob 22w/m 480 Leds 10m Direto Rede 110v/220v Perfil</t>
  </si>
  <si>
    <t>un</t>
  </si>
  <si>
    <t>POSTE DE AÇO GALVANIZADO PARA ILUMINAÇÃO PÚBLICA,
ALTURA LIVRE MÍNIMA DE 8 M, COM LUMINÁRIA DE LED, POTÊNCIA
DE 200W CADA, 2 PÉTALAS, INCLUSIVE FIAÇÃO, SUPORTES, RELÉ
E FUNDAÇÃO DE CONCRETO</t>
  </si>
  <si>
    <t>DATA : 27/02/2026</t>
  </si>
  <si>
    <t>REGULARIZAÇÃO E COMPACTAÇÃO MECÂNICA DE TERRENO COM
ROLO VIBRATÓRIO, EXCLUSIVE DESMATAMENTO,
DESTOCAMENTO, LIMPEZA/ROÇADA DO TERRENO</t>
  </si>
  <si>
    <t xml:space="preserve">PINTURA COM  TINTA  ACRÍLICA EM PISOS CIMENTADOS, DUAS (2 ) DEMÃOS, INCLUSIVE LIMPEZA DA SUPERFÍCIE A SER APLICADO MATERIAL ( cinza ) </t>
  </si>
  <si>
    <t>2.2</t>
  </si>
  <si>
    <t>5.2</t>
  </si>
  <si>
    <t>6.6</t>
  </si>
  <si>
    <t>6.7</t>
  </si>
  <si>
    <t>6.8</t>
  </si>
  <si>
    <t>8.2</t>
  </si>
  <si>
    <t>8.3</t>
  </si>
  <si>
    <t>ALVENARIA DE VEDAÇÃO COM TIJOLO CERÂMICO FURADO, ESP.
9CM, PARA REVESTIMENTO, INCLUSIVE ARGAMASSA PARA
ASSENTAMENTO</t>
  </si>
  <si>
    <t>m2</t>
  </si>
  <si>
    <t>6.9</t>
  </si>
  <si>
    <t>ED-48231/SETOP</t>
  </si>
  <si>
    <t>ED-50761/SETOP</t>
  </si>
  <si>
    <t>INSTALAÇÕES HIDRAULICAS</t>
  </si>
  <si>
    <t xml:space="preserve">ED-15205/SETOP </t>
  </si>
  <si>
    <t xml:space="preserve">KIT CAVALETE PARA MEDIÇÃO DE ÁGUA, EMBUTIDO EM ALVENARIA, EM AÇO GALVANIZADO DN 25MM (3/4") - PADRÃO CONCESSIONÁRIA LOCAL, INCLUSIVE HIDRÔMETRO
</t>
  </si>
  <si>
    <t>UN</t>
  </si>
  <si>
    <t>ED-49908/SETOP</t>
  </si>
  <si>
    <t>CAIXA DE DRENAGEM DE INSPEÇÃO/PASSAGEM EM ALVENARIA ( 40X40X40CM), REVESTIMENTO EM ARGAMASSA COM ADITIVO IMPERMEABILIZANTE, COM TAMPA EM GRELHA, INCLUSIVE ESCAVAÇÃO, REATERRO E TRANSPORTE E RETIRADA DO
MATERIAL ESCAVADO (EM CAÇAMBA)</t>
  </si>
  <si>
    <t>ED-50323 /SETOP</t>
  </si>
  <si>
    <t xml:space="preserve"> TORNEIRA METÁLICA PARA IRRIGAÇÃO/JARDIM, ACABAMENTO CROMADO, APLICAÇÃO DE PAREDE, INCLUSIVE FORNECIMENTO E INSTALAÇÃO</t>
  </si>
  <si>
    <t>ED-51407/SETOP</t>
  </si>
  <si>
    <t>OBRA: CONSTRUÇÃO DE PRAÇA MUNICIPAL NO  BAIRRO PLANALTO</t>
  </si>
  <si>
    <t xml:space="preserve">LOCAL: BAIRRO PLANALTO - MONTEZUMA/MG </t>
  </si>
  <si>
    <t xml:space="preserve">PRAZO DE EXECUÇÃO : 4 MESES 
</t>
  </si>
  <si>
    <t>INSTALAÇÃO DE PRESSÃO DE PERNAS TRIPLO, EM TUBO DE AÇO CARBONO - EQUIPAMENTO
DE GINÁSTICA PARA ACADEMIA AO AR LIVRE / ACADEMIA DA TERCEIRA IDADE - ATI,
INSTALADO SOBRE SOLO. AF_10/2021</t>
  </si>
  <si>
    <t xml:space="preserve">ACADEMIA  E PLAYGORUND </t>
  </si>
  <si>
    <t xml:space="preserve">103190/SINAPI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</si>
</sst>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quot;R$&quot;\ #,##0.00"/>
    <numFmt numFmtId="166" formatCode="&quot;R$&quot;\ #,##0.000"/>
  </numFmts>
  <fonts count="47" x14ac:knownFonts="1">
    <font>
      <sz val="10"/>
      <color rgb="FF000000"/>
      <name val="Times New Roman"/>
      <charset val="204"/>
    </font>
    <font>
      <b/>
      <sz val="8"/>
      <name val="Calibri"/>
      <family val="2"/>
    </font>
    <font>
      <b/>
      <sz val="10"/>
      <name val="Calibri"/>
      <family val="2"/>
    </font>
    <font>
      <b/>
      <sz val="8"/>
      <color rgb="FF000000"/>
      <name val="Calibri"/>
      <family val="2"/>
    </font>
    <font>
      <sz val="8"/>
      <name val="Calibri"/>
      <family val="2"/>
    </font>
    <font>
      <sz val="8"/>
      <color rgb="FF000000"/>
      <name val="Calibri"/>
      <family val="2"/>
    </font>
    <font>
      <b/>
      <sz val="8"/>
      <name val="Calibri"/>
      <family val="1"/>
    </font>
    <font>
      <sz val="8"/>
      <name val="Calibri"/>
      <family val="1"/>
    </font>
    <font>
      <sz val="8"/>
      <color rgb="FF000000"/>
      <name val="Calibri"/>
      <family val="2"/>
      <scheme val="minor"/>
    </font>
    <font>
      <sz val="7"/>
      <color rgb="FF000000"/>
      <name val="Calibri"/>
      <family val="2"/>
      <scheme val="minor"/>
    </font>
    <font>
      <sz val="7"/>
      <color indexed="8"/>
      <name val="Calibri"/>
      <family val="2"/>
      <scheme val="minor"/>
    </font>
    <font>
      <b/>
      <sz val="7"/>
      <color indexed="8"/>
      <name val="Calibri"/>
      <family val="2"/>
      <scheme val="minor"/>
    </font>
    <font>
      <b/>
      <sz val="9"/>
      <name val="Calibri"/>
      <family val="2"/>
    </font>
    <font>
      <sz val="7"/>
      <name val="Calibri"/>
      <family val="2"/>
      <scheme val="minor"/>
    </font>
    <font>
      <b/>
      <sz val="8"/>
      <color rgb="FF000000"/>
      <name val="Calibri"/>
      <family val="2"/>
      <scheme val="minor"/>
    </font>
    <font>
      <sz val="12"/>
      <color rgb="FF000000"/>
      <name val="Arial"/>
      <family val="2"/>
    </font>
    <font>
      <sz val="8"/>
      <name val="Calibri"/>
      <family val="2"/>
      <scheme val="minor"/>
    </font>
    <font>
      <b/>
      <sz val="7"/>
      <name val="Calibri"/>
      <family val="2"/>
      <scheme val="minor"/>
    </font>
    <font>
      <sz val="7"/>
      <color rgb="FF000000"/>
      <name val="Times New Roman"/>
      <family val="1"/>
    </font>
    <font>
      <sz val="11"/>
      <color rgb="FF000000"/>
      <name val="Calibri"/>
      <family val="2"/>
      <scheme val="minor"/>
    </font>
    <font>
      <sz val="10"/>
      <color rgb="FF000000"/>
      <name val="Times New Roman"/>
      <family val="1"/>
    </font>
    <font>
      <sz val="28"/>
      <color indexed="8"/>
      <name val="Arial"/>
      <family val="2"/>
    </font>
    <font>
      <b/>
      <sz val="11"/>
      <color indexed="9"/>
      <name val="Arial"/>
      <family val="2"/>
    </font>
    <font>
      <sz val="11"/>
      <name val="Arial"/>
      <family val="2"/>
    </font>
    <font>
      <b/>
      <sz val="11"/>
      <name val="Arial"/>
      <family val="2"/>
    </font>
    <font>
      <b/>
      <sz val="11"/>
      <color rgb="FF000000"/>
      <name val="Arial"/>
      <family val="2"/>
    </font>
    <font>
      <sz val="11"/>
      <color rgb="FF000000"/>
      <name val="Arial"/>
      <family val="2"/>
    </font>
    <font>
      <sz val="10"/>
      <name val="Arial"/>
      <family val="2"/>
    </font>
    <font>
      <sz val="11"/>
      <color indexed="8"/>
      <name val="Arial"/>
      <family val="2"/>
    </font>
    <font>
      <u/>
      <sz val="11"/>
      <color indexed="8"/>
      <name val="Arial"/>
      <family val="2"/>
    </font>
    <font>
      <sz val="10"/>
      <name val="Calibri"/>
      <family val="2"/>
      <scheme val="minor"/>
    </font>
    <font>
      <b/>
      <sz val="10"/>
      <name val="Calibri"/>
      <family val="2"/>
      <scheme val="minor"/>
    </font>
    <font>
      <b/>
      <sz val="9"/>
      <name val="Calibri"/>
      <family val="2"/>
      <scheme val="minor"/>
    </font>
    <font>
      <b/>
      <sz val="12"/>
      <color rgb="FF000000"/>
      <name val="Calibri"/>
      <family val="2"/>
      <scheme val="minor"/>
    </font>
    <font>
      <sz val="11"/>
      <color rgb="FF000000"/>
      <name val="Calibri"/>
      <family val="2"/>
    </font>
    <font>
      <b/>
      <sz val="9"/>
      <color rgb="FF000000"/>
      <name val="Calibri"/>
      <family val="2"/>
      <scheme val="minor"/>
    </font>
    <font>
      <sz val="8"/>
      <name val="Times New Roman"/>
      <family val="1"/>
    </font>
    <font>
      <sz val="8"/>
      <color theme="1"/>
      <name val="Calibri"/>
      <family val="2"/>
      <scheme val="minor"/>
    </font>
    <font>
      <b/>
      <sz val="8"/>
      <color theme="1"/>
      <name val="Calibri"/>
      <family val="2"/>
    </font>
    <font>
      <b/>
      <sz val="8"/>
      <color theme="1"/>
      <name val="Calibri"/>
      <family val="2"/>
      <scheme val="minor"/>
    </font>
    <font>
      <sz val="8"/>
      <color theme="1"/>
      <name val="Calibri"/>
      <family val="1"/>
    </font>
    <font>
      <sz val="10"/>
      <color theme="1"/>
      <name val="Times New Roman"/>
      <family val="1"/>
    </font>
    <font>
      <b/>
      <sz val="8"/>
      <name val="Calibri"/>
      <family val="2"/>
      <scheme val="minor"/>
    </font>
    <font>
      <sz val="10"/>
      <color rgb="FF000000"/>
      <name val="Calibri"/>
      <family val="2"/>
      <scheme val="minor"/>
    </font>
    <font>
      <b/>
      <sz val="11"/>
      <color rgb="FF000000"/>
      <name val="Calibri"/>
      <family val="2"/>
      <scheme val="minor"/>
    </font>
    <font>
      <sz val="8"/>
      <color indexed="8"/>
      <name val="Calibri"/>
      <family val="2"/>
      <scheme val="minor"/>
    </font>
    <font>
      <b/>
      <sz val="8"/>
      <color indexed="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3"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44" fontId="20" fillId="0" borderId="0" applyFont="0" applyFill="0" applyBorder="0" applyAlignment="0" applyProtection="0"/>
    <xf numFmtId="9" fontId="20" fillId="0" borderId="0" applyFont="0" applyFill="0" applyBorder="0" applyAlignment="0" applyProtection="0"/>
  </cellStyleXfs>
  <cellXfs count="266">
    <xf numFmtId="0" fontId="0" fillId="0" borderId="0" xfId="0" applyAlignment="1">
      <alignment horizontal="left" vertical="top"/>
    </xf>
    <xf numFmtId="0" fontId="7"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2" fontId="5" fillId="0" borderId="1" xfId="0" applyNumberFormat="1" applyFont="1" applyBorder="1" applyAlignment="1">
      <alignment horizontal="center" vertical="center" shrinkToFit="1"/>
    </xf>
    <xf numFmtId="0" fontId="10" fillId="0" borderId="0" xfId="0" applyFont="1" applyAlignment="1">
      <alignment vertical="center"/>
    </xf>
    <xf numFmtId="0" fontId="10" fillId="0" borderId="4" xfId="0" applyFont="1" applyBorder="1" applyAlignment="1">
      <alignment vertical="center"/>
    </xf>
    <xf numFmtId="0" fontId="10" fillId="0" borderId="0" xfId="0" applyFont="1"/>
    <xf numFmtId="0" fontId="10" fillId="0" borderId="4" xfId="0" applyFont="1" applyBorder="1"/>
    <xf numFmtId="0" fontId="0" fillId="0" borderId="2" xfId="0" applyBorder="1" applyAlignment="1">
      <alignment horizontal="left" vertical="top"/>
    </xf>
    <xf numFmtId="0" fontId="11" fillId="0" borderId="0" xfId="0" applyFont="1" applyAlignment="1">
      <alignment horizontal="center" vertical="center"/>
    </xf>
    <xf numFmtId="2" fontId="5" fillId="0" borderId="1" xfId="0" applyNumberFormat="1" applyFont="1" applyBorder="1" applyAlignment="1">
      <alignment horizontal="right" vertical="top" shrinkToFit="1"/>
    </xf>
    <xf numFmtId="0" fontId="4" fillId="0" borderId="1" xfId="0" applyFont="1" applyBorder="1" applyAlignment="1">
      <alignment horizontal="right" vertical="top" wrapText="1"/>
    </xf>
    <xf numFmtId="2" fontId="5" fillId="0" borderId="1" xfId="0" applyNumberFormat="1" applyFont="1" applyBorder="1" applyAlignment="1">
      <alignment horizontal="center" vertical="top" shrinkToFit="1"/>
    </xf>
    <xf numFmtId="0" fontId="15" fillId="0" borderId="0" xfId="0" applyFont="1" applyAlignment="1">
      <alignment horizontal="center" vertical="top"/>
    </xf>
    <xf numFmtId="0" fontId="17" fillId="0" borderId="0" xfId="0" applyFont="1" applyAlignment="1">
      <alignment vertical="top" wrapText="1"/>
    </xf>
    <xf numFmtId="0" fontId="1" fillId="0" borderId="0" xfId="0" applyFont="1" applyAlignment="1">
      <alignment vertical="center" wrapText="1"/>
    </xf>
    <xf numFmtId="0" fontId="0" fillId="0" borderId="1" xfId="0" applyBorder="1" applyAlignment="1">
      <alignment horizontal="left" vertical="top" wrapText="1"/>
    </xf>
    <xf numFmtId="0" fontId="0" fillId="0" borderId="1" xfId="0" applyBorder="1" applyAlignment="1">
      <alignment horizontal="right" vertical="top" wrapText="1"/>
    </xf>
    <xf numFmtId="0" fontId="4" fillId="0" borderId="1" xfId="0" applyFont="1" applyBorder="1" applyAlignment="1">
      <alignment horizontal="left" vertical="top" wrapText="1"/>
    </xf>
    <xf numFmtId="0" fontId="18" fillId="0" borderId="0" xfId="0" applyFont="1" applyAlignment="1">
      <alignment horizontal="left" vertical="top"/>
    </xf>
    <xf numFmtId="0" fontId="10" fillId="0" borderId="6" xfId="0" applyFont="1" applyBorder="1" applyAlignment="1">
      <alignment vertical="center"/>
    </xf>
    <xf numFmtId="0" fontId="10" fillId="0" borderId="6" xfId="0" applyFont="1" applyBorder="1"/>
    <xf numFmtId="0" fontId="23" fillId="0" borderId="20" xfId="0" applyFont="1" applyBorder="1" applyAlignment="1">
      <alignment horizontal="center" vertical="center"/>
    </xf>
    <xf numFmtId="9" fontId="23" fillId="0" borderId="20" xfId="0" applyNumberFormat="1" applyFont="1" applyBorder="1" applyAlignment="1">
      <alignment horizontal="center" vertical="center"/>
    </xf>
    <xf numFmtId="10" fontId="23" fillId="0" borderId="20" xfId="2" applyNumberFormat="1" applyFont="1" applyBorder="1" applyAlignment="1">
      <alignment horizontal="center" vertical="center"/>
    </xf>
    <xf numFmtId="0" fontId="24" fillId="0" borderId="22" xfId="0" applyFont="1" applyBorder="1" applyAlignment="1">
      <alignment horizontal="center" vertical="center"/>
    </xf>
    <xf numFmtId="164" fontId="23" fillId="0" borderId="20" xfId="0" applyNumberFormat="1" applyFont="1" applyBorder="1" applyAlignment="1">
      <alignment horizontal="center" vertical="center" wrapText="1"/>
    </xf>
    <xf numFmtId="44" fontId="23" fillId="0" borderId="20" xfId="1" applyFont="1" applyBorder="1" applyAlignment="1">
      <alignment horizontal="center" vertical="center"/>
    </xf>
    <xf numFmtId="4" fontId="23" fillId="0" borderId="20" xfId="0" applyNumberFormat="1" applyFont="1" applyBorder="1" applyAlignment="1">
      <alignment horizontal="center" vertical="center"/>
    </xf>
    <xf numFmtId="9" fontId="23" fillId="0" borderId="21" xfId="2" applyFont="1" applyBorder="1" applyAlignment="1">
      <alignment vertical="center"/>
    </xf>
    <xf numFmtId="9" fontId="23" fillId="0" borderId="20" xfId="2" applyFont="1" applyBorder="1" applyAlignment="1">
      <alignment horizontal="center" vertical="center"/>
    </xf>
    <xf numFmtId="0" fontId="0" fillId="0" borderId="6" xfId="0" applyBorder="1" applyAlignment="1">
      <alignment horizontal="left" vertical="top"/>
    </xf>
    <xf numFmtId="0" fontId="28" fillId="0" borderId="0" xfId="0" applyFont="1" applyAlignment="1">
      <alignment vertical="center"/>
    </xf>
    <xf numFmtId="0" fontId="28" fillId="0" borderId="7" xfId="0" applyFont="1" applyBorder="1" applyAlignment="1">
      <alignment vertical="center"/>
    </xf>
    <xf numFmtId="0" fontId="29" fillId="0" borderId="0" xfId="0" applyFont="1" applyAlignment="1">
      <alignment horizontal="center" vertical="center"/>
    </xf>
    <xf numFmtId="0" fontId="28" fillId="0" borderId="0" xfId="0" applyFont="1" applyAlignment="1">
      <alignment horizontal="center"/>
    </xf>
    <xf numFmtId="0" fontId="0" fillId="0" borderId="27" xfId="0" applyBorder="1" applyAlignment="1">
      <alignment horizontal="left" vertical="top"/>
    </xf>
    <xf numFmtId="164" fontId="23" fillId="0" borderId="15" xfId="0" applyNumberFormat="1" applyFont="1" applyBorder="1" applyAlignment="1">
      <alignment horizontal="left" vertical="center" wrapText="1"/>
    </xf>
    <xf numFmtId="2" fontId="8" fillId="0" borderId="1" xfId="0" applyNumberFormat="1" applyFont="1" applyBorder="1" applyAlignment="1">
      <alignment horizontal="center" vertical="center" wrapText="1"/>
    </xf>
    <xf numFmtId="0" fontId="10" fillId="0" borderId="0" xfId="0" applyFont="1" applyAlignment="1">
      <alignment horizontal="center" vertical="center"/>
    </xf>
    <xf numFmtId="44" fontId="23" fillId="0" borderId="20" xfId="1" applyFont="1" applyBorder="1" applyAlignment="1">
      <alignment horizontal="right" vertical="center"/>
    </xf>
    <xf numFmtId="0" fontId="28" fillId="0" borderId="0" xfId="0" applyFont="1" applyAlignment="1">
      <alignment horizontal="center" vertical="center"/>
    </xf>
    <xf numFmtId="10" fontId="23" fillId="0" borderId="20" xfId="2" applyNumberFormat="1" applyFont="1" applyFill="1" applyBorder="1" applyAlignment="1">
      <alignment horizontal="center" vertical="center"/>
    </xf>
    <xf numFmtId="44" fontId="23" fillId="0" borderId="20" xfId="1" applyFont="1" applyFill="1" applyBorder="1" applyAlignment="1">
      <alignment horizontal="center" vertical="center"/>
    </xf>
    <xf numFmtId="0" fontId="28" fillId="0" borderId="28" xfId="0" applyFont="1" applyBorder="1" applyAlignment="1">
      <alignment vertical="center"/>
    </xf>
    <xf numFmtId="0" fontId="28" fillId="0" borderId="20" xfId="0" applyFont="1" applyBorder="1" applyAlignment="1">
      <alignment vertical="center"/>
    </xf>
    <xf numFmtId="0" fontId="16" fillId="0" borderId="1" xfId="0" applyFont="1" applyBorder="1" applyAlignment="1">
      <alignment horizontal="center" vertical="center" wrapText="1"/>
    </xf>
    <xf numFmtId="0" fontId="7" fillId="0" borderId="1" xfId="0" applyFont="1" applyBorder="1" applyAlignment="1">
      <alignment horizontal="left" vertical="top" wrapText="1"/>
    </xf>
    <xf numFmtId="0" fontId="0" fillId="0" borderId="1" xfId="0" applyBorder="1" applyAlignment="1">
      <alignment horizontal="left" vertical="top" wrapText="1" indent="1"/>
    </xf>
    <xf numFmtId="164" fontId="8" fillId="0" borderId="1" xfId="0" applyNumberFormat="1" applyFont="1" applyBorder="1" applyAlignment="1">
      <alignment horizontal="righ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1" xfId="0" applyFont="1" applyBorder="1" applyAlignment="1">
      <alignment horizontal="right" vertical="center" wrapText="1"/>
    </xf>
    <xf numFmtId="4" fontId="5" fillId="0" borderId="1" xfId="0" applyNumberFormat="1" applyFont="1" applyBorder="1" applyAlignment="1">
      <alignment horizontal="right" vertical="center" shrinkToFit="1"/>
    </xf>
    <xf numFmtId="4" fontId="5" fillId="0" borderId="1" xfId="0" applyNumberFormat="1" applyFont="1" applyBorder="1" applyAlignment="1">
      <alignment horizontal="right" vertical="top" shrinkToFit="1"/>
    </xf>
    <xf numFmtId="0" fontId="8" fillId="2" borderId="1" xfId="0" applyFont="1" applyFill="1" applyBorder="1" applyAlignment="1">
      <alignment horizontal="center" vertical="center"/>
    </xf>
    <xf numFmtId="164" fontId="8" fillId="2" borderId="1" xfId="0" applyNumberFormat="1" applyFont="1" applyFill="1" applyBorder="1" applyAlignment="1">
      <alignment horizontal="right" vertical="center" wrapText="1"/>
    </xf>
    <xf numFmtId="0" fontId="4" fillId="2" borderId="1" xfId="0" applyFont="1" applyFill="1" applyBorder="1" applyAlignment="1">
      <alignment horizontal="center" vertical="center" wrapText="1"/>
    </xf>
    <xf numFmtId="2" fontId="5" fillId="2" borderId="1" xfId="0" applyNumberFormat="1" applyFont="1" applyFill="1" applyBorder="1" applyAlignment="1">
      <alignment horizontal="center" vertical="center" shrinkToFit="1"/>
    </xf>
    <xf numFmtId="0" fontId="4" fillId="2" borderId="1" xfId="0" applyFont="1" applyFill="1" applyBorder="1" applyAlignment="1">
      <alignment horizontal="right" vertical="center" wrapText="1"/>
    </xf>
    <xf numFmtId="4" fontId="5" fillId="2" borderId="1" xfId="0" applyNumberFormat="1" applyFont="1" applyFill="1" applyBorder="1" applyAlignment="1">
      <alignment horizontal="right" vertical="center" shrinkToFit="1"/>
    </xf>
    <xf numFmtId="0" fontId="4" fillId="2" borderId="1" xfId="0" applyFont="1" applyFill="1" applyBorder="1" applyAlignment="1">
      <alignment horizontal="left" vertical="center" wrapText="1"/>
    </xf>
    <xf numFmtId="4" fontId="5" fillId="2" borderId="1" xfId="0" applyNumberFormat="1" applyFont="1" applyFill="1" applyBorder="1" applyAlignment="1">
      <alignment horizontal="right" vertical="top" shrinkToFit="1"/>
    </xf>
    <xf numFmtId="0" fontId="8" fillId="2" borderId="1" xfId="0" applyFont="1" applyFill="1" applyBorder="1" applyAlignment="1">
      <alignment horizontal="left" vertical="center" wrapText="1"/>
    </xf>
    <xf numFmtId="0" fontId="1" fillId="4" borderId="1" xfId="0" applyFont="1" applyFill="1" applyBorder="1" applyAlignment="1">
      <alignment horizontal="center" vertical="top" wrapText="1"/>
    </xf>
    <xf numFmtId="0" fontId="1" fillId="4" borderId="1" xfId="0" applyFont="1" applyFill="1" applyBorder="1" applyAlignment="1">
      <alignment horizontal="left" vertical="top" wrapText="1"/>
    </xf>
    <xf numFmtId="0" fontId="0" fillId="4" borderId="1" xfId="0" applyFill="1" applyBorder="1" applyAlignment="1">
      <alignment horizontal="left" wrapText="1"/>
    </xf>
    <xf numFmtId="4" fontId="3" fillId="4" borderId="1" xfId="0" applyNumberFormat="1" applyFont="1" applyFill="1" applyBorder="1" applyAlignment="1">
      <alignment horizontal="right" vertical="top" shrinkToFit="1"/>
    </xf>
    <xf numFmtId="164" fontId="14" fillId="4" borderId="1" xfId="0" applyNumberFormat="1" applyFont="1" applyFill="1" applyBorder="1" applyAlignment="1">
      <alignment horizontal="right" vertical="center" shrinkToFit="1"/>
    </xf>
    <xf numFmtId="0" fontId="4"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14" fillId="4" borderId="1" xfId="0" applyFont="1" applyFill="1" applyBorder="1" applyAlignment="1">
      <alignment horizontal="left" vertical="center" wrapText="1"/>
    </xf>
    <xf numFmtId="2" fontId="5" fillId="4" borderId="1" xfId="0" applyNumberFormat="1" applyFont="1" applyFill="1" applyBorder="1" applyAlignment="1">
      <alignment horizontal="center" vertical="center" shrinkToFit="1"/>
    </xf>
    <xf numFmtId="0" fontId="4" fillId="4" borderId="1" xfId="0" applyFont="1" applyFill="1" applyBorder="1" applyAlignment="1">
      <alignment horizontal="right" vertical="center" wrapText="1"/>
    </xf>
    <xf numFmtId="4" fontId="5" fillId="4" borderId="1" xfId="0" applyNumberFormat="1" applyFont="1" applyFill="1" applyBorder="1" applyAlignment="1">
      <alignment horizontal="right" vertical="center" shrinkToFit="1"/>
    </xf>
    <xf numFmtId="0" fontId="4" fillId="4" borderId="1" xfId="0" applyFont="1" applyFill="1" applyBorder="1" applyAlignment="1">
      <alignment horizontal="left" vertical="center" wrapText="1"/>
    </xf>
    <xf numFmtId="4" fontId="5" fillId="4" borderId="1" xfId="0" applyNumberFormat="1" applyFont="1" applyFill="1" applyBorder="1" applyAlignment="1">
      <alignment horizontal="right" vertical="top" shrinkToFit="1"/>
    </xf>
    <xf numFmtId="164" fontId="8" fillId="4" borderId="1" xfId="0" applyNumberFormat="1" applyFont="1" applyFill="1" applyBorder="1" applyAlignment="1">
      <alignment horizontal="right" vertical="center"/>
    </xf>
    <xf numFmtId="0" fontId="8" fillId="0" borderId="0" xfId="0" applyFont="1" applyAlignment="1">
      <alignment horizontal="left" vertical="top" wrapText="1"/>
    </xf>
    <xf numFmtId="164" fontId="14" fillId="4" borderId="1" xfId="0" applyNumberFormat="1" applyFont="1" applyFill="1" applyBorder="1" applyAlignment="1">
      <alignment horizontal="right" vertical="center"/>
    </xf>
    <xf numFmtId="0" fontId="38" fillId="4" borderId="1" xfId="0" applyFont="1" applyFill="1" applyBorder="1" applyAlignment="1">
      <alignment horizontal="center" vertical="center" wrapText="1"/>
    </xf>
    <xf numFmtId="0" fontId="39" fillId="4" borderId="1" xfId="0" applyFont="1" applyFill="1" applyBorder="1" applyAlignment="1">
      <alignment horizontal="center" vertical="center"/>
    </xf>
    <xf numFmtId="2" fontId="38" fillId="4" borderId="1" xfId="0" applyNumberFormat="1" applyFont="1" applyFill="1" applyBorder="1" applyAlignment="1">
      <alignment horizontal="center" vertical="center" shrinkToFit="1"/>
    </xf>
    <xf numFmtId="0" fontId="38" fillId="4" borderId="1" xfId="0" applyFont="1" applyFill="1" applyBorder="1" applyAlignment="1">
      <alignment horizontal="right" vertical="center" wrapText="1"/>
    </xf>
    <xf numFmtId="4" fontId="38" fillId="4" borderId="1" xfId="0" applyNumberFormat="1" applyFont="1" applyFill="1" applyBorder="1" applyAlignment="1">
      <alignment horizontal="right" vertical="center" shrinkToFit="1"/>
    </xf>
    <xf numFmtId="0" fontId="38" fillId="4" borderId="1" xfId="0" applyFont="1" applyFill="1" applyBorder="1" applyAlignment="1">
      <alignment horizontal="left" vertical="center" wrapText="1"/>
    </xf>
    <xf numFmtId="4" fontId="38" fillId="4" borderId="1" xfId="0" applyNumberFormat="1" applyFont="1" applyFill="1" applyBorder="1" applyAlignment="1">
      <alignment horizontal="right" vertical="top" shrinkToFit="1"/>
    </xf>
    <xf numFmtId="164" fontId="39" fillId="4" borderId="1" xfId="0" applyNumberFormat="1" applyFont="1" applyFill="1" applyBorder="1" applyAlignment="1">
      <alignment horizontal="right" vertical="center"/>
    </xf>
    <xf numFmtId="0" fontId="0" fillId="4" borderId="1" xfId="0" applyFill="1" applyBorder="1" applyAlignment="1">
      <alignment horizontal="left" vertical="center" wrapText="1"/>
    </xf>
    <xf numFmtId="0" fontId="40" fillId="4" borderId="1" xfId="0" applyFont="1" applyFill="1" applyBorder="1" applyAlignment="1">
      <alignment horizontal="center" vertical="center" wrapText="1"/>
    </xf>
    <xf numFmtId="0" fontId="37" fillId="4" borderId="1" xfId="0" applyFont="1" applyFill="1" applyBorder="1" applyAlignment="1">
      <alignment horizontal="center" vertical="center" wrapText="1"/>
    </xf>
    <xf numFmtId="2" fontId="37" fillId="4" borderId="1" xfId="0" applyNumberFormat="1" applyFont="1" applyFill="1" applyBorder="1" applyAlignment="1">
      <alignment horizontal="center" vertical="center" wrapText="1"/>
    </xf>
    <xf numFmtId="164" fontId="37" fillId="4" borderId="1" xfId="0" applyNumberFormat="1" applyFont="1" applyFill="1" applyBorder="1" applyAlignment="1">
      <alignment horizontal="right" vertical="center" wrapText="1"/>
    </xf>
    <xf numFmtId="0" fontId="40" fillId="4" borderId="1" xfId="0" applyFont="1" applyFill="1" applyBorder="1" applyAlignment="1">
      <alignment horizontal="left" vertical="top" wrapText="1"/>
    </xf>
    <xf numFmtId="0" fontId="41" fillId="4" borderId="1" xfId="0" applyFont="1" applyFill="1" applyBorder="1" applyAlignment="1">
      <alignment horizontal="left" vertical="top" wrapText="1" indent="1"/>
    </xf>
    <xf numFmtId="0" fontId="41" fillId="4" borderId="1" xfId="0" applyFont="1" applyFill="1" applyBorder="1" applyAlignment="1">
      <alignment horizontal="right" vertical="top" wrapText="1"/>
    </xf>
    <xf numFmtId="0" fontId="41" fillId="4" borderId="1" xfId="0" applyFont="1" applyFill="1" applyBorder="1" applyAlignment="1">
      <alignment horizontal="left" vertical="top" wrapText="1"/>
    </xf>
    <xf numFmtId="0" fontId="1"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4" fillId="4" borderId="1" xfId="0" applyFont="1" applyFill="1" applyBorder="1" applyAlignment="1">
      <alignment horizontal="right" vertical="top" wrapText="1"/>
    </xf>
    <xf numFmtId="2" fontId="5" fillId="4" borderId="1" xfId="0" applyNumberFormat="1" applyFont="1" applyFill="1" applyBorder="1" applyAlignment="1">
      <alignment horizontal="center" vertical="top" shrinkToFit="1"/>
    </xf>
    <xf numFmtId="2" fontId="5" fillId="4" borderId="1" xfId="0" applyNumberFormat="1" applyFont="1" applyFill="1" applyBorder="1" applyAlignment="1">
      <alignment horizontal="right" vertical="top" shrinkToFit="1"/>
    </xf>
    <xf numFmtId="0" fontId="4" fillId="4" borderId="1" xfId="0" applyFont="1" applyFill="1" applyBorder="1" applyAlignment="1">
      <alignment horizontal="left" vertical="top" wrapText="1"/>
    </xf>
    <xf numFmtId="0" fontId="39" fillId="4" borderId="1" xfId="0" applyFont="1" applyFill="1" applyBorder="1" applyAlignment="1">
      <alignment horizontal="center" vertical="center" wrapText="1"/>
    </xf>
    <xf numFmtId="0" fontId="14" fillId="4" borderId="1" xfId="0" applyFont="1" applyFill="1" applyBorder="1" applyAlignment="1">
      <alignment horizontal="center" vertical="top" wrapText="1"/>
    </xf>
    <xf numFmtId="0" fontId="12" fillId="3" borderId="1" xfId="0" applyFont="1" applyFill="1" applyBorder="1" applyAlignment="1">
      <alignment vertical="top" wrapText="1"/>
    </xf>
    <xf numFmtId="0" fontId="2" fillId="3" borderId="1" xfId="0" applyFont="1" applyFill="1" applyBorder="1" applyAlignment="1">
      <alignment vertical="top" wrapText="1"/>
    </xf>
    <xf numFmtId="0" fontId="1" fillId="3" borderId="1" xfId="0" applyFont="1" applyFill="1" applyBorder="1" applyAlignment="1">
      <alignment horizontal="left" vertical="top" wrapText="1"/>
    </xf>
    <xf numFmtId="4" fontId="3" fillId="3" borderId="1" xfId="0" applyNumberFormat="1" applyFont="1" applyFill="1" applyBorder="1" applyAlignment="1">
      <alignment horizontal="right" vertical="top" shrinkToFit="1"/>
    </xf>
    <xf numFmtId="0" fontId="42" fillId="4" borderId="1" xfId="0" applyFont="1" applyFill="1" applyBorder="1" applyAlignment="1">
      <alignment vertical="top" wrapText="1"/>
    </xf>
    <xf numFmtId="49" fontId="37" fillId="0" borderId="1" xfId="0" applyNumberFormat="1" applyFont="1" applyBorder="1" applyAlignment="1">
      <alignment horizontal="center" vertical="center" wrapText="1"/>
    </xf>
    <xf numFmtId="0" fontId="32" fillId="3" borderId="1" xfId="0" applyFont="1" applyFill="1" applyBorder="1" applyAlignment="1">
      <alignment vertical="top" wrapText="1"/>
    </xf>
    <xf numFmtId="0" fontId="43" fillId="0" borderId="0" xfId="0" applyFont="1" applyAlignment="1">
      <alignment horizontal="left" vertical="top"/>
    </xf>
    <xf numFmtId="0" fontId="19" fillId="0" borderId="6" xfId="0" applyFont="1" applyBorder="1" applyAlignment="1">
      <alignment vertical="center" wrapText="1"/>
    </xf>
    <xf numFmtId="0" fontId="19" fillId="0" borderId="0" xfId="0" applyFont="1" applyAlignment="1">
      <alignment vertical="center" wrapText="1"/>
    </xf>
    <xf numFmtId="0" fontId="19" fillId="0" borderId="6" xfId="0" applyFont="1" applyBorder="1" applyAlignment="1">
      <alignment wrapText="1"/>
    </xf>
    <xf numFmtId="0" fontId="19" fillId="0" borderId="0" xfId="0" applyFont="1" applyAlignment="1">
      <alignment wrapText="1"/>
    </xf>
    <xf numFmtId="0" fontId="19" fillId="5" borderId="27" xfId="0" applyFont="1" applyFill="1" applyBorder="1" applyAlignment="1">
      <alignment vertical="center" wrapText="1"/>
    </xf>
    <xf numFmtId="0" fontId="19" fillId="5" borderId="28" xfId="0" applyFont="1" applyFill="1" applyBorder="1" applyAlignment="1">
      <alignment vertical="center" wrapText="1"/>
    </xf>
    <xf numFmtId="0" fontId="31" fillId="0" borderId="9" xfId="0" applyFont="1" applyBorder="1" applyAlignment="1">
      <alignment vertical="top" wrapText="1"/>
    </xf>
    <xf numFmtId="0" fontId="31" fillId="0" borderId="0" xfId="0" applyFont="1" applyAlignment="1">
      <alignment vertical="top" wrapText="1"/>
    </xf>
    <xf numFmtId="0" fontId="31" fillId="0" borderId="28" xfId="0" applyFont="1" applyBorder="1" applyAlignment="1">
      <alignment vertical="top"/>
    </xf>
    <xf numFmtId="0" fontId="6" fillId="0" borderId="30" xfId="0" applyFont="1" applyBorder="1" applyAlignment="1">
      <alignment horizontal="center" vertical="center" wrapText="1"/>
    </xf>
    <xf numFmtId="0" fontId="42" fillId="0" borderId="30" xfId="0" applyFont="1" applyBorder="1" applyAlignment="1">
      <alignment horizontal="center" vertical="center" wrapText="1"/>
    </xf>
    <xf numFmtId="0" fontId="1" fillId="0" borderId="30" xfId="0" applyFont="1" applyBorder="1" applyAlignment="1">
      <alignment horizontal="center" vertical="center" wrapText="1"/>
    </xf>
    <xf numFmtId="164" fontId="44" fillId="5" borderId="20" xfId="0" applyNumberFormat="1" applyFont="1" applyFill="1" applyBorder="1" applyAlignment="1">
      <alignment vertical="center" wrapText="1"/>
    </xf>
    <xf numFmtId="164" fontId="35" fillId="3" borderId="1" xfId="0" applyNumberFormat="1" applyFont="1" applyFill="1" applyBorder="1" applyAlignment="1">
      <alignment horizontal="right" vertical="top" shrinkToFit="1"/>
    </xf>
    <xf numFmtId="0" fontId="43" fillId="4" borderId="1" xfId="0" applyFont="1" applyFill="1" applyBorder="1" applyAlignment="1">
      <alignment horizontal="left" wrapText="1"/>
    </xf>
    <xf numFmtId="164" fontId="8" fillId="0" borderId="1" xfId="0" applyNumberFormat="1" applyFont="1" applyBorder="1" applyAlignment="1">
      <alignment horizontal="right" vertical="center" shrinkToFit="1"/>
    </xf>
    <xf numFmtId="164" fontId="8" fillId="4" borderId="1" xfId="0" applyNumberFormat="1" applyFont="1" applyFill="1" applyBorder="1" applyAlignment="1">
      <alignment horizontal="right" vertical="center" shrinkToFit="1"/>
    </xf>
    <xf numFmtId="0" fontId="31" fillId="3" borderId="1" xfId="0" applyFont="1" applyFill="1" applyBorder="1" applyAlignment="1">
      <alignment vertical="top" wrapText="1"/>
    </xf>
    <xf numFmtId="164" fontId="8" fillId="2" borderId="1" xfId="0" applyNumberFormat="1" applyFont="1" applyFill="1" applyBorder="1" applyAlignment="1">
      <alignment horizontal="right" vertical="center" shrinkToFit="1"/>
    </xf>
    <xf numFmtId="164" fontId="39" fillId="4" borderId="1" xfId="0" applyNumberFormat="1" applyFont="1" applyFill="1" applyBorder="1" applyAlignment="1">
      <alignment horizontal="right" vertical="center" shrinkToFit="1"/>
    </xf>
    <xf numFmtId="2" fontId="8" fillId="4" borderId="1" xfId="0" applyNumberFormat="1" applyFont="1" applyFill="1" applyBorder="1" applyAlignment="1">
      <alignment horizontal="right" vertical="center" shrinkToFit="1"/>
    </xf>
    <xf numFmtId="2" fontId="8" fillId="2" borderId="1" xfId="0" applyNumberFormat="1" applyFont="1" applyFill="1" applyBorder="1" applyAlignment="1">
      <alignment horizontal="right" vertical="top" shrinkToFit="1"/>
    </xf>
    <xf numFmtId="0" fontId="32" fillId="0" borderId="0" xfId="0" applyFont="1" applyAlignment="1">
      <alignment vertical="top" wrapText="1"/>
    </xf>
    <xf numFmtId="0" fontId="42" fillId="4" borderId="1" xfId="0" applyFont="1" applyFill="1" applyBorder="1" applyAlignment="1">
      <alignment horizontal="left" vertical="top" wrapText="1"/>
    </xf>
    <xf numFmtId="0" fontId="37" fillId="0" borderId="1" xfId="0" applyFont="1" applyBorder="1" applyAlignment="1">
      <alignment horizontal="left" vertical="center" wrapText="1"/>
    </xf>
    <xf numFmtId="0" fontId="42" fillId="4" borderId="1" xfId="0" applyFont="1" applyFill="1" applyBorder="1" applyAlignment="1">
      <alignment horizontal="center" vertical="top" wrapText="1"/>
    </xf>
    <xf numFmtId="0" fontId="42" fillId="3" borderId="1" xfId="0" applyFont="1" applyFill="1" applyBorder="1" applyAlignment="1">
      <alignment horizontal="center" vertical="top" wrapText="1"/>
    </xf>
    <xf numFmtId="0" fontId="45" fillId="0" borderId="0" xfId="0" applyFont="1" applyAlignment="1">
      <alignment vertical="center" wrapText="1"/>
    </xf>
    <xf numFmtId="0" fontId="46" fillId="0" borderId="0" xfId="0" applyFont="1" applyAlignment="1">
      <alignment horizontal="center" vertical="center" wrapText="1"/>
    </xf>
    <xf numFmtId="0" fontId="45" fillId="0" borderId="0" xfId="0" applyFont="1" applyAlignment="1">
      <alignment wrapText="1"/>
    </xf>
    <xf numFmtId="0" fontId="25" fillId="6" borderId="19" xfId="0" applyFont="1" applyFill="1" applyBorder="1" applyAlignment="1">
      <alignment horizontal="center" vertical="center"/>
    </xf>
    <xf numFmtId="0" fontId="24" fillId="6" borderId="20" xfId="0" applyFont="1" applyFill="1" applyBorder="1" applyAlignment="1">
      <alignment horizontal="center" vertical="center"/>
    </xf>
    <xf numFmtId="0" fontId="24" fillId="6" borderId="20" xfId="0" applyFont="1" applyFill="1" applyBorder="1" applyAlignment="1">
      <alignment horizontal="center" vertical="center" wrapText="1"/>
    </xf>
    <xf numFmtId="0" fontId="24" fillId="6" borderId="25" xfId="0" applyFont="1" applyFill="1" applyBorder="1" applyAlignment="1">
      <alignment horizontal="center" vertical="center"/>
    </xf>
    <xf numFmtId="10" fontId="24" fillId="6" borderId="20" xfId="2" applyNumberFormat="1" applyFont="1" applyFill="1" applyBorder="1" applyAlignment="1">
      <alignment horizontal="center" vertical="center"/>
    </xf>
    <xf numFmtId="44" fontId="23" fillId="6" borderId="20" xfId="1" applyFont="1" applyFill="1" applyBorder="1" applyAlignment="1">
      <alignment vertical="center"/>
    </xf>
    <xf numFmtId="9" fontId="24" fillId="6" borderId="20" xfId="0" applyNumberFormat="1" applyFont="1" applyFill="1" applyBorder="1" applyAlignment="1">
      <alignment horizontal="center" vertical="center"/>
    </xf>
    <xf numFmtId="44" fontId="24" fillId="6" borderId="20" xfId="0" applyNumberFormat="1" applyFont="1" applyFill="1" applyBorder="1" applyAlignment="1">
      <alignment vertical="center"/>
    </xf>
    <xf numFmtId="10" fontId="23" fillId="6" borderId="20" xfId="2" applyNumberFormat="1" applyFont="1" applyFill="1" applyBorder="1" applyAlignment="1">
      <alignment horizontal="center" vertical="center"/>
    </xf>
    <xf numFmtId="10" fontId="23" fillId="6" borderId="26" xfId="2" applyNumberFormat="1" applyFont="1" applyFill="1" applyBorder="1" applyAlignment="1">
      <alignment vertical="center"/>
    </xf>
    <xf numFmtId="4" fontId="24" fillId="6" borderId="20" xfId="0" applyNumberFormat="1" applyFont="1" applyFill="1" applyBorder="1" applyAlignment="1">
      <alignment horizontal="center" vertical="center"/>
    </xf>
    <xf numFmtId="44" fontId="24" fillId="6" borderId="20" xfId="0" applyNumberFormat="1" applyFont="1" applyFill="1" applyBorder="1" applyAlignment="1">
      <alignment horizontal="center" vertical="center"/>
    </xf>
    <xf numFmtId="44" fontId="24" fillId="6" borderId="26" xfId="1" applyFont="1" applyFill="1" applyBorder="1" applyAlignment="1">
      <alignment vertical="center"/>
    </xf>
    <xf numFmtId="164" fontId="23" fillId="0" borderId="14" xfId="0" applyNumberFormat="1" applyFont="1" applyBorder="1" applyAlignment="1">
      <alignment horizontal="left" vertical="center" wrapText="1"/>
    </xf>
    <xf numFmtId="0" fontId="23" fillId="0" borderId="0" xfId="0" applyFont="1" applyAlignment="1">
      <alignment horizontal="left" vertical="center" wrapText="1"/>
    </xf>
    <xf numFmtId="10" fontId="23" fillId="0" borderId="22" xfId="2" applyNumberFormat="1" applyFont="1" applyBorder="1" applyAlignment="1">
      <alignment horizontal="center" vertical="center"/>
    </xf>
    <xf numFmtId="10" fontId="23" fillId="0" borderId="10" xfId="2" applyNumberFormat="1" applyFont="1" applyBorder="1" applyAlignment="1">
      <alignment horizontal="center" vertical="center"/>
    </xf>
    <xf numFmtId="44" fontId="23" fillId="0" borderId="21" xfId="1" applyFont="1" applyBorder="1" applyAlignment="1">
      <alignment horizontal="center" vertical="center"/>
    </xf>
    <xf numFmtId="10" fontId="23" fillId="0" borderId="26" xfId="2" applyNumberFormat="1" applyFont="1" applyBorder="1" applyAlignment="1">
      <alignment horizontal="center" vertical="center"/>
    </xf>
    <xf numFmtId="44" fontId="23" fillId="0" borderId="26" xfId="1" applyFont="1" applyBorder="1" applyAlignment="1">
      <alignment horizontal="center" vertical="center"/>
    </xf>
    <xf numFmtId="0" fontId="24" fillId="0" borderId="26" xfId="0" applyFont="1" applyBorder="1" applyAlignment="1">
      <alignment horizontal="center" vertical="center"/>
    </xf>
    <xf numFmtId="0" fontId="31" fillId="0" borderId="0" xfId="0" applyFont="1" applyAlignment="1">
      <alignment horizontal="center" vertical="top" wrapText="1"/>
    </xf>
    <xf numFmtId="0" fontId="31" fillId="0" borderId="7" xfId="0" applyFont="1" applyBorder="1" applyAlignment="1">
      <alignment horizontal="center" vertical="top" wrapText="1"/>
    </xf>
    <xf numFmtId="0" fontId="34" fillId="0" borderId="13" xfId="0" applyFont="1" applyBorder="1" applyAlignment="1">
      <alignment horizontal="center" vertical="top"/>
    </xf>
    <xf numFmtId="0" fontId="34" fillId="0" borderId="14" xfId="0" applyFont="1" applyBorder="1" applyAlignment="1">
      <alignment horizontal="center" vertical="top"/>
    </xf>
    <xf numFmtId="0" fontId="34" fillId="0" borderId="15" xfId="0" applyFont="1" applyBorder="1" applyAlignment="1">
      <alignment horizontal="center" vertical="top"/>
    </xf>
    <xf numFmtId="0" fontId="11" fillId="0" borderId="2" xfId="0" applyFont="1" applyBorder="1" applyAlignment="1">
      <alignment horizontal="center" vertical="center"/>
    </xf>
    <xf numFmtId="0" fontId="10" fillId="0" borderId="3" xfId="0" applyFont="1" applyBorder="1" applyAlignment="1">
      <alignment horizontal="center" vertical="center"/>
    </xf>
    <xf numFmtId="0" fontId="11" fillId="0" borderId="0" xfId="0" applyFont="1" applyAlignment="1">
      <alignment horizontal="center" vertical="center"/>
    </xf>
    <xf numFmtId="0" fontId="1" fillId="0" borderId="1" xfId="0" applyFont="1" applyBorder="1" applyAlignment="1">
      <alignment horizontal="center" vertical="center" wrapText="1"/>
    </xf>
    <xf numFmtId="0" fontId="33" fillId="0" borderId="0" xfId="0" applyFont="1" applyAlignment="1">
      <alignment horizontal="center" vertical="center" wrapText="1"/>
    </xf>
    <xf numFmtId="0" fontId="30" fillId="0" borderId="13" xfId="0" applyFont="1" applyBorder="1" applyAlignment="1">
      <alignment horizontal="center" vertical="top" wrapText="1"/>
    </xf>
    <xf numFmtId="0" fontId="30" fillId="0" borderId="14" xfId="0" applyFont="1" applyBorder="1" applyAlignment="1">
      <alignment horizontal="center" vertical="top" wrapText="1"/>
    </xf>
    <xf numFmtId="0" fontId="30" fillId="0" borderId="15" xfId="0" applyFont="1" applyBorder="1" applyAlignment="1">
      <alignment horizontal="center" vertical="top" wrapText="1"/>
    </xf>
    <xf numFmtId="0" fontId="1" fillId="0" borderId="30" xfId="0" applyFont="1" applyBorder="1" applyAlignment="1">
      <alignment horizontal="left" vertical="top" wrapText="1" indent="1"/>
    </xf>
    <xf numFmtId="0" fontId="0" fillId="0" borderId="30" xfId="0" applyBorder="1" applyAlignment="1">
      <alignment horizontal="center" vertical="top" wrapText="1"/>
    </xf>
    <xf numFmtId="0" fontId="1" fillId="0" borderId="30" xfId="0" applyFont="1" applyBorder="1" applyAlignment="1">
      <alignment horizontal="left" vertical="top" wrapText="1"/>
    </xf>
    <xf numFmtId="0" fontId="31" fillId="0" borderId="6" xfId="0" applyFont="1" applyBorder="1" applyAlignment="1">
      <alignment horizontal="left" vertical="top" wrapText="1"/>
    </xf>
    <xf numFmtId="0" fontId="31" fillId="0" borderId="0" xfId="0" applyFont="1" applyAlignment="1">
      <alignment horizontal="left" vertical="top"/>
    </xf>
    <xf numFmtId="0" fontId="33" fillId="0" borderId="0" xfId="0" applyFont="1" applyAlignment="1">
      <alignment horizontal="center" vertical="top" wrapText="1"/>
    </xf>
    <xf numFmtId="0" fontId="44" fillId="5" borderId="28" xfId="0" applyFont="1" applyFill="1" applyBorder="1" applyAlignment="1">
      <alignment horizontal="center" vertical="center" wrapText="1"/>
    </xf>
    <xf numFmtId="0" fontId="31" fillId="0" borderId="0" xfId="0" applyFont="1" applyAlignment="1">
      <alignment horizontal="center" vertical="center" wrapText="1"/>
    </xf>
    <xf numFmtId="0" fontId="31" fillId="0" borderId="28" xfId="0" applyFont="1" applyBorder="1" applyAlignment="1">
      <alignment horizontal="center" vertical="center" wrapText="1"/>
    </xf>
    <xf numFmtId="0" fontId="31" fillId="0" borderId="27" xfId="0" applyFont="1" applyBorder="1" applyAlignment="1">
      <alignment horizontal="left" vertical="top" wrapText="1"/>
    </xf>
    <xf numFmtId="0" fontId="31" fillId="0" borderId="28" xfId="0" applyFont="1" applyBorder="1" applyAlignment="1">
      <alignment horizontal="left" vertical="top"/>
    </xf>
    <xf numFmtId="0" fontId="31" fillId="0" borderId="8" xfId="0" applyFont="1" applyBorder="1" applyAlignment="1">
      <alignment horizontal="left" vertical="center"/>
    </xf>
    <xf numFmtId="0" fontId="31" fillId="0" borderId="9" xfId="0" applyFont="1" applyBorder="1" applyAlignment="1">
      <alignment horizontal="left" vertical="center"/>
    </xf>
    <xf numFmtId="0" fontId="31" fillId="0" borderId="6" xfId="0" applyFont="1" applyBorder="1" applyAlignment="1">
      <alignment horizontal="left" vertical="center"/>
    </xf>
    <xf numFmtId="0" fontId="31" fillId="0" borderId="0" xfId="0" applyFont="1" applyAlignment="1">
      <alignment horizontal="left" vertic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7" fillId="0" borderId="22"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2" xfId="0" applyFont="1" applyBorder="1" applyAlignment="1">
      <alignment horizontal="center" vertical="center"/>
    </xf>
    <xf numFmtId="0" fontId="27" fillId="0" borderId="21" xfId="0" applyFont="1" applyBorder="1" applyAlignment="1">
      <alignment horizontal="center" vertical="center"/>
    </xf>
    <xf numFmtId="0" fontId="27" fillId="0" borderId="25" xfId="0" applyFont="1" applyBorder="1" applyAlignment="1">
      <alignment horizontal="center" vertical="center" wrapText="1"/>
    </xf>
    <xf numFmtId="0" fontId="27" fillId="0" borderId="7" xfId="0" applyFont="1" applyBorder="1" applyAlignment="1">
      <alignment horizontal="center" vertical="center"/>
    </xf>
    <xf numFmtId="0" fontId="27" fillId="0" borderId="20"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28" fillId="0" borderId="10" xfId="0" applyFont="1" applyBorder="1" applyAlignment="1">
      <alignment horizontal="center" vertical="center"/>
    </xf>
    <xf numFmtId="0" fontId="28" fillId="0" borderId="27" xfId="0" applyFont="1" applyBorder="1" applyAlignment="1">
      <alignment horizontal="center" vertical="center"/>
    </xf>
    <xf numFmtId="0" fontId="28" fillId="0" borderId="28" xfId="0" applyFont="1" applyBorder="1" applyAlignment="1">
      <alignment horizontal="center" vertical="center"/>
    </xf>
    <xf numFmtId="0" fontId="28" fillId="0" borderId="20" xfId="0" applyFont="1" applyBorder="1" applyAlignment="1">
      <alignment horizontal="center" vertical="center"/>
    </xf>
    <xf numFmtId="2" fontId="27" fillId="0" borderId="24" xfId="0" applyNumberFormat="1" applyFont="1" applyBorder="1" applyAlignment="1">
      <alignment horizontal="center" vertical="center"/>
    </xf>
    <xf numFmtId="0" fontId="27" fillId="0" borderId="23" xfId="0" applyFont="1" applyBorder="1" applyAlignment="1">
      <alignment horizontal="center" vertical="center"/>
    </xf>
    <xf numFmtId="0" fontId="23" fillId="0" borderId="22" xfId="0" applyFont="1" applyBorder="1" applyAlignment="1">
      <alignment horizontal="center" vertical="center"/>
    </xf>
    <xf numFmtId="0" fontId="23" fillId="0" borderId="21" xfId="0" applyFont="1" applyBorder="1" applyAlignment="1">
      <alignment horizontal="center" vertical="center"/>
    </xf>
    <xf numFmtId="0" fontId="27" fillId="0" borderId="23" xfId="0" applyFont="1" applyBorder="1" applyAlignment="1">
      <alignment horizontal="center" vertical="center" wrapText="1"/>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8" fillId="0" borderId="0" xfId="0" applyFont="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6" xfId="0" applyFont="1" applyBorder="1" applyAlignment="1">
      <alignment horizontal="center" vertical="center"/>
    </xf>
    <xf numFmtId="0" fontId="21" fillId="0" borderId="0" xfId="0" applyFont="1" applyAlignment="1">
      <alignment horizontal="center" vertical="center"/>
    </xf>
    <xf numFmtId="0" fontId="21" fillId="0" borderId="7" xfId="0" applyFont="1" applyBorder="1" applyAlignment="1">
      <alignment horizontal="center" vertical="center"/>
    </xf>
    <xf numFmtId="0" fontId="22" fillId="5" borderId="6" xfId="0" applyFont="1" applyFill="1" applyBorder="1" applyAlignment="1">
      <alignment horizontal="center" vertical="center"/>
    </xf>
    <xf numFmtId="0" fontId="22" fillId="5" borderId="0" xfId="0" applyFont="1" applyFill="1" applyAlignment="1">
      <alignment horizontal="center" vertical="center"/>
    </xf>
    <xf numFmtId="0" fontId="22" fillId="5" borderId="7" xfId="0" applyFont="1" applyFill="1" applyBorder="1" applyAlignment="1">
      <alignment horizontal="center" vertical="center"/>
    </xf>
    <xf numFmtId="0" fontId="23" fillId="0" borderId="16" xfId="0" applyFont="1" applyBorder="1" applyAlignment="1">
      <alignment vertical="center" wrapText="1"/>
    </xf>
    <xf numFmtId="0" fontId="23" fillId="0" borderId="17" xfId="0" applyFont="1" applyBorder="1" applyAlignment="1">
      <alignment vertical="center" wrapText="1"/>
    </xf>
    <xf numFmtId="0" fontId="23" fillId="0" borderId="4" xfId="0" applyFont="1" applyBorder="1" applyAlignment="1">
      <alignment vertical="center" wrapText="1"/>
    </xf>
    <xf numFmtId="0" fontId="23" fillId="0" borderId="18" xfId="0" applyFont="1" applyBorder="1" applyAlignment="1">
      <alignment vertical="center" wrapText="1"/>
    </xf>
    <xf numFmtId="0" fontId="23" fillId="0" borderId="11" xfId="0" applyFont="1" applyBorder="1" applyAlignment="1">
      <alignment horizontal="left" vertical="center"/>
    </xf>
    <xf numFmtId="0" fontId="23" fillId="0" borderId="12" xfId="0" applyFont="1" applyBorder="1" applyAlignment="1">
      <alignment horizontal="left" vertical="center"/>
    </xf>
    <xf numFmtId="0" fontId="23" fillId="0" borderId="17" xfId="0" applyFont="1" applyBorder="1" applyAlignment="1">
      <alignment horizontal="left" vertical="center"/>
    </xf>
    <xf numFmtId="0" fontId="23" fillId="0" borderId="13" xfId="0" applyFont="1" applyBorder="1" applyAlignment="1">
      <alignment horizontal="left" vertical="center" wrapText="1"/>
    </xf>
    <xf numFmtId="0" fontId="23" fillId="0" borderId="14" xfId="0" applyFont="1" applyBorder="1" applyAlignment="1">
      <alignment horizontal="left" vertical="center" wrapText="1"/>
    </xf>
    <xf numFmtId="0" fontId="23" fillId="0" borderId="29" xfId="0" applyFont="1" applyBorder="1" applyAlignment="1">
      <alignment horizontal="left" vertical="center" wrapText="1"/>
    </xf>
    <xf numFmtId="0" fontId="23" fillId="0" borderId="27" xfId="0" applyFont="1" applyBorder="1" applyAlignment="1">
      <alignment horizontal="left" vertical="center" wrapText="1"/>
    </xf>
    <xf numFmtId="0" fontId="23" fillId="0" borderId="28" xfId="0" applyFont="1" applyBorder="1" applyAlignment="1">
      <alignment horizontal="left" vertical="center" wrapText="1"/>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6" borderId="8" xfId="0" applyFont="1" applyFill="1" applyBorder="1" applyAlignment="1">
      <alignment horizontal="center" vertical="center"/>
    </xf>
    <xf numFmtId="0" fontId="24" fillId="6" borderId="10" xfId="0" applyFont="1" applyFill="1" applyBorder="1" applyAlignment="1">
      <alignment horizontal="center" vertical="center"/>
    </xf>
    <xf numFmtId="0" fontId="24" fillId="6" borderId="27" xfId="0" applyFont="1" applyFill="1" applyBorder="1" applyAlignment="1">
      <alignment horizontal="center" vertical="center"/>
    </xf>
    <xf numFmtId="0" fontId="24" fillId="6" borderId="20" xfId="0" applyFont="1" applyFill="1" applyBorder="1" applyAlignment="1">
      <alignment horizontal="center" vertical="center"/>
    </xf>
    <xf numFmtId="164" fontId="5" fillId="0" borderId="1" xfId="0" applyNumberFormat="1" applyFont="1" applyBorder="1" applyAlignment="1">
      <alignment horizontal="right" vertical="center" shrinkToFit="1"/>
    </xf>
    <xf numFmtId="0" fontId="1" fillId="6" borderId="1" xfId="0" applyFont="1" applyFill="1" applyBorder="1" applyAlignment="1">
      <alignment horizontal="center" vertical="top" wrapText="1"/>
    </xf>
    <xf numFmtId="0" fontId="1" fillId="6" borderId="1" xfId="0" applyFont="1" applyFill="1" applyBorder="1" applyAlignment="1">
      <alignment vertical="top" wrapText="1"/>
    </xf>
    <xf numFmtId="0" fontId="0" fillId="6" borderId="1" xfId="0" applyFill="1" applyBorder="1" applyAlignment="1">
      <alignment horizontal="left" wrapText="1"/>
    </xf>
    <xf numFmtId="0" fontId="0" fillId="6" borderId="1" xfId="0" applyFill="1" applyBorder="1" applyAlignment="1">
      <alignment horizontal="left" vertical="center" wrapText="1"/>
    </xf>
    <xf numFmtId="164" fontId="5" fillId="6" borderId="1" xfId="0" applyNumberFormat="1" applyFont="1" applyFill="1" applyBorder="1" applyAlignment="1">
      <alignment horizontal="right" vertical="center" shrinkToFit="1"/>
    </xf>
    <xf numFmtId="0" fontId="1" fillId="6" borderId="1" xfId="0" applyFont="1" applyFill="1" applyBorder="1" applyAlignment="1">
      <alignment horizontal="left" vertical="top" wrapText="1"/>
    </xf>
    <xf numFmtId="4" fontId="3" fillId="6" borderId="1" xfId="0" applyNumberFormat="1" applyFont="1" applyFill="1" applyBorder="1" applyAlignment="1">
      <alignment horizontal="right" vertical="top" shrinkToFit="1"/>
    </xf>
    <xf numFmtId="164" fontId="14" fillId="6" borderId="1" xfId="0" applyNumberFormat="1" applyFont="1" applyFill="1" applyBorder="1" applyAlignment="1">
      <alignment horizontal="right" vertical="center" shrinkToFit="1"/>
    </xf>
    <xf numFmtId="164" fontId="19" fillId="0" borderId="7" xfId="0" applyNumberFormat="1" applyFont="1" applyBorder="1" applyAlignment="1">
      <alignment wrapText="1"/>
    </xf>
    <xf numFmtId="164" fontId="19" fillId="0" borderId="7" xfId="0" applyNumberFormat="1" applyFont="1" applyBorder="1" applyAlignment="1">
      <alignment vertical="center" wrapText="1"/>
    </xf>
    <xf numFmtId="164" fontId="31" fillId="0" borderId="10" xfId="0" applyNumberFormat="1" applyFont="1" applyBorder="1" applyAlignment="1">
      <alignment horizontal="center" vertical="top" wrapText="1"/>
    </xf>
    <xf numFmtId="164" fontId="31" fillId="0" borderId="20" xfId="0" applyNumberFormat="1" applyFont="1" applyBorder="1" applyAlignment="1">
      <alignment horizontal="center" vertical="top"/>
    </xf>
    <xf numFmtId="164" fontId="42" fillId="0" borderId="30" xfId="0" applyNumberFormat="1" applyFont="1" applyBorder="1" applyAlignment="1">
      <alignment horizontal="center" vertical="center" wrapText="1"/>
    </xf>
    <xf numFmtId="164" fontId="43" fillId="0" borderId="5" xfId="0" applyNumberFormat="1" applyFont="1" applyBorder="1" applyAlignment="1">
      <alignment horizontal="left" vertical="top"/>
    </xf>
    <xf numFmtId="164" fontId="43" fillId="0" borderId="7" xfId="0" applyNumberFormat="1" applyFont="1" applyBorder="1" applyAlignment="1">
      <alignment horizontal="left" vertical="top"/>
    </xf>
    <xf numFmtId="164" fontId="43" fillId="0" borderId="0" xfId="0" applyNumberFormat="1" applyFont="1" applyAlignment="1">
      <alignment horizontal="left" vertical="top"/>
    </xf>
    <xf numFmtId="166" fontId="8" fillId="0" borderId="1" xfId="0" applyNumberFormat="1" applyFont="1" applyBorder="1" applyAlignment="1">
      <alignment horizontal="right" vertical="center"/>
    </xf>
    <xf numFmtId="0" fontId="6" fillId="6" borderId="1" xfId="0" applyFont="1" applyFill="1" applyBorder="1" applyAlignment="1">
      <alignment horizontal="center" vertical="top" wrapText="1"/>
    </xf>
  </cellXfs>
  <cellStyles count="3">
    <cellStyle name="Moeda" xfId="1" builtinId="4"/>
    <cellStyle name="Normal" xfId="0" builtinId="0"/>
    <cellStyle name="Porcentagem"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142874</xdr:colOff>
      <xdr:row>0</xdr:row>
      <xdr:rowOff>47626</xdr:rowOff>
    </xdr:from>
    <xdr:to>
      <xdr:col>1</xdr:col>
      <xdr:colOff>552450</xdr:colOff>
      <xdr:row>2</xdr:row>
      <xdr:rowOff>352426</xdr:rowOff>
    </xdr:to>
    <xdr:pic>
      <xdr:nvPicPr>
        <xdr:cNvPr id="2" name="WordPictureWatermark39594283">
          <a:extLst>
            <a:ext uri="{FF2B5EF4-FFF2-40B4-BE49-F238E27FC236}">
              <a16:creationId xmlns:a16="http://schemas.microsoft.com/office/drawing/2014/main" id="{0DBBC660-9D1E-479F-809C-85FDF48CD5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032" t="3262" r="82104" b="86848"/>
        <a:stretch>
          <a:fillRect/>
        </a:stretch>
      </xdr:blipFill>
      <xdr:spPr bwMode="auto">
        <a:xfrm>
          <a:off x="142874" y="47626"/>
          <a:ext cx="819151"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638175</xdr:colOff>
      <xdr:row>0</xdr:row>
      <xdr:rowOff>38101</xdr:rowOff>
    </xdr:from>
    <xdr:to>
      <xdr:col>13</xdr:col>
      <xdr:colOff>466724</xdr:colOff>
      <xdr:row>2</xdr:row>
      <xdr:rowOff>323851</xdr:rowOff>
    </xdr:to>
    <xdr:pic>
      <xdr:nvPicPr>
        <xdr:cNvPr id="3" name="WordPictureWatermark39594283">
          <a:extLst>
            <a:ext uri="{FF2B5EF4-FFF2-40B4-BE49-F238E27FC236}">
              <a16:creationId xmlns:a16="http://schemas.microsoft.com/office/drawing/2014/main" id="{65182124-86D8-4527-8CD0-7B0165F6396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032" t="3262" r="82104" b="86848"/>
        <a:stretch>
          <a:fillRect/>
        </a:stretch>
      </xdr:blipFill>
      <xdr:spPr bwMode="auto">
        <a:xfrm>
          <a:off x="6915150" y="38101"/>
          <a:ext cx="74294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71966</xdr:colOff>
      <xdr:row>0</xdr:row>
      <xdr:rowOff>63500</xdr:rowOff>
    </xdr:from>
    <xdr:to>
      <xdr:col>1</xdr:col>
      <xdr:colOff>914399</xdr:colOff>
      <xdr:row>1</xdr:row>
      <xdr:rowOff>421640</xdr:rowOff>
    </xdr:to>
    <xdr:pic>
      <xdr:nvPicPr>
        <xdr:cNvPr id="2" name="Imagem 1" descr="Pre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126" y="63500"/>
          <a:ext cx="842433"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65"/>
  <sheetViews>
    <sheetView tabSelected="1" view="pageBreakPreview" topLeftCell="A46" zoomScaleNormal="100" zoomScaleSheetLayoutView="100" workbookViewId="0">
      <selection activeCell="C13" sqref="C13:K53"/>
    </sheetView>
  </sheetViews>
  <sheetFormatPr defaultRowHeight="12.75" x14ac:dyDescent="0.2"/>
  <cols>
    <col min="1" max="1" width="7.1640625" bestFit="1" customWidth="1"/>
    <col min="2" max="2" width="15.1640625" style="117" bestFit="1" customWidth="1"/>
    <col min="3" max="3" width="62.1640625" style="82" customWidth="1"/>
    <col min="4" max="4" width="6.5" customWidth="1"/>
    <col min="5" max="5" width="8.1640625" customWidth="1"/>
    <col min="6" max="6" width="11.5" style="117" bestFit="1" customWidth="1"/>
    <col min="7" max="7" width="3.83203125" hidden="1" customWidth="1"/>
    <col min="8" max="8" width="7.1640625" hidden="1" customWidth="1"/>
    <col min="9" max="9" width="3.5" hidden="1" customWidth="1"/>
    <col min="10" max="10" width="8.83203125" hidden="1" customWidth="1"/>
    <col min="11" max="11" width="16" style="117" bestFit="1" customWidth="1"/>
    <col min="12" max="12" width="4.83203125" hidden="1" customWidth="1"/>
    <col min="13" max="13" width="11.1640625" hidden="1" customWidth="1"/>
    <col min="14" max="14" width="17.5" style="263" bestFit="1" customWidth="1"/>
  </cols>
  <sheetData>
    <row r="1" spans="1:20" ht="30" customHeight="1" x14ac:dyDescent="0.2">
      <c r="A1" s="178" t="s">
        <v>104</v>
      </c>
      <c r="B1" s="178"/>
      <c r="C1" s="178"/>
      <c r="D1" s="178"/>
      <c r="E1" s="178"/>
      <c r="F1" s="178"/>
      <c r="G1" s="178"/>
      <c r="H1" s="178"/>
      <c r="I1" s="178"/>
      <c r="J1" s="178"/>
      <c r="K1" s="178"/>
      <c r="L1" s="178"/>
      <c r="M1" s="178"/>
      <c r="N1" s="178"/>
    </row>
    <row r="2" spans="1:20" ht="16.5" customHeight="1" x14ac:dyDescent="0.25">
      <c r="A2" s="120"/>
      <c r="B2" s="121"/>
      <c r="C2" s="187" t="s">
        <v>105</v>
      </c>
      <c r="D2" s="187"/>
      <c r="E2" s="187"/>
      <c r="F2" s="187"/>
      <c r="G2" s="121"/>
      <c r="H2" s="121"/>
      <c r="I2" s="121"/>
      <c r="J2" s="121"/>
      <c r="K2" s="121"/>
      <c r="L2" s="121"/>
      <c r="M2" s="121"/>
      <c r="N2" s="256"/>
    </row>
    <row r="3" spans="1:20" ht="28.5" customHeight="1" x14ac:dyDescent="0.2">
      <c r="A3" s="118"/>
      <c r="B3" s="119"/>
      <c r="C3" s="187"/>
      <c r="D3" s="187"/>
      <c r="E3" s="187"/>
      <c r="F3" s="187"/>
      <c r="G3" s="119"/>
      <c r="H3" s="119"/>
      <c r="I3" s="119"/>
      <c r="J3" s="119"/>
      <c r="K3" s="119"/>
      <c r="L3" s="119"/>
      <c r="M3" s="119"/>
      <c r="N3" s="257"/>
    </row>
    <row r="4" spans="1:20" ht="17.25" customHeight="1" thickBot="1" x14ac:dyDescent="0.25">
      <c r="A4" s="122"/>
      <c r="B4" s="123"/>
      <c r="C4" s="188" t="s">
        <v>106</v>
      </c>
      <c r="D4" s="188"/>
      <c r="E4" s="188"/>
      <c r="F4" s="188"/>
      <c r="G4" s="123"/>
      <c r="H4" s="123"/>
      <c r="I4" s="123"/>
      <c r="J4" s="123"/>
      <c r="K4" s="123" t="s">
        <v>123</v>
      </c>
      <c r="L4" s="123"/>
      <c r="M4" s="123"/>
      <c r="N4" s="130">
        <f>N55</f>
        <v>139268.140304</v>
      </c>
    </row>
    <row r="5" spans="1:20" ht="15" customHeight="1" x14ac:dyDescent="0.2">
      <c r="A5" s="193" t="s">
        <v>109</v>
      </c>
      <c r="B5" s="194"/>
      <c r="C5" s="194"/>
      <c r="D5" s="194"/>
      <c r="E5" s="194"/>
      <c r="F5" s="194"/>
      <c r="G5" s="124"/>
      <c r="H5" s="124"/>
      <c r="I5" s="124"/>
      <c r="J5" s="124"/>
      <c r="K5" s="124" t="s">
        <v>110</v>
      </c>
      <c r="L5" s="124"/>
      <c r="M5" s="124"/>
      <c r="N5" s="258">
        <v>1</v>
      </c>
      <c r="O5" s="15"/>
      <c r="P5" s="15"/>
      <c r="Q5" s="15"/>
      <c r="R5" s="15"/>
      <c r="S5" s="15"/>
    </row>
    <row r="6" spans="1:20" ht="13.5" customHeight="1" x14ac:dyDescent="0.2">
      <c r="A6" s="195" t="s">
        <v>170</v>
      </c>
      <c r="B6" s="196"/>
      <c r="C6" s="196"/>
      <c r="D6" s="196"/>
      <c r="E6" s="196"/>
      <c r="F6" s="196"/>
      <c r="G6" s="125"/>
      <c r="H6" s="125"/>
      <c r="I6" s="125"/>
      <c r="J6" s="125"/>
      <c r="K6" s="169" t="s">
        <v>146</v>
      </c>
      <c r="L6" s="169"/>
      <c r="M6" s="169"/>
      <c r="N6" s="170"/>
      <c r="O6" s="15"/>
      <c r="P6" s="15"/>
      <c r="Q6" s="15"/>
      <c r="R6" s="15"/>
      <c r="S6" s="15"/>
    </row>
    <row r="7" spans="1:20" ht="15.75" customHeight="1" x14ac:dyDescent="0.2">
      <c r="A7" s="195" t="s">
        <v>171</v>
      </c>
      <c r="B7" s="196"/>
      <c r="C7" s="196"/>
      <c r="D7" s="169" t="s">
        <v>111</v>
      </c>
      <c r="E7" s="169"/>
      <c r="F7" s="169"/>
      <c r="G7" s="169"/>
      <c r="H7" s="169"/>
      <c r="I7" s="169"/>
      <c r="J7" s="169"/>
      <c r="K7" s="169"/>
      <c r="L7" s="169"/>
      <c r="M7" s="169"/>
      <c r="N7" s="170"/>
      <c r="O7" s="15"/>
      <c r="P7" s="15"/>
      <c r="Q7" s="15"/>
      <c r="R7" s="15"/>
      <c r="S7" s="15"/>
    </row>
    <row r="8" spans="1:20" ht="18" customHeight="1" x14ac:dyDescent="0.2">
      <c r="A8" s="185" t="s">
        <v>113</v>
      </c>
      <c r="B8" s="186"/>
      <c r="C8" s="140" t="s">
        <v>112</v>
      </c>
      <c r="D8" s="189" t="s">
        <v>114</v>
      </c>
      <c r="E8" s="189"/>
      <c r="F8" s="189"/>
      <c r="G8" s="125"/>
      <c r="H8" s="125"/>
      <c r="I8" s="125"/>
      <c r="J8" s="125"/>
      <c r="K8" s="169" t="s">
        <v>115</v>
      </c>
      <c r="L8" s="169"/>
      <c r="M8" s="169"/>
      <c r="N8" s="170"/>
      <c r="O8" s="15"/>
      <c r="P8" s="15"/>
      <c r="Q8" s="15"/>
      <c r="R8" s="15"/>
      <c r="S8" s="15"/>
    </row>
    <row r="9" spans="1:20" ht="18.75" customHeight="1" thickBot="1" x14ac:dyDescent="0.25">
      <c r="A9" s="191" t="s">
        <v>172</v>
      </c>
      <c r="B9" s="192"/>
      <c r="C9" s="192"/>
      <c r="D9" s="190"/>
      <c r="E9" s="190"/>
      <c r="F9" s="190"/>
      <c r="G9" s="126"/>
      <c r="H9" s="126"/>
      <c r="I9" s="126"/>
      <c r="J9" s="126"/>
      <c r="K9" s="126" t="s">
        <v>116</v>
      </c>
      <c r="L9" s="126"/>
      <c r="M9" s="126"/>
      <c r="N9" s="259">
        <v>0.22639999999999999</v>
      </c>
      <c r="O9" s="15"/>
      <c r="P9" s="15"/>
      <c r="Q9" s="15"/>
      <c r="R9" s="15"/>
      <c r="S9" s="15"/>
    </row>
    <row r="10" spans="1:20" ht="5.25" customHeight="1" thickBot="1" x14ac:dyDescent="0.25">
      <c r="A10" s="179"/>
      <c r="B10" s="180"/>
      <c r="C10" s="180"/>
      <c r="D10" s="180"/>
      <c r="E10" s="180"/>
      <c r="F10" s="180"/>
      <c r="G10" s="180"/>
      <c r="H10" s="180"/>
      <c r="I10" s="180"/>
      <c r="J10" s="180"/>
      <c r="K10" s="180"/>
      <c r="L10" s="180"/>
      <c r="M10" s="180"/>
      <c r="N10" s="181"/>
      <c r="O10" s="15"/>
      <c r="P10" s="15"/>
      <c r="Q10" s="15"/>
      <c r="R10" s="15"/>
      <c r="S10" s="15"/>
    </row>
    <row r="11" spans="1:20" ht="21.75" customHeight="1" x14ac:dyDescent="0.2">
      <c r="A11" s="127" t="s">
        <v>22</v>
      </c>
      <c r="B11" s="128" t="s">
        <v>15</v>
      </c>
      <c r="C11" s="128" t="s">
        <v>23</v>
      </c>
      <c r="D11" s="129" t="s">
        <v>0</v>
      </c>
      <c r="E11" s="129" t="s">
        <v>1</v>
      </c>
      <c r="F11" s="128" t="s">
        <v>45</v>
      </c>
      <c r="G11" s="183" t="s">
        <v>2</v>
      </c>
      <c r="H11" s="183"/>
      <c r="I11" s="184" t="s">
        <v>3</v>
      </c>
      <c r="J11" s="184"/>
      <c r="K11" s="128" t="s">
        <v>19</v>
      </c>
      <c r="L11" s="182" t="s">
        <v>4</v>
      </c>
      <c r="M11" s="182"/>
      <c r="N11" s="260" t="s">
        <v>20</v>
      </c>
      <c r="O11" s="16"/>
    </row>
    <row r="12" spans="1:20" ht="12" customHeight="1" x14ac:dyDescent="0.2">
      <c r="A12" s="68" t="s">
        <v>6</v>
      </c>
      <c r="B12" s="114"/>
      <c r="C12" s="141" t="s">
        <v>98</v>
      </c>
      <c r="D12" s="70"/>
      <c r="E12" s="70"/>
      <c r="F12" s="132"/>
      <c r="G12" s="70"/>
      <c r="H12" s="70"/>
      <c r="I12" s="70"/>
      <c r="J12" s="70"/>
      <c r="K12" s="132"/>
      <c r="L12" s="69" t="s">
        <v>5</v>
      </c>
      <c r="M12" s="71"/>
      <c r="N12" s="72">
        <f>N13</f>
        <v>1414.358064</v>
      </c>
      <c r="R12" s="14"/>
    </row>
    <row r="13" spans="1:20" ht="56.25" x14ac:dyDescent="0.2">
      <c r="A13" s="3" t="s">
        <v>7</v>
      </c>
      <c r="B13" s="51" t="s">
        <v>24</v>
      </c>
      <c r="C13" s="52" t="s">
        <v>25</v>
      </c>
      <c r="D13" s="3" t="s">
        <v>10</v>
      </c>
      <c r="E13" s="4">
        <v>1</v>
      </c>
      <c r="F13" s="136">
        <v>1153.26</v>
      </c>
      <c r="G13" s="56" t="s">
        <v>9</v>
      </c>
      <c r="H13" s="4"/>
      <c r="I13" s="56" t="s">
        <v>9</v>
      </c>
      <c r="J13" s="57"/>
      <c r="K13" s="133">
        <f>F13*1.2264</f>
        <v>1414.358064</v>
      </c>
      <c r="L13" s="55" t="s">
        <v>9</v>
      </c>
      <c r="M13" s="58"/>
      <c r="N13" s="50">
        <f>K13*E13</f>
        <v>1414.358064</v>
      </c>
      <c r="O13" s="20" t="s">
        <v>48</v>
      </c>
      <c r="T13" t="s">
        <v>57</v>
      </c>
    </row>
    <row r="14" spans="1:20" x14ac:dyDescent="0.2">
      <c r="A14" s="73">
        <v>2</v>
      </c>
      <c r="B14" s="74"/>
      <c r="C14" s="75" t="s">
        <v>88</v>
      </c>
      <c r="D14" s="73"/>
      <c r="E14" s="76"/>
      <c r="F14" s="134"/>
      <c r="G14" s="77"/>
      <c r="H14" s="76"/>
      <c r="I14" s="77"/>
      <c r="J14" s="78"/>
      <c r="K14" s="134"/>
      <c r="L14" s="79"/>
      <c r="M14" s="80"/>
      <c r="N14" s="83">
        <f>SUM(N15:N16)</f>
        <v>2105.98</v>
      </c>
      <c r="O14" s="20"/>
    </row>
    <row r="15" spans="1:20" ht="22.5" x14ac:dyDescent="0.2">
      <c r="A15" s="61" t="s">
        <v>50</v>
      </c>
      <c r="B15" s="59" t="s">
        <v>73</v>
      </c>
      <c r="C15" s="67" t="s">
        <v>72</v>
      </c>
      <c r="D15" s="61" t="s">
        <v>26</v>
      </c>
      <c r="E15" s="62">
        <v>4.5599999999999996</v>
      </c>
      <c r="F15" s="136">
        <v>67.59</v>
      </c>
      <c r="G15" s="63"/>
      <c r="H15" s="62"/>
      <c r="I15" s="63"/>
      <c r="J15" s="64"/>
      <c r="K15" s="133">
        <f t="shared" ref="K15:K23" si="0">F15*1.2264</f>
        <v>82.892375999999999</v>
      </c>
      <c r="L15" s="65"/>
      <c r="M15" s="66"/>
      <c r="N15" s="264">
        <v>377.98</v>
      </c>
      <c r="O15" s="20"/>
    </row>
    <row r="16" spans="1:20" ht="33.75" x14ac:dyDescent="0.2">
      <c r="A16" s="61" t="s">
        <v>149</v>
      </c>
      <c r="B16" s="59" t="s">
        <v>169</v>
      </c>
      <c r="C16" s="67" t="s">
        <v>147</v>
      </c>
      <c r="D16" s="61" t="s">
        <v>21</v>
      </c>
      <c r="E16" s="62">
        <v>600</v>
      </c>
      <c r="F16" s="136">
        <v>2.35</v>
      </c>
      <c r="G16" s="63"/>
      <c r="H16" s="62"/>
      <c r="I16" s="63"/>
      <c r="J16" s="64"/>
      <c r="K16" s="133">
        <f t="shared" si="0"/>
        <v>2.8820399999999999</v>
      </c>
      <c r="L16" s="65"/>
      <c r="M16" s="66"/>
      <c r="N16" s="50">
        <v>1728</v>
      </c>
      <c r="O16" s="20"/>
    </row>
    <row r="17" spans="1:15" x14ac:dyDescent="0.2">
      <c r="A17" s="73">
        <v>3</v>
      </c>
      <c r="B17" s="74"/>
      <c r="C17" s="75" t="s">
        <v>90</v>
      </c>
      <c r="D17" s="73"/>
      <c r="E17" s="76"/>
      <c r="F17" s="134"/>
      <c r="G17" s="77"/>
      <c r="H17" s="76"/>
      <c r="I17" s="77"/>
      <c r="J17" s="78"/>
      <c r="K17" s="134"/>
      <c r="L17" s="79"/>
      <c r="M17" s="80"/>
      <c r="N17" s="81">
        <f>SUM(N18:N20)</f>
        <v>48472.959999999999</v>
      </c>
      <c r="O17" s="20"/>
    </row>
    <row r="18" spans="1:15" ht="33.75" x14ac:dyDescent="0.2">
      <c r="A18" s="61" t="s">
        <v>60</v>
      </c>
      <c r="B18" s="51" t="s">
        <v>92</v>
      </c>
      <c r="C18" s="54" t="s">
        <v>91</v>
      </c>
      <c r="D18" s="3" t="s">
        <v>58</v>
      </c>
      <c r="E18" s="4">
        <v>277.75</v>
      </c>
      <c r="F18" s="136">
        <v>52.12</v>
      </c>
      <c r="G18" s="56"/>
      <c r="H18" s="4"/>
      <c r="I18" s="56"/>
      <c r="J18" s="57"/>
      <c r="K18" s="133">
        <f t="shared" si="0"/>
        <v>63.91996799999999</v>
      </c>
      <c r="L18" s="55"/>
      <c r="M18" s="58"/>
      <c r="N18" s="50">
        <v>17753.78</v>
      </c>
      <c r="O18" s="20"/>
    </row>
    <row r="19" spans="1:15" ht="45" x14ac:dyDescent="0.2">
      <c r="A19" s="61" t="s">
        <v>61</v>
      </c>
      <c r="B19" s="53" t="s">
        <v>138</v>
      </c>
      <c r="C19" s="52" t="s">
        <v>137</v>
      </c>
      <c r="D19" s="1" t="s">
        <v>58</v>
      </c>
      <c r="E19" s="39">
        <v>171.64</v>
      </c>
      <c r="F19" s="60">
        <v>85.1</v>
      </c>
      <c r="G19" s="48"/>
      <c r="H19" s="49"/>
      <c r="I19" s="48"/>
      <c r="J19" s="18"/>
      <c r="K19" s="133">
        <f t="shared" si="0"/>
        <v>104.36663999999999</v>
      </c>
      <c r="L19" s="17"/>
      <c r="M19" s="18"/>
      <c r="N19" s="50">
        <v>17914.07</v>
      </c>
      <c r="O19" s="20"/>
    </row>
    <row r="20" spans="1:15" ht="22.5" x14ac:dyDescent="0.2">
      <c r="A20" s="61" t="s">
        <v>62</v>
      </c>
      <c r="B20" s="53" t="s">
        <v>136</v>
      </c>
      <c r="C20" s="52" t="s">
        <v>135</v>
      </c>
      <c r="D20" s="1" t="s">
        <v>59</v>
      </c>
      <c r="E20" s="39">
        <v>294.10000000000002</v>
      </c>
      <c r="F20" s="60">
        <v>35.5</v>
      </c>
      <c r="G20" s="48"/>
      <c r="H20" s="49"/>
      <c r="I20" s="48"/>
      <c r="J20" s="18"/>
      <c r="K20" s="133">
        <f t="shared" si="0"/>
        <v>43.537199999999999</v>
      </c>
      <c r="L20" s="17"/>
      <c r="M20" s="18"/>
      <c r="N20" s="50">
        <v>12805.11</v>
      </c>
      <c r="O20" s="20"/>
    </row>
    <row r="21" spans="1:15" x14ac:dyDescent="0.2">
      <c r="A21" s="73">
        <v>4</v>
      </c>
      <c r="B21" s="74"/>
      <c r="C21" s="75" t="s">
        <v>93</v>
      </c>
      <c r="D21" s="73"/>
      <c r="E21" s="76"/>
      <c r="F21" s="134"/>
      <c r="G21" s="77"/>
      <c r="H21" s="76"/>
      <c r="I21" s="77"/>
      <c r="J21" s="78"/>
      <c r="K21" s="134"/>
      <c r="L21" s="79"/>
      <c r="M21" s="80"/>
      <c r="N21" s="81">
        <f>SUM(N22:N23)</f>
        <v>4014.65</v>
      </c>
      <c r="O21" s="20"/>
    </row>
    <row r="22" spans="1:15" ht="56.25" x14ac:dyDescent="0.2">
      <c r="A22" s="61" t="s">
        <v>17</v>
      </c>
      <c r="B22" s="51" t="s">
        <v>89</v>
      </c>
      <c r="C22" s="52" t="s">
        <v>97</v>
      </c>
      <c r="D22" s="3" t="s">
        <v>10</v>
      </c>
      <c r="E22" s="4">
        <v>5</v>
      </c>
      <c r="F22" s="136">
        <v>391.1</v>
      </c>
      <c r="G22" s="12"/>
      <c r="H22" s="2"/>
      <c r="I22" s="12"/>
      <c r="J22" s="58"/>
      <c r="K22" s="133">
        <f t="shared" si="0"/>
        <v>479.64503999999999</v>
      </c>
      <c r="L22" s="19"/>
      <c r="M22" s="58"/>
      <c r="N22" s="50">
        <v>2398.25</v>
      </c>
      <c r="O22" s="20"/>
    </row>
    <row r="23" spans="1:15" ht="56.25" x14ac:dyDescent="0.2">
      <c r="A23" s="61" t="s">
        <v>27</v>
      </c>
      <c r="B23" s="51" t="s">
        <v>89</v>
      </c>
      <c r="C23" s="52" t="s">
        <v>134</v>
      </c>
      <c r="D23" s="3" t="s">
        <v>10</v>
      </c>
      <c r="E23" s="4">
        <v>2</v>
      </c>
      <c r="F23" s="136">
        <v>659</v>
      </c>
      <c r="G23" s="12"/>
      <c r="H23" s="2"/>
      <c r="I23" s="12"/>
      <c r="J23" s="58"/>
      <c r="K23" s="133">
        <f t="shared" si="0"/>
        <v>808.19759999999997</v>
      </c>
      <c r="L23" s="19"/>
      <c r="M23" s="58"/>
      <c r="N23" s="50">
        <v>1616.4</v>
      </c>
      <c r="O23" s="20"/>
    </row>
    <row r="24" spans="1:15" x14ac:dyDescent="0.2">
      <c r="A24" s="84">
        <v>5</v>
      </c>
      <c r="B24" s="85"/>
      <c r="C24" s="108" t="s">
        <v>68</v>
      </c>
      <c r="D24" s="84"/>
      <c r="E24" s="86"/>
      <c r="F24" s="137"/>
      <c r="G24" s="87"/>
      <c r="H24" s="86"/>
      <c r="I24" s="87"/>
      <c r="J24" s="88"/>
      <c r="K24" s="134"/>
      <c r="L24" s="89"/>
      <c r="M24" s="90"/>
      <c r="N24" s="91">
        <f>SUM(N25:N26)</f>
        <v>3522.48</v>
      </c>
      <c r="O24" s="20"/>
    </row>
    <row r="25" spans="1:15" ht="33.75" x14ac:dyDescent="0.2">
      <c r="A25" s="61" t="s">
        <v>12</v>
      </c>
      <c r="B25" s="51" t="s">
        <v>16</v>
      </c>
      <c r="C25" s="54" t="s">
        <v>14</v>
      </c>
      <c r="D25" s="3" t="s">
        <v>8</v>
      </c>
      <c r="E25" s="39">
        <v>72.349999999999994</v>
      </c>
      <c r="F25" s="60">
        <v>17.899999999999999</v>
      </c>
      <c r="G25" s="48"/>
      <c r="H25" s="49"/>
      <c r="I25" s="48"/>
      <c r="J25" s="18"/>
      <c r="K25" s="133">
        <f t="shared" ref="K25:K53" si="1">F25*1.2264</f>
        <v>21.952559999999998</v>
      </c>
      <c r="L25" s="17"/>
      <c r="M25" s="18"/>
      <c r="N25" s="50">
        <v>1588.08</v>
      </c>
      <c r="O25" s="20"/>
    </row>
    <row r="26" spans="1:15" ht="22.5" x14ac:dyDescent="0.2">
      <c r="A26" s="61" t="s">
        <v>150</v>
      </c>
      <c r="B26" s="51" t="s">
        <v>55</v>
      </c>
      <c r="C26" s="52" t="s">
        <v>81</v>
      </c>
      <c r="D26" s="47" t="s">
        <v>69</v>
      </c>
      <c r="E26" s="4">
        <v>60</v>
      </c>
      <c r="F26" s="136">
        <v>26.29</v>
      </c>
      <c r="G26" s="12"/>
      <c r="H26" s="13"/>
      <c r="I26" s="12"/>
      <c r="J26" s="11"/>
      <c r="K26" s="133">
        <f t="shared" si="1"/>
        <v>32.242055999999998</v>
      </c>
      <c r="L26" s="19"/>
      <c r="M26" s="11"/>
      <c r="N26" s="50">
        <v>1934.4</v>
      </c>
      <c r="O26" s="20"/>
    </row>
    <row r="27" spans="1:15" x14ac:dyDescent="0.2">
      <c r="A27" s="84">
        <v>6</v>
      </c>
      <c r="B27" s="85"/>
      <c r="C27" s="108" t="s">
        <v>70</v>
      </c>
      <c r="D27" s="84"/>
      <c r="E27" s="86"/>
      <c r="F27" s="137"/>
      <c r="G27" s="87"/>
      <c r="H27" s="86"/>
      <c r="I27" s="87"/>
      <c r="J27" s="88"/>
      <c r="K27" s="134"/>
      <c r="L27" s="89"/>
      <c r="M27" s="90"/>
      <c r="N27" s="91">
        <f>SUM(N28:N37)</f>
        <v>17293.172016000004</v>
      </c>
      <c r="O27" s="20"/>
    </row>
    <row r="28" spans="1:15" ht="45" x14ac:dyDescent="0.2">
      <c r="A28" s="3" t="s">
        <v>13</v>
      </c>
      <c r="B28" s="51" t="s">
        <v>94</v>
      </c>
      <c r="C28" s="54" t="s">
        <v>145</v>
      </c>
      <c r="D28" s="3" t="s">
        <v>69</v>
      </c>
      <c r="E28" s="4">
        <v>4</v>
      </c>
      <c r="F28" s="136">
        <v>1893</v>
      </c>
      <c r="G28" s="56"/>
      <c r="H28" s="4"/>
      <c r="I28" s="56"/>
      <c r="J28" s="57"/>
      <c r="K28" s="133">
        <f t="shared" si="1"/>
        <v>2321.5751999999998</v>
      </c>
      <c r="L28" s="55"/>
      <c r="M28" s="58"/>
      <c r="N28" s="50">
        <v>9286.32</v>
      </c>
      <c r="O28" s="20"/>
    </row>
    <row r="29" spans="1:15" ht="33.75" x14ac:dyDescent="0.2">
      <c r="A29" s="3" t="s">
        <v>118</v>
      </c>
      <c r="B29" s="51" t="s">
        <v>71</v>
      </c>
      <c r="C29" s="52" t="s">
        <v>75</v>
      </c>
      <c r="D29" s="3" t="s">
        <v>69</v>
      </c>
      <c r="E29" s="4">
        <v>1</v>
      </c>
      <c r="F29" s="136">
        <v>2119</v>
      </c>
      <c r="G29" s="56"/>
      <c r="H29" s="4"/>
      <c r="I29" s="56"/>
      <c r="J29" s="57"/>
      <c r="K29" s="133">
        <f t="shared" si="1"/>
        <v>2598.7415999999998</v>
      </c>
      <c r="L29" s="55"/>
      <c r="M29" s="58"/>
      <c r="N29" s="50">
        <v>2598.7399999999998</v>
      </c>
      <c r="O29" s="20"/>
    </row>
    <row r="30" spans="1:15" ht="22.5" x14ac:dyDescent="0.2">
      <c r="A30" s="3" t="s">
        <v>119</v>
      </c>
      <c r="B30" s="51" t="s">
        <v>74</v>
      </c>
      <c r="C30" s="52" t="s">
        <v>76</v>
      </c>
      <c r="D30" s="3" t="s">
        <v>11</v>
      </c>
      <c r="E30" s="4">
        <v>105</v>
      </c>
      <c r="F30" s="136">
        <v>21.5</v>
      </c>
      <c r="G30" s="12"/>
      <c r="H30" s="2"/>
      <c r="I30" s="12"/>
      <c r="J30" s="58"/>
      <c r="K30" s="133">
        <f t="shared" si="1"/>
        <v>26.367599999999999</v>
      </c>
      <c r="L30" s="19"/>
      <c r="M30" s="58"/>
      <c r="N30" s="50">
        <v>2768.85</v>
      </c>
      <c r="O30" s="20"/>
    </row>
    <row r="31" spans="1:15" x14ac:dyDescent="0.2">
      <c r="A31" s="3" t="s">
        <v>120</v>
      </c>
      <c r="B31" s="51" t="s">
        <v>53</v>
      </c>
      <c r="C31" s="52" t="s">
        <v>47</v>
      </c>
      <c r="D31" s="3" t="s">
        <v>10</v>
      </c>
      <c r="E31" s="39">
        <v>1</v>
      </c>
      <c r="F31" s="60">
        <v>194.96</v>
      </c>
      <c r="G31" s="48"/>
      <c r="H31" s="49"/>
      <c r="I31" s="48"/>
      <c r="J31" s="18"/>
      <c r="K31" s="133">
        <f t="shared" si="1"/>
        <v>239.09894399999999</v>
      </c>
      <c r="L31" s="17"/>
      <c r="M31" s="18"/>
      <c r="N31" s="50">
        <f t="shared" ref="N29:N37" si="2">E31*K31</f>
        <v>239.09894399999999</v>
      </c>
      <c r="O31" s="20"/>
    </row>
    <row r="32" spans="1:15" x14ac:dyDescent="0.2">
      <c r="A32" s="3" t="s">
        <v>121</v>
      </c>
      <c r="B32" s="51" t="s">
        <v>54</v>
      </c>
      <c r="C32" s="52" t="s">
        <v>64</v>
      </c>
      <c r="D32" s="3" t="s">
        <v>10</v>
      </c>
      <c r="E32" s="39">
        <v>3</v>
      </c>
      <c r="F32" s="60">
        <v>51.06</v>
      </c>
      <c r="G32" s="48"/>
      <c r="H32" s="49"/>
      <c r="I32" s="48"/>
      <c r="J32" s="18"/>
      <c r="K32" s="133">
        <f t="shared" si="1"/>
        <v>62.619984000000002</v>
      </c>
      <c r="L32" s="17"/>
      <c r="M32" s="18"/>
      <c r="N32" s="50">
        <f t="shared" si="2"/>
        <v>187.85995200000002</v>
      </c>
      <c r="O32" s="20"/>
    </row>
    <row r="33" spans="1:15" x14ac:dyDescent="0.2">
      <c r="A33" s="3" t="s">
        <v>151</v>
      </c>
      <c r="B33" s="51" t="s">
        <v>54</v>
      </c>
      <c r="C33" s="52" t="s">
        <v>143</v>
      </c>
      <c r="D33" s="3" t="s">
        <v>144</v>
      </c>
      <c r="E33" s="39">
        <v>5</v>
      </c>
      <c r="F33" s="60">
        <v>130.80000000000001</v>
      </c>
      <c r="G33" s="48"/>
      <c r="H33" s="49"/>
      <c r="I33" s="48"/>
      <c r="J33" s="18"/>
      <c r="K33" s="133">
        <f t="shared" si="1"/>
        <v>160.41311999999999</v>
      </c>
      <c r="L33" s="17"/>
      <c r="M33" s="18"/>
      <c r="N33" s="50">
        <v>802.05</v>
      </c>
      <c r="O33" s="20"/>
    </row>
    <row r="34" spans="1:15" ht="33.75" x14ac:dyDescent="0.2">
      <c r="A34" s="3" t="s">
        <v>152</v>
      </c>
      <c r="B34" s="51" t="s">
        <v>159</v>
      </c>
      <c r="C34" s="52" t="s">
        <v>156</v>
      </c>
      <c r="D34" s="3" t="s">
        <v>157</v>
      </c>
      <c r="E34" s="39">
        <v>3</v>
      </c>
      <c r="F34" s="60">
        <v>56.1</v>
      </c>
      <c r="G34" s="48"/>
      <c r="H34" s="49"/>
      <c r="I34" s="48"/>
      <c r="J34" s="18"/>
      <c r="K34" s="133">
        <f t="shared" si="1"/>
        <v>68.80104</v>
      </c>
      <c r="L34" s="17"/>
      <c r="M34" s="18"/>
      <c r="N34" s="50">
        <f t="shared" si="2"/>
        <v>206.40312</v>
      </c>
      <c r="O34" s="20"/>
    </row>
    <row r="35" spans="1:15" ht="33.75" x14ac:dyDescent="0.2">
      <c r="A35" s="3" t="s">
        <v>153</v>
      </c>
      <c r="B35" s="51" t="s">
        <v>160</v>
      </c>
      <c r="C35" s="52" t="s">
        <v>95</v>
      </c>
      <c r="D35" s="3"/>
      <c r="E35" s="39">
        <v>6.8</v>
      </c>
      <c r="F35" s="60">
        <v>37.380000000000003</v>
      </c>
      <c r="G35" s="48"/>
      <c r="H35" s="49"/>
      <c r="I35" s="48"/>
      <c r="J35" s="18"/>
      <c r="K35" s="133">
        <f t="shared" si="1"/>
        <v>45.842832000000001</v>
      </c>
      <c r="L35" s="17"/>
      <c r="M35" s="18"/>
      <c r="N35" s="50">
        <v>311.70999999999998</v>
      </c>
      <c r="O35" s="20"/>
    </row>
    <row r="36" spans="1:15" ht="33.75" x14ac:dyDescent="0.2">
      <c r="A36" s="3" t="s">
        <v>158</v>
      </c>
      <c r="B36" s="115" t="s">
        <v>103</v>
      </c>
      <c r="C36" s="142" t="s">
        <v>102</v>
      </c>
      <c r="D36" s="3" t="s">
        <v>59</v>
      </c>
      <c r="E36" s="39">
        <v>80</v>
      </c>
      <c r="F36" s="60">
        <v>4.0599999999999996</v>
      </c>
      <c r="G36" s="48"/>
      <c r="H36" s="49"/>
      <c r="I36" s="48"/>
      <c r="J36" s="18"/>
      <c r="K36" s="133">
        <f t="shared" si="1"/>
        <v>4.9791839999999992</v>
      </c>
      <c r="L36" s="17"/>
      <c r="M36" s="18"/>
      <c r="N36" s="50">
        <v>398.4</v>
      </c>
      <c r="O36" s="20"/>
    </row>
    <row r="37" spans="1:15" ht="22.5" x14ac:dyDescent="0.2">
      <c r="A37" s="3" t="s">
        <v>153</v>
      </c>
      <c r="B37" s="115" t="s">
        <v>103</v>
      </c>
      <c r="C37" s="52" t="s">
        <v>65</v>
      </c>
      <c r="D37" s="3" t="s">
        <v>10</v>
      </c>
      <c r="E37" s="39">
        <v>3</v>
      </c>
      <c r="F37" s="60">
        <v>134.19999999999999</v>
      </c>
      <c r="G37" s="48"/>
      <c r="H37" s="49"/>
      <c r="I37" s="48"/>
      <c r="J37" s="18"/>
      <c r="K37" s="133">
        <f t="shared" si="1"/>
        <v>164.58287999999999</v>
      </c>
      <c r="L37" s="17"/>
      <c r="M37" s="18"/>
      <c r="N37" s="50">
        <v>493.74</v>
      </c>
      <c r="O37" s="20"/>
    </row>
    <row r="38" spans="1:15" ht="10.5" customHeight="1" x14ac:dyDescent="0.2">
      <c r="A38" s="248">
        <v>7</v>
      </c>
      <c r="B38" s="249"/>
      <c r="C38" s="265" t="s">
        <v>161</v>
      </c>
      <c r="D38" s="250"/>
      <c r="E38" s="251"/>
      <c r="F38" s="250"/>
      <c r="G38" s="250"/>
      <c r="H38" s="250"/>
      <c r="I38" s="250"/>
      <c r="J38" s="250"/>
      <c r="K38" s="252"/>
      <c r="L38" s="253" t="s">
        <v>5</v>
      </c>
      <c r="M38" s="254"/>
      <c r="N38" s="255">
        <f>SUM(N39:N42)</f>
        <v>4492.911024</v>
      </c>
    </row>
    <row r="39" spans="1:15" ht="36.75" customHeight="1" x14ac:dyDescent="0.2">
      <c r="A39" s="1" t="s">
        <v>18</v>
      </c>
      <c r="B39" s="51" t="s">
        <v>162</v>
      </c>
      <c r="C39" s="54" t="s">
        <v>163</v>
      </c>
      <c r="D39" s="1" t="s">
        <v>164</v>
      </c>
      <c r="E39" s="39">
        <v>1</v>
      </c>
      <c r="F39" s="60">
        <v>596.4</v>
      </c>
      <c r="G39" s="48"/>
      <c r="H39" s="49"/>
      <c r="I39" s="48"/>
      <c r="J39" s="18"/>
      <c r="K39" s="247">
        <f>F39*1.2264</f>
        <v>731.42495999999994</v>
      </c>
      <c r="L39" s="17"/>
      <c r="M39" s="18"/>
      <c r="N39" s="50">
        <f t="shared" ref="N39:N42" si="3">K39*E39</f>
        <v>731.42495999999994</v>
      </c>
    </row>
    <row r="40" spans="1:15" ht="49.5" customHeight="1" x14ac:dyDescent="0.2">
      <c r="A40" s="1" t="s">
        <v>99</v>
      </c>
      <c r="B40" s="51" t="s">
        <v>165</v>
      </c>
      <c r="C40" s="54" t="s">
        <v>166</v>
      </c>
      <c r="D40" s="1" t="s">
        <v>164</v>
      </c>
      <c r="E40" s="39">
        <v>3</v>
      </c>
      <c r="F40" s="60">
        <v>374.42</v>
      </c>
      <c r="G40" s="48"/>
      <c r="H40" s="49"/>
      <c r="I40" s="48"/>
      <c r="J40" s="18"/>
      <c r="K40" s="247">
        <f t="shared" ref="K40:K42" si="4">F40*1.2264</f>
        <v>459.18868800000001</v>
      </c>
      <c r="L40" s="17"/>
      <c r="M40" s="18"/>
      <c r="N40" s="50">
        <f t="shared" si="3"/>
        <v>1377.5660640000001</v>
      </c>
    </row>
    <row r="41" spans="1:15" ht="22.5" x14ac:dyDescent="0.2">
      <c r="A41" s="1" t="s">
        <v>100</v>
      </c>
      <c r="B41" s="51" t="s">
        <v>78</v>
      </c>
      <c r="C41" s="54" t="s">
        <v>77</v>
      </c>
      <c r="D41" s="1" t="s">
        <v>11</v>
      </c>
      <c r="E41" s="39">
        <v>70</v>
      </c>
      <c r="F41" s="60">
        <v>24.46</v>
      </c>
      <c r="G41" s="48"/>
      <c r="H41" s="49"/>
      <c r="I41" s="48"/>
      <c r="J41" s="18"/>
      <c r="K41" s="247">
        <f t="shared" si="4"/>
        <v>29.997744000000001</v>
      </c>
      <c r="L41" s="17"/>
      <c r="M41" s="18"/>
      <c r="N41" s="50">
        <v>2100</v>
      </c>
    </row>
    <row r="42" spans="1:15" ht="22.5" x14ac:dyDescent="0.2">
      <c r="A42" s="1" t="s">
        <v>101</v>
      </c>
      <c r="B42" s="53" t="s">
        <v>167</v>
      </c>
      <c r="C42" s="52" t="s">
        <v>168</v>
      </c>
      <c r="D42" s="1" t="s">
        <v>11</v>
      </c>
      <c r="E42" s="39">
        <v>4</v>
      </c>
      <c r="F42" s="60">
        <v>57.88</v>
      </c>
      <c r="G42" s="48"/>
      <c r="H42" s="49"/>
      <c r="I42" s="48"/>
      <c r="J42" s="18"/>
      <c r="K42" s="247">
        <f t="shared" si="4"/>
        <v>70.984031999999999</v>
      </c>
      <c r="L42" s="17"/>
      <c r="M42" s="18"/>
      <c r="N42" s="50">
        <v>283.92</v>
      </c>
    </row>
    <row r="43" spans="1:15" ht="10.5" customHeight="1" x14ac:dyDescent="0.2">
      <c r="A43" s="68">
        <v>8</v>
      </c>
      <c r="B43" s="114"/>
      <c r="C43" s="143" t="s">
        <v>174</v>
      </c>
      <c r="D43" s="70"/>
      <c r="E43" s="92"/>
      <c r="F43" s="132"/>
      <c r="G43" s="70"/>
      <c r="H43" s="70"/>
      <c r="I43" s="70"/>
      <c r="J43" s="70"/>
      <c r="K43" s="134"/>
      <c r="L43" s="69" t="s">
        <v>5</v>
      </c>
      <c r="M43" s="71"/>
      <c r="N43" s="72">
        <f>SUM(N44:N46)</f>
        <v>51420.499199999991</v>
      </c>
    </row>
    <row r="44" spans="1:15" ht="123.75" x14ac:dyDescent="0.2">
      <c r="A44" s="1" t="s">
        <v>82</v>
      </c>
      <c r="B44" s="51" t="s">
        <v>117</v>
      </c>
      <c r="C44" s="54" t="s">
        <v>142</v>
      </c>
      <c r="D44" s="1" t="s">
        <v>69</v>
      </c>
      <c r="E44" s="39">
        <v>1</v>
      </c>
      <c r="F44" s="60">
        <v>34140</v>
      </c>
      <c r="G44" s="48"/>
      <c r="H44" s="49"/>
      <c r="I44" s="48"/>
      <c r="J44" s="18"/>
      <c r="K44" s="133">
        <f t="shared" si="1"/>
        <v>41869.295999999995</v>
      </c>
      <c r="L44" s="17"/>
      <c r="M44" s="18"/>
      <c r="N44" s="50">
        <f t="shared" ref="N44:N46" si="5">K44*E44</f>
        <v>41869.295999999995</v>
      </c>
    </row>
    <row r="45" spans="1:15" ht="56.25" x14ac:dyDescent="0.2">
      <c r="A45" s="1" t="s">
        <v>154</v>
      </c>
      <c r="B45" s="53" t="s">
        <v>175</v>
      </c>
      <c r="C45" s="54" t="s">
        <v>173</v>
      </c>
      <c r="D45" s="1" t="s">
        <v>69</v>
      </c>
      <c r="E45" s="39">
        <v>1</v>
      </c>
      <c r="F45" s="60">
        <v>3578</v>
      </c>
      <c r="G45" s="48"/>
      <c r="H45" s="49"/>
      <c r="I45" s="48"/>
      <c r="J45" s="18"/>
      <c r="K45" s="133">
        <f t="shared" si="1"/>
        <v>4388.0591999999997</v>
      </c>
      <c r="L45" s="17"/>
      <c r="M45" s="18"/>
      <c r="N45" s="50">
        <f t="shared" si="5"/>
        <v>4388.0591999999997</v>
      </c>
    </row>
    <row r="46" spans="1:15" ht="45" x14ac:dyDescent="0.2">
      <c r="A46" s="1" t="s">
        <v>155</v>
      </c>
      <c r="B46" s="53" t="s">
        <v>107</v>
      </c>
      <c r="C46" s="54" t="s">
        <v>108</v>
      </c>
      <c r="D46" s="1" t="s">
        <v>69</v>
      </c>
      <c r="E46" s="39">
        <v>1</v>
      </c>
      <c r="F46" s="60">
        <v>4210</v>
      </c>
      <c r="G46" s="48"/>
      <c r="H46" s="49"/>
      <c r="I46" s="48"/>
      <c r="J46" s="18"/>
      <c r="K46" s="133">
        <f t="shared" si="1"/>
        <v>5163.1439999999993</v>
      </c>
      <c r="L46" s="17"/>
      <c r="M46" s="18"/>
      <c r="N46" s="50">
        <f t="shared" si="5"/>
        <v>5163.1439999999993</v>
      </c>
    </row>
    <row r="47" spans="1:15" x14ac:dyDescent="0.2">
      <c r="A47" s="93">
        <v>9</v>
      </c>
      <c r="B47" s="94"/>
      <c r="C47" s="108" t="s">
        <v>79</v>
      </c>
      <c r="D47" s="93"/>
      <c r="E47" s="95"/>
      <c r="F47" s="96"/>
      <c r="G47" s="97"/>
      <c r="H47" s="98"/>
      <c r="I47" s="97"/>
      <c r="J47" s="99"/>
      <c r="K47" s="134"/>
      <c r="L47" s="100"/>
      <c r="M47" s="99"/>
      <c r="N47" s="91">
        <f>N48+N49+N50+N51</f>
        <v>5083.13</v>
      </c>
    </row>
    <row r="48" spans="1:15" ht="22.5" x14ac:dyDescent="0.2">
      <c r="A48" s="1" t="s">
        <v>83</v>
      </c>
      <c r="B48" s="53" t="s">
        <v>80</v>
      </c>
      <c r="C48" s="52" t="s">
        <v>139</v>
      </c>
      <c r="D48" s="1" t="s">
        <v>58</v>
      </c>
      <c r="E48" s="39">
        <v>64.17</v>
      </c>
      <c r="F48" s="60">
        <v>15.2</v>
      </c>
      <c r="G48" s="48"/>
      <c r="H48" s="49"/>
      <c r="I48" s="48"/>
      <c r="J48" s="18"/>
      <c r="K48" s="133">
        <f t="shared" si="1"/>
        <v>18.641279999999998</v>
      </c>
      <c r="L48" s="17"/>
      <c r="M48" s="18"/>
      <c r="N48" s="50">
        <v>1196.1300000000001</v>
      </c>
    </row>
    <row r="49" spans="1:14" ht="22.5" x14ac:dyDescent="0.2">
      <c r="A49" s="1" t="s">
        <v>84</v>
      </c>
      <c r="B49" s="53" t="s">
        <v>80</v>
      </c>
      <c r="C49" s="52" t="s">
        <v>140</v>
      </c>
      <c r="D49" s="1" t="s">
        <v>58</v>
      </c>
      <c r="E49" s="39">
        <v>36.51</v>
      </c>
      <c r="F49" s="60">
        <v>15.2</v>
      </c>
      <c r="G49" s="48"/>
      <c r="H49" s="49"/>
      <c r="I49" s="48"/>
      <c r="J49" s="18"/>
      <c r="K49" s="133">
        <f t="shared" si="1"/>
        <v>18.641279999999998</v>
      </c>
      <c r="L49" s="17"/>
      <c r="M49" s="18"/>
      <c r="N49" s="50">
        <v>680.55</v>
      </c>
    </row>
    <row r="50" spans="1:14" ht="22.5" x14ac:dyDescent="0.2">
      <c r="A50" s="1" t="s">
        <v>85</v>
      </c>
      <c r="B50" s="53" t="s">
        <v>80</v>
      </c>
      <c r="C50" s="52" t="s">
        <v>141</v>
      </c>
      <c r="D50" s="1" t="s">
        <v>58</v>
      </c>
      <c r="E50" s="39">
        <v>7.32</v>
      </c>
      <c r="F50" s="60">
        <v>15.2</v>
      </c>
      <c r="G50" s="48"/>
      <c r="H50" s="49"/>
      <c r="I50" s="48"/>
      <c r="J50" s="18"/>
      <c r="K50" s="133">
        <f t="shared" si="1"/>
        <v>18.641279999999998</v>
      </c>
      <c r="L50" s="17"/>
      <c r="M50" s="18"/>
      <c r="N50" s="50">
        <v>136.44</v>
      </c>
    </row>
    <row r="51" spans="1:14" ht="22.5" x14ac:dyDescent="0.2">
      <c r="A51" s="1" t="s">
        <v>86</v>
      </c>
      <c r="B51" s="53" t="s">
        <v>80</v>
      </c>
      <c r="C51" s="52" t="s">
        <v>148</v>
      </c>
      <c r="D51" s="1" t="s">
        <v>58</v>
      </c>
      <c r="E51" s="39">
        <v>164.7</v>
      </c>
      <c r="F51" s="60">
        <v>15.2</v>
      </c>
      <c r="G51" s="48"/>
      <c r="H51" s="49"/>
      <c r="I51" s="48"/>
      <c r="J51" s="18"/>
      <c r="K51" s="133">
        <f t="shared" si="1"/>
        <v>18.641279999999998</v>
      </c>
      <c r="L51" s="17"/>
      <c r="M51" s="18"/>
      <c r="N51" s="50">
        <v>3070.01</v>
      </c>
    </row>
    <row r="52" spans="1:14" x14ac:dyDescent="0.2">
      <c r="A52" s="101">
        <v>10</v>
      </c>
      <c r="B52" s="102"/>
      <c r="C52" s="109" t="s">
        <v>52</v>
      </c>
      <c r="D52" s="103"/>
      <c r="E52" s="76"/>
      <c r="F52" s="138"/>
      <c r="G52" s="104"/>
      <c r="H52" s="105"/>
      <c r="I52" s="104"/>
      <c r="J52" s="106"/>
      <c r="K52" s="134"/>
      <c r="L52" s="107"/>
      <c r="M52" s="106"/>
      <c r="N52" s="83">
        <f>SUM(N53)</f>
        <v>1448</v>
      </c>
    </row>
    <row r="53" spans="1:14" x14ac:dyDescent="0.2">
      <c r="A53" s="3" t="s">
        <v>87</v>
      </c>
      <c r="B53" s="51" t="s">
        <v>56</v>
      </c>
      <c r="C53" s="52" t="s">
        <v>51</v>
      </c>
      <c r="D53" s="2" t="s">
        <v>21</v>
      </c>
      <c r="E53" s="4">
        <v>200</v>
      </c>
      <c r="F53" s="139">
        <v>5.9</v>
      </c>
      <c r="G53" s="12"/>
      <c r="H53" s="13"/>
      <c r="I53" s="12"/>
      <c r="J53" s="11"/>
      <c r="K53" s="133">
        <f t="shared" si="1"/>
        <v>7.23576</v>
      </c>
      <c r="L53" s="19"/>
      <c r="M53" s="11"/>
      <c r="N53" s="50">
        <v>1448</v>
      </c>
    </row>
    <row r="54" spans="1:14" x14ac:dyDescent="0.2">
      <c r="A54" s="177"/>
      <c r="B54" s="177"/>
      <c r="C54" s="177"/>
      <c r="D54" s="177"/>
      <c r="E54" s="177"/>
      <c r="F54" s="177"/>
      <c r="G54" s="177"/>
      <c r="H54" s="177"/>
      <c r="I54" s="177"/>
      <c r="J54" s="177"/>
      <c r="K54" s="177"/>
      <c r="L54" s="177"/>
      <c r="M54" s="177"/>
      <c r="N54" s="177"/>
    </row>
    <row r="55" spans="1:14" x14ac:dyDescent="0.2">
      <c r="A55" s="110"/>
      <c r="B55" s="116"/>
      <c r="C55" s="144" t="s">
        <v>38</v>
      </c>
      <c r="D55" s="110"/>
      <c r="E55" s="110"/>
      <c r="F55" s="116"/>
      <c r="G55" s="111"/>
      <c r="H55" s="111"/>
      <c r="I55" s="111"/>
      <c r="J55" s="111"/>
      <c r="K55" s="135"/>
      <c r="L55" s="112" t="s">
        <v>5</v>
      </c>
      <c r="M55" s="113"/>
      <c r="N55" s="131">
        <f>N52+N47+N43+N27+N24+N21+N17+N14+N12+N38</f>
        <v>139268.140304</v>
      </c>
    </row>
    <row r="56" spans="1:14" x14ac:dyDescent="0.2">
      <c r="A56" s="21"/>
      <c r="B56" s="5"/>
      <c r="C56" s="145"/>
      <c r="D56" s="5"/>
      <c r="E56" s="5"/>
      <c r="F56" s="5"/>
      <c r="G56" s="5"/>
      <c r="H56" s="6"/>
      <c r="L56" s="9"/>
      <c r="M56" s="9"/>
      <c r="N56" s="261"/>
    </row>
    <row r="57" spans="1:14" x14ac:dyDescent="0.2">
      <c r="A57" s="21"/>
      <c r="B57" s="5"/>
      <c r="C57" s="145"/>
      <c r="D57" s="5"/>
      <c r="E57" s="5"/>
      <c r="F57" s="5"/>
      <c r="G57" s="5"/>
      <c r="H57" s="6"/>
      <c r="N57" s="262"/>
    </row>
    <row r="58" spans="1:14" x14ac:dyDescent="0.2">
      <c r="A58" s="21"/>
      <c r="B58" s="5"/>
      <c r="C58" s="175"/>
      <c r="D58" s="175"/>
      <c r="E58" s="5"/>
      <c r="F58" s="175"/>
      <c r="G58" s="175"/>
      <c r="H58" s="175"/>
      <c r="I58" s="175"/>
      <c r="J58" s="175"/>
      <c r="K58" s="175"/>
      <c r="N58" s="262"/>
    </row>
    <row r="59" spans="1:14" ht="12" customHeight="1" x14ac:dyDescent="0.2">
      <c r="A59" s="21"/>
      <c r="B59" s="5"/>
      <c r="C59" s="174" t="s">
        <v>63</v>
      </c>
      <c r="D59" s="174"/>
      <c r="E59" s="5"/>
      <c r="F59" s="176" t="s">
        <v>46</v>
      </c>
      <c r="G59" s="176"/>
      <c r="H59" s="176"/>
      <c r="I59" s="176"/>
      <c r="J59" s="176"/>
      <c r="K59" s="176"/>
      <c r="N59" s="262"/>
    </row>
    <row r="60" spans="1:14" x14ac:dyDescent="0.2">
      <c r="A60" s="21"/>
      <c r="B60" s="5"/>
      <c r="C60" s="146"/>
      <c r="D60" s="10"/>
      <c r="E60" s="5"/>
      <c r="F60" s="10"/>
      <c r="G60" s="40"/>
      <c r="H60" s="6"/>
      <c r="N60" s="262"/>
    </row>
    <row r="61" spans="1:14" x14ac:dyDescent="0.2">
      <c r="A61" s="21"/>
      <c r="B61" s="5"/>
      <c r="C61" s="175"/>
      <c r="D61" s="175"/>
      <c r="E61" s="5"/>
      <c r="F61" s="40"/>
      <c r="G61" s="40"/>
      <c r="H61" s="6"/>
      <c r="N61" s="262"/>
    </row>
    <row r="62" spans="1:14" x14ac:dyDescent="0.2">
      <c r="A62" s="21"/>
      <c r="B62" s="5"/>
      <c r="C62" s="174" t="s">
        <v>96</v>
      </c>
      <c r="D62" s="174"/>
      <c r="E62" s="5"/>
      <c r="F62" s="40"/>
      <c r="G62" s="40"/>
      <c r="H62" s="6"/>
      <c r="N62" s="262"/>
    </row>
    <row r="63" spans="1:14" x14ac:dyDescent="0.2">
      <c r="A63" s="21"/>
      <c r="B63" s="5"/>
      <c r="C63" s="146"/>
      <c r="D63" s="10"/>
      <c r="E63" s="5"/>
      <c r="F63" s="40"/>
      <c r="G63" s="40"/>
      <c r="H63" s="6"/>
      <c r="N63" s="262"/>
    </row>
    <row r="64" spans="1:14" ht="13.5" thickBot="1" x14ac:dyDescent="0.25">
      <c r="A64" s="22"/>
      <c r="B64" s="7"/>
      <c r="C64" s="147"/>
      <c r="D64" s="7"/>
      <c r="E64" s="7"/>
      <c r="F64" s="7"/>
      <c r="G64" s="7"/>
      <c r="H64" s="8"/>
      <c r="N64" s="262"/>
    </row>
    <row r="65" spans="1:14" ht="15.75" thickBot="1" x14ac:dyDescent="0.25">
      <c r="A65" s="171" t="s">
        <v>122</v>
      </c>
      <c r="B65" s="172"/>
      <c r="C65" s="172"/>
      <c r="D65" s="172"/>
      <c r="E65" s="172"/>
      <c r="F65" s="172"/>
      <c r="G65" s="172"/>
      <c r="H65" s="172"/>
      <c r="I65" s="172"/>
      <c r="J65" s="172"/>
      <c r="K65" s="172"/>
      <c r="L65" s="172"/>
      <c r="M65" s="172"/>
      <c r="N65" s="173"/>
    </row>
  </sheetData>
  <mergeCells count="24">
    <mergeCell ref="A1:N1"/>
    <mergeCell ref="A10:N10"/>
    <mergeCell ref="L11:M11"/>
    <mergeCell ref="G11:H11"/>
    <mergeCell ref="I11:J11"/>
    <mergeCell ref="A8:B8"/>
    <mergeCell ref="C2:F3"/>
    <mergeCell ref="C4:F4"/>
    <mergeCell ref="D8:F9"/>
    <mergeCell ref="K8:N8"/>
    <mergeCell ref="A9:C9"/>
    <mergeCell ref="A5:F5"/>
    <mergeCell ref="A6:F6"/>
    <mergeCell ref="K6:N6"/>
    <mergeCell ref="A7:C7"/>
    <mergeCell ref="D7:N7"/>
    <mergeCell ref="A65:N65"/>
    <mergeCell ref="C62:D62"/>
    <mergeCell ref="C58:D58"/>
    <mergeCell ref="C59:D59"/>
    <mergeCell ref="C61:D61"/>
    <mergeCell ref="F59:K59"/>
    <mergeCell ref="F58:K58"/>
    <mergeCell ref="A54:N54"/>
  </mergeCells>
  <phoneticPr fontId="36" type="noConversion"/>
  <printOptions horizontalCentered="1"/>
  <pageMargins left="0.31496062992125984" right="0.31496062992125984" top="0.74803149606299213" bottom="0.74803149606299213" header="0.31496062992125984" footer="0.31496062992125984"/>
  <pageSetup paperSize="9" scale="75" fitToHeight="0" orientation="portrait" r:id="rId1"/>
  <headerFooter>
    <oddFooter>&amp;R&amp;P&amp;N</oddFooter>
  </headerFooter>
  <colBreaks count="1" manualBreakCount="1">
    <brk id="1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3"/>
  <sheetViews>
    <sheetView view="pageBreakPreview" topLeftCell="A30" zoomScale="80" zoomScaleNormal="90" zoomScaleSheetLayoutView="80" workbookViewId="0">
      <selection activeCell="F41" sqref="F41"/>
    </sheetView>
  </sheetViews>
  <sheetFormatPr defaultRowHeight="12.75" x14ac:dyDescent="0.2"/>
  <cols>
    <col min="1" max="1" width="7.6640625" bestFit="1" customWidth="1"/>
    <col min="2" max="2" width="36" customWidth="1"/>
    <col min="3" max="3" width="20.83203125" customWidth="1"/>
    <col min="4" max="4" width="23.33203125" customWidth="1"/>
    <col min="5" max="5" width="23" customWidth="1"/>
    <col min="6" max="9" width="21.5" customWidth="1"/>
    <col min="10" max="10" width="19.5" customWidth="1"/>
    <col min="11" max="11" width="19.33203125" customWidth="1"/>
  </cols>
  <sheetData>
    <row r="1" spans="1:11" x14ac:dyDescent="0.2">
      <c r="A1" s="220" t="s">
        <v>104</v>
      </c>
      <c r="B1" s="221"/>
      <c r="C1" s="221"/>
      <c r="D1" s="221"/>
      <c r="E1" s="221"/>
      <c r="F1" s="221"/>
      <c r="G1" s="221"/>
      <c r="H1" s="221"/>
      <c r="I1" s="221"/>
      <c r="J1" s="221"/>
      <c r="K1" s="222"/>
    </row>
    <row r="2" spans="1:11" ht="41.25" customHeight="1" x14ac:dyDescent="0.2">
      <c r="A2" s="223"/>
      <c r="B2" s="224"/>
      <c r="C2" s="224"/>
      <c r="D2" s="224"/>
      <c r="E2" s="224"/>
      <c r="F2" s="224"/>
      <c r="G2" s="224"/>
      <c r="H2" s="224"/>
      <c r="I2" s="224"/>
      <c r="J2" s="224"/>
      <c r="K2" s="225"/>
    </row>
    <row r="3" spans="1:11" ht="29.25" customHeight="1" thickBot="1" x14ac:dyDescent="0.25">
      <c r="A3" s="226" t="s">
        <v>28</v>
      </c>
      <c r="B3" s="227"/>
      <c r="C3" s="227"/>
      <c r="D3" s="227"/>
      <c r="E3" s="227"/>
      <c r="F3" s="227"/>
      <c r="G3" s="227"/>
      <c r="H3" s="227"/>
      <c r="I3" s="227"/>
      <c r="J3" s="227"/>
      <c r="K3" s="228"/>
    </row>
    <row r="4" spans="1:11" ht="35.25" customHeight="1" thickBot="1" x14ac:dyDescent="0.25">
      <c r="A4" s="236" t="s">
        <v>132</v>
      </c>
      <c r="B4" s="237"/>
      <c r="C4" s="237"/>
      <c r="D4" s="241" t="s">
        <v>49</v>
      </c>
      <c r="E4" s="242"/>
      <c r="F4" s="38">
        <f>Planilha!N55</f>
        <v>139268.140304</v>
      </c>
      <c r="G4" s="161"/>
      <c r="H4" s="161"/>
      <c r="I4" s="161"/>
      <c r="J4" s="229" t="s">
        <v>130</v>
      </c>
      <c r="K4" s="230"/>
    </row>
    <row r="5" spans="1:11" ht="32.25" customHeight="1" thickBot="1" x14ac:dyDescent="0.25">
      <c r="A5" s="236" t="s">
        <v>131</v>
      </c>
      <c r="B5" s="237"/>
      <c r="C5" s="237"/>
      <c r="D5" s="238"/>
      <c r="E5" s="239" t="s">
        <v>128</v>
      </c>
      <c r="F5" s="240"/>
      <c r="G5" s="162"/>
      <c r="H5" s="162"/>
      <c r="I5" s="162"/>
      <c r="J5" s="231" t="s">
        <v>129</v>
      </c>
      <c r="K5" s="232"/>
    </row>
    <row r="6" spans="1:11" ht="23.25" customHeight="1" thickBot="1" x14ac:dyDescent="0.25">
      <c r="A6" s="233" t="s">
        <v>133</v>
      </c>
      <c r="B6" s="234"/>
      <c r="C6" s="234"/>
      <c r="D6" s="234"/>
      <c r="E6" s="234"/>
      <c r="F6" s="234"/>
      <c r="G6" s="234"/>
      <c r="H6" s="234"/>
      <c r="I6" s="234"/>
      <c r="J6" s="234"/>
      <c r="K6" s="235"/>
    </row>
    <row r="7" spans="1:11" ht="36" customHeight="1" thickBot="1" x14ac:dyDescent="0.25">
      <c r="A7" s="148" t="s">
        <v>22</v>
      </c>
      <c r="B7" s="149" t="s">
        <v>29</v>
      </c>
      <c r="C7" s="150" t="s">
        <v>30</v>
      </c>
      <c r="D7" s="150" t="s">
        <v>31</v>
      </c>
      <c r="E7" s="149" t="s">
        <v>32</v>
      </c>
      <c r="F7" s="149" t="s">
        <v>33</v>
      </c>
      <c r="G7" s="149" t="s">
        <v>125</v>
      </c>
      <c r="H7" s="149" t="s">
        <v>126</v>
      </c>
      <c r="I7" s="149" t="s">
        <v>127</v>
      </c>
      <c r="J7" s="151" t="s">
        <v>34</v>
      </c>
      <c r="K7" s="149" t="s">
        <v>35</v>
      </c>
    </row>
    <row r="8" spans="1:11" ht="15.75" thickBot="1" x14ac:dyDescent="0.25">
      <c r="A8" s="197">
        <v>1</v>
      </c>
      <c r="B8" s="214" t="str">
        <f>Planilha!C12</f>
        <v>SERVIÇOS PRELIMINARES</v>
      </c>
      <c r="C8" s="23" t="s">
        <v>36</v>
      </c>
      <c r="D8" s="24">
        <v>1</v>
      </c>
      <c r="E8" s="43">
        <v>1</v>
      </c>
      <c r="F8" s="25">
        <v>0</v>
      </c>
      <c r="G8" s="163"/>
      <c r="H8" s="164"/>
      <c r="I8" s="164"/>
      <c r="J8" s="26"/>
      <c r="K8" s="152">
        <f>SUM(E8:F8)</f>
        <v>1</v>
      </c>
    </row>
    <row r="9" spans="1:11" ht="15.75" thickBot="1" x14ac:dyDescent="0.25">
      <c r="A9" s="198"/>
      <c r="B9" s="215"/>
      <c r="C9" s="23" t="s">
        <v>37</v>
      </c>
      <c r="D9" s="27">
        <f>Planilha!N12</f>
        <v>1414.358064</v>
      </c>
      <c r="E9" s="44">
        <f>E8*$D$9</f>
        <v>1414.358064</v>
      </c>
      <c r="F9" s="28">
        <f>F8*$D$9</f>
        <v>0</v>
      </c>
      <c r="G9" s="167"/>
      <c r="H9" s="164"/>
      <c r="I9" s="164"/>
      <c r="J9" s="26"/>
      <c r="K9" s="153">
        <f>SUM(E9:J9)</f>
        <v>1414.358064</v>
      </c>
    </row>
    <row r="10" spans="1:11" ht="15.75" thickBot="1" x14ac:dyDescent="0.25">
      <c r="A10" s="197">
        <v>2</v>
      </c>
      <c r="B10" s="199" t="str">
        <f>Planilha!C14</f>
        <v xml:space="preserve">MOVIMENTAÇÃO DE TERRA </v>
      </c>
      <c r="C10" s="23" t="s">
        <v>36</v>
      </c>
      <c r="D10" s="24">
        <v>1</v>
      </c>
      <c r="E10" s="43">
        <v>0.6</v>
      </c>
      <c r="F10" s="25">
        <v>0.4</v>
      </c>
      <c r="G10" s="167"/>
      <c r="H10" s="164"/>
      <c r="I10" s="164"/>
      <c r="J10" s="26"/>
      <c r="K10" s="152">
        <f>SUM(E10:F10)</f>
        <v>1</v>
      </c>
    </row>
    <row r="11" spans="1:11" ht="15.75" thickBot="1" x14ac:dyDescent="0.25">
      <c r="A11" s="198"/>
      <c r="B11" s="216"/>
      <c r="C11" s="23" t="s">
        <v>37</v>
      </c>
      <c r="D11" s="29">
        <f>Planilha!N21</f>
        <v>4014.65</v>
      </c>
      <c r="E11" s="44">
        <f>E10*$D$11</f>
        <v>2408.79</v>
      </c>
      <c r="F11" s="28">
        <f>F10*$D$11</f>
        <v>1605.8600000000001</v>
      </c>
      <c r="G11" s="167"/>
      <c r="H11" s="164"/>
      <c r="I11" s="164"/>
      <c r="J11" s="26"/>
      <c r="K11" s="153">
        <f>SUM(E11:J11)</f>
        <v>4014.65</v>
      </c>
    </row>
    <row r="12" spans="1:11" ht="15.75" thickBot="1" x14ac:dyDescent="0.25">
      <c r="A12" s="197">
        <v>3</v>
      </c>
      <c r="B12" s="212" t="str">
        <f>Planilha!C17</f>
        <v>PISOS E PASSEIOS</v>
      </c>
      <c r="C12" s="23" t="s">
        <v>36</v>
      </c>
      <c r="D12" s="31">
        <v>1</v>
      </c>
      <c r="E12" s="43">
        <v>0</v>
      </c>
      <c r="F12" s="25">
        <v>1</v>
      </c>
      <c r="G12" s="167"/>
      <c r="H12" s="164"/>
      <c r="I12" s="164"/>
      <c r="J12" s="26"/>
      <c r="K12" s="152">
        <f>SUM(E12:F12)</f>
        <v>1</v>
      </c>
    </row>
    <row r="13" spans="1:11" ht="15.75" thickBot="1" x14ac:dyDescent="0.25">
      <c r="A13" s="198"/>
      <c r="B13" s="213"/>
      <c r="C13" s="23" t="s">
        <v>37</v>
      </c>
      <c r="D13" s="29">
        <f>Planilha!N24</f>
        <v>3522.48</v>
      </c>
      <c r="E13" s="44">
        <f>E12*$D$13</f>
        <v>0</v>
      </c>
      <c r="F13" s="41">
        <f>F12*$D$13</f>
        <v>3522.48</v>
      </c>
      <c r="G13" s="167"/>
      <c r="H13" s="164"/>
      <c r="I13" s="164"/>
      <c r="J13" s="26"/>
      <c r="K13" s="153">
        <f>SUM(E13:J13)</f>
        <v>3522.48</v>
      </c>
    </row>
    <row r="14" spans="1:11" ht="15.75" thickBot="1" x14ac:dyDescent="0.25">
      <c r="A14" s="197">
        <v>4</v>
      </c>
      <c r="B14" s="217" t="str">
        <f>Planilha!C21</f>
        <v xml:space="preserve">BANCOS E MESAS </v>
      </c>
      <c r="C14" s="23" t="s">
        <v>36</v>
      </c>
      <c r="D14" s="31">
        <v>1</v>
      </c>
      <c r="E14" s="43"/>
      <c r="F14" s="25">
        <v>1</v>
      </c>
      <c r="G14" s="167"/>
      <c r="H14" s="164"/>
      <c r="I14" s="164"/>
      <c r="J14" s="26"/>
      <c r="K14" s="152">
        <f>SUM(E14:F14)</f>
        <v>1</v>
      </c>
    </row>
    <row r="15" spans="1:11" ht="15.75" thickBot="1" x14ac:dyDescent="0.25">
      <c r="A15" s="198"/>
      <c r="B15" s="213"/>
      <c r="C15" s="23" t="s">
        <v>37</v>
      </c>
      <c r="D15" s="29">
        <f>Planilha!N27</f>
        <v>17293.172016000004</v>
      </c>
      <c r="E15" s="44">
        <f>E14*$D$15</f>
        <v>0</v>
      </c>
      <c r="F15" s="28">
        <f>F14*$D$15</f>
        <v>17293.172016000004</v>
      </c>
      <c r="G15" s="167"/>
      <c r="H15" s="164"/>
      <c r="I15" s="164"/>
      <c r="J15" s="26"/>
      <c r="K15" s="153">
        <f>SUM(E15:J15)</f>
        <v>17293.172016000004</v>
      </c>
    </row>
    <row r="16" spans="1:11" ht="15.75" thickBot="1" x14ac:dyDescent="0.25">
      <c r="A16" s="197">
        <v>5</v>
      </c>
      <c r="B16" s="217" t="e">
        <f>Planilha!#REF!</f>
        <v>#REF!</v>
      </c>
      <c r="C16" s="23" t="s">
        <v>36</v>
      </c>
      <c r="D16" s="31">
        <v>1</v>
      </c>
      <c r="E16" s="43"/>
      <c r="F16" s="25">
        <v>1</v>
      </c>
      <c r="G16" s="167"/>
      <c r="H16" s="164"/>
      <c r="I16" s="164"/>
      <c r="J16" s="26"/>
      <c r="K16" s="152">
        <f>SUM(E16:F16)</f>
        <v>1</v>
      </c>
    </row>
    <row r="17" spans="1:11" ht="15.75" thickBot="1" x14ac:dyDescent="0.25">
      <c r="A17" s="198"/>
      <c r="B17" s="213"/>
      <c r="C17" s="23" t="s">
        <v>37</v>
      </c>
      <c r="D17" s="29">
        <f>Planilha!N43</f>
        <v>51420.499199999991</v>
      </c>
      <c r="E17" s="44">
        <f>E16*$D$17</f>
        <v>0</v>
      </c>
      <c r="F17" s="28">
        <f>F16*$D$17</f>
        <v>51420.499199999991</v>
      </c>
      <c r="G17" s="167"/>
      <c r="H17" s="164"/>
      <c r="I17" s="164"/>
      <c r="J17" s="26"/>
      <c r="K17" s="153">
        <f>SUM(E17:J17)</f>
        <v>51420.499199999991</v>
      </c>
    </row>
    <row r="18" spans="1:11" ht="15.75" thickBot="1" x14ac:dyDescent="0.25">
      <c r="A18" s="197">
        <v>6</v>
      </c>
      <c r="B18" s="201" t="e">
        <f>Planilha!#REF!</f>
        <v>#REF!</v>
      </c>
      <c r="C18" s="23" t="s">
        <v>36</v>
      </c>
      <c r="D18" s="31">
        <v>1</v>
      </c>
      <c r="E18" s="43"/>
      <c r="F18" s="25">
        <v>1</v>
      </c>
      <c r="G18" s="167"/>
      <c r="H18" s="164"/>
      <c r="I18" s="164"/>
      <c r="J18" s="26"/>
      <c r="K18" s="152">
        <f>SUM(E18:F18)</f>
        <v>1</v>
      </c>
    </row>
    <row r="19" spans="1:11" ht="15.75" thickBot="1" x14ac:dyDescent="0.25">
      <c r="A19" s="198"/>
      <c r="B19" s="213"/>
      <c r="C19" s="23" t="s">
        <v>37</v>
      </c>
      <c r="D19" s="29">
        <f>Planilha!N47</f>
        <v>5083.13</v>
      </c>
      <c r="E19" s="44">
        <f>E18*$D$19</f>
        <v>0</v>
      </c>
      <c r="F19" s="28">
        <f>F18*$D$19</f>
        <v>5083.13</v>
      </c>
      <c r="G19" s="167"/>
      <c r="H19" s="164"/>
      <c r="I19" s="164"/>
      <c r="J19" s="26"/>
      <c r="K19" s="153">
        <f>SUM(E19:J19)</f>
        <v>5083.13</v>
      </c>
    </row>
    <row r="20" spans="1:11" ht="15.75" thickBot="1" x14ac:dyDescent="0.25">
      <c r="A20" s="197">
        <v>7</v>
      </c>
      <c r="B20" s="217" t="e">
        <f>Planilha!#REF!</f>
        <v>#REF!</v>
      </c>
      <c r="C20" s="23" t="s">
        <v>36</v>
      </c>
      <c r="D20" s="31">
        <v>1</v>
      </c>
      <c r="E20" s="43"/>
      <c r="F20" s="25">
        <v>1</v>
      </c>
      <c r="G20" s="167"/>
      <c r="H20" s="164"/>
      <c r="I20" s="164"/>
      <c r="J20" s="26"/>
      <c r="K20" s="152">
        <f>SUM(E20:F20)</f>
        <v>1</v>
      </c>
    </row>
    <row r="21" spans="1:11" ht="15.75" thickBot="1" x14ac:dyDescent="0.25">
      <c r="A21" s="198"/>
      <c r="B21" s="218"/>
      <c r="C21" s="23" t="s">
        <v>37</v>
      </c>
      <c r="D21" s="29">
        <f>Planilha!N52</f>
        <v>1448</v>
      </c>
      <c r="E21" s="44">
        <f>E20*$D$21</f>
        <v>0</v>
      </c>
      <c r="F21" s="28">
        <f>F20*$D$21</f>
        <v>1448</v>
      </c>
      <c r="G21" s="165"/>
      <c r="H21" s="166"/>
      <c r="I21" s="164"/>
      <c r="J21" s="26"/>
      <c r="K21" s="153">
        <f>SUM(E21:J21)</f>
        <v>1448</v>
      </c>
    </row>
    <row r="22" spans="1:11" ht="15.75" thickBot="1" x14ac:dyDescent="0.25">
      <c r="A22" s="197">
        <v>8</v>
      </c>
      <c r="B22" s="201" t="e">
        <f>Planilha!#REF!</f>
        <v>#REF!</v>
      </c>
      <c r="C22" s="23" t="s">
        <v>36</v>
      </c>
      <c r="D22" s="29"/>
      <c r="E22" s="44"/>
      <c r="F22" s="28"/>
      <c r="G22" s="165"/>
      <c r="H22" s="28"/>
      <c r="I22" s="166"/>
      <c r="J22" s="168"/>
      <c r="K22" s="153"/>
    </row>
    <row r="23" spans="1:11" ht="15" thickBot="1" x14ac:dyDescent="0.25">
      <c r="A23" s="198"/>
      <c r="B23" s="202"/>
      <c r="C23" s="23" t="s">
        <v>37</v>
      </c>
      <c r="D23" s="29"/>
      <c r="E23" s="44"/>
      <c r="F23" s="28"/>
      <c r="G23" s="28"/>
      <c r="H23" s="28"/>
      <c r="I23" s="28"/>
      <c r="J23" s="30"/>
      <c r="K23" s="153"/>
    </row>
    <row r="24" spans="1:11" ht="15" thickBot="1" x14ac:dyDescent="0.25">
      <c r="A24" s="197">
        <v>9</v>
      </c>
      <c r="B24" s="201" t="e">
        <f>Planilha!#REF!</f>
        <v>#REF!</v>
      </c>
      <c r="C24" s="23" t="s">
        <v>36</v>
      </c>
      <c r="D24" s="29"/>
      <c r="E24" s="44"/>
      <c r="F24" s="28"/>
      <c r="G24" s="28"/>
      <c r="H24" s="28"/>
      <c r="I24" s="28"/>
      <c r="J24" s="30"/>
      <c r="K24" s="153"/>
    </row>
    <row r="25" spans="1:11" ht="15" thickBot="1" x14ac:dyDescent="0.25">
      <c r="A25" s="198"/>
      <c r="B25" s="202"/>
      <c r="C25" s="23" t="s">
        <v>37</v>
      </c>
      <c r="D25" s="29"/>
      <c r="E25" s="44"/>
      <c r="F25" s="28"/>
      <c r="G25" s="28"/>
      <c r="H25" s="28"/>
      <c r="I25" s="28"/>
      <c r="J25" s="30"/>
      <c r="K25" s="153"/>
    </row>
    <row r="26" spans="1:11" ht="15" thickBot="1" x14ac:dyDescent="0.25">
      <c r="A26" s="197">
        <v>10</v>
      </c>
      <c r="B26" s="201" t="e">
        <f>Planilha!#REF!</f>
        <v>#REF!</v>
      </c>
      <c r="C26" s="23" t="s">
        <v>36</v>
      </c>
      <c r="D26" s="29"/>
      <c r="E26" s="44"/>
      <c r="F26" s="28"/>
      <c r="G26" s="28"/>
      <c r="H26" s="28"/>
      <c r="I26" s="28"/>
      <c r="J26" s="30"/>
      <c r="K26" s="153"/>
    </row>
    <row r="27" spans="1:11" ht="15" thickBot="1" x14ac:dyDescent="0.25">
      <c r="A27" s="198"/>
      <c r="B27" s="202"/>
      <c r="C27" s="23" t="s">
        <v>37</v>
      </c>
      <c r="D27" s="29"/>
      <c r="E27" s="44"/>
      <c r="F27" s="28"/>
      <c r="G27" s="28"/>
      <c r="H27" s="28"/>
      <c r="I27" s="28"/>
      <c r="J27" s="30"/>
      <c r="K27" s="153"/>
    </row>
    <row r="28" spans="1:11" ht="15" thickBot="1" x14ac:dyDescent="0.25">
      <c r="A28" s="197">
        <v>11</v>
      </c>
      <c r="B28" s="204" t="e">
        <f>Planilha!#REF!</f>
        <v>#REF!</v>
      </c>
      <c r="C28" s="23" t="s">
        <v>36</v>
      </c>
      <c r="D28" s="29"/>
      <c r="E28" s="44"/>
      <c r="F28" s="28"/>
      <c r="G28" s="28"/>
      <c r="H28" s="28"/>
      <c r="I28" s="28"/>
      <c r="J28" s="30"/>
      <c r="K28" s="153"/>
    </row>
    <row r="29" spans="1:11" ht="15" thickBot="1" x14ac:dyDescent="0.25">
      <c r="A29" s="198"/>
      <c r="B29" s="205"/>
      <c r="C29" s="23" t="s">
        <v>37</v>
      </c>
      <c r="D29" s="29"/>
      <c r="E29" s="44"/>
      <c r="F29" s="28"/>
      <c r="G29" s="28"/>
      <c r="H29" s="28"/>
      <c r="I29" s="28"/>
      <c r="J29" s="30"/>
      <c r="K29" s="153"/>
    </row>
    <row r="30" spans="1:11" ht="15" thickBot="1" x14ac:dyDescent="0.25">
      <c r="A30" s="197">
        <v>12</v>
      </c>
      <c r="B30" s="201" t="e">
        <f>Planilha!#REF!</f>
        <v>#REF!</v>
      </c>
      <c r="C30" s="23" t="s">
        <v>36</v>
      </c>
      <c r="D30" s="29"/>
      <c r="E30" s="44"/>
      <c r="F30" s="28"/>
      <c r="G30" s="28"/>
      <c r="H30" s="28"/>
      <c r="I30" s="28"/>
      <c r="J30" s="30"/>
      <c r="K30" s="153"/>
    </row>
    <row r="31" spans="1:11" ht="15" thickBot="1" x14ac:dyDescent="0.25">
      <c r="A31" s="198"/>
      <c r="B31" s="202"/>
      <c r="C31" s="23" t="s">
        <v>37</v>
      </c>
      <c r="D31" s="29"/>
      <c r="E31" s="44"/>
      <c r="F31" s="28"/>
      <c r="G31" s="28"/>
      <c r="H31" s="28"/>
      <c r="I31" s="28"/>
      <c r="J31" s="30"/>
      <c r="K31" s="153"/>
    </row>
    <row r="32" spans="1:11" ht="15" thickBot="1" x14ac:dyDescent="0.25">
      <c r="A32" s="197">
        <v>13</v>
      </c>
      <c r="B32" s="201" t="e">
        <f>Planilha!#REF!</f>
        <v>#REF!</v>
      </c>
      <c r="C32" s="23" t="s">
        <v>36</v>
      </c>
      <c r="D32" s="29"/>
      <c r="E32" s="44"/>
      <c r="F32" s="28"/>
      <c r="G32" s="28"/>
      <c r="H32" s="28"/>
      <c r="I32" s="28"/>
      <c r="J32" s="30"/>
      <c r="K32" s="153"/>
    </row>
    <row r="33" spans="1:11" ht="15" thickBot="1" x14ac:dyDescent="0.25">
      <c r="A33" s="198"/>
      <c r="B33" s="202"/>
      <c r="C33" s="23" t="s">
        <v>37</v>
      </c>
      <c r="D33" s="29"/>
      <c r="E33" s="44"/>
      <c r="F33" s="28"/>
      <c r="G33" s="28"/>
      <c r="H33" s="28"/>
      <c r="I33" s="28"/>
      <c r="J33" s="30"/>
      <c r="K33" s="153"/>
    </row>
    <row r="34" spans="1:11" ht="15" thickBot="1" x14ac:dyDescent="0.25">
      <c r="A34" s="197">
        <v>14</v>
      </c>
      <c r="B34" s="201" t="str">
        <f>Planilha!C24</f>
        <v>URBANISMO</v>
      </c>
      <c r="C34" s="23" t="s">
        <v>36</v>
      </c>
      <c r="D34" s="29"/>
      <c r="E34" s="44"/>
      <c r="F34" s="28"/>
      <c r="G34" s="28"/>
      <c r="H34" s="28"/>
      <c r="I34" s="28"/>
      <c r="J34" s="30"/>
      <c r="K34" s="153"/>
    </row>
    <row r="35" spans="1:11" ht="15" thickBot="1" x14ac:dyDescent="0.25">
      <c r="A35" s="198"/>
      <c r="B35" s="202"/>
      <c r="C35" s="23" t="s">
        <v>37</v>
      </c>
      <c r="D35" s="29"/>
      <c r="E35" s="44"/>
      <c r="F35" s="28"/>
      <c r="G35" s="28"/>
      <c r="H35" s="28"/>
      <c r="I35" s="28"/>
      <c r="J35" s="30"/>
      <c r="K35" s="153"/>
    </row>
    <row r="36" spans="1:11" ht="15" thickBot="1" x14ac:dyDescent="0.25">
      <c r="A36" s="197">
        <v>15</v>
      </c>
      <c r="B36" s="201" t="str">
        <f>Planilha!C27</f>
        <v xml:space="preserve">INSTALAÇÕES ELETRICAS </v>
      </c>
      <c r="C36" s="23" t="s">
        <v>36</v>
      </c>
      <c r="D36" s="29"/>
      <c r="E36" s="44"/>
      <c r="F36" s="28"/>
      <c r="G36" s="28"/>
      <c r="H36" s="28"/>
      <c r="I36" s="28"/>
      <c r="J36" s="30"/>
      <c r="K36" s="153"/>
    </row>
    <row r="37" spans="1:11" ht="15" thickBot="1" x14ac:dyDescent="0.25">
      <c r="A37" s="198"/>
      <c r="B37" s="202"/>
      <c r="C37" s="23" t="s">
        <v>37</v>
      </c>
      <c r="D37" s="29"/>
      <c r="E37" s="44"/>
      <c r="F37" s="28"/>
      <c r="G37" s="28"/>
      <c r="H37" s="28"/>
      <c r="I37" s="28"/>
      <c r="J37" s="30"/>
      <c r="K37" s="153"/>
    </row>
    <row r="38" spans="1:11" ht="15" thickBot="1" x14ac:dyDescent="0.25">
      <c r="A38" s="197">
        <v>16</v>
      </c>
      <c r="B38" s="203" t="str">
        <f>Planilha!C43</f>
        <v xml:space="preserve">ACADEMIA  E PLAYGORUND </v>
      </c>
      <c r="C38" s="23" t="s">
        <v>36</v>
      </c>
      <c r="D38" s="29"/>
      <c r="E38" s="44"/>
      <c r="F38" s="28"/>
      <c r="G38" s="28"/>
      <c r="H38" s="28"/>
      <c r="I38" s="28"/>
      <c r="J38" s="30"/>
      <c r="K38" s="153"/>
    </row>
    <row r="39" spans="1:11" ht="15" thickBot="1" x14ac:dyDescent="0.25">
      <c r="A39" s="198"/>
      <c r="B39" s="200"/>
      <c r="C39" s="23" t="s">
        <v>37</v>
      </c>
      <c r="D39" s="29"/>
      <c r="E39" s="44"/>
      <c r="F39" s="28"/>
      <c r="G39" s="28"/>
      <c r="H39" s="28"/>
      <c r="I39" s="28"/>
      <c r="J39" s="30"/>
      <c r="K39" s="153"/>
    </row>
    <row r="40" spans="1:11" ht="15" thickBot="1" x14ac:dyDescent="0.25">
      <c r="A40" s="197">
        <v>17</v>
      </c>
      <c r="B40" s="199" t="str">
        <f>Planilha!C47</f>
        <v>PINTURA  DE PISO</v>
      </c>
      <c r="C40" s="23" t="s">
        <v>36</v>
      </c>
      <c r="D40" s="29"/>
      <c r="E40" s="44"/>
      <c r="F40" s="28"/>
      <c r="G40" s="28"/>
      <c r="H40" s="28"/>
      <c r="I40" s="28"/>
      <c r="J40" s="30"/>
      <c r="K40" s="153"/>
    </row>
    <row r="41" spans="1:11" ht="15" thickBot="1" x14ac:dyDescent="0.25">
      <c r="A41" s="198"/>
      <c r="B41" s="200"/>
      <c r="C41" s="23" t="s">
        <v>37</v>
      </c>
      <c r="D41" s="29"/>
      <c r="E41" s="44"/>
      <c r="F41" s="28"/>
      <c r="G41" s="28"/>
      <c r="H41" s="28"/>
      <c r="I41" s="28"/>
      <c r="J41" s="30"/>
      <c r="K41" s="153"/>
    </row>
    <row r="42" spans="1:11" ht="15" thickBot="1" x14ac:dyDescent="0.25">
      <c r="A42" s="197">
        <v>18</v>
      </c>
      <c r="B42" s="199" t="str">
        <f>Planilha!C52</f>
        <v xml:space="preserve">LIMPEZA FINAL </v>
      </c>
      <c r="C42" s="23" t="s">
        <v>36</v>
      </c>
      <c r="D42" s="29"/>
      <c r="E42" s="44"/>
      <c r="F42" s="28"/>
      <c r="G42" s="28"/>
      <c r="H42" s="28"/>
      <c r="I42" s="28"/>
      <c r="J42" s="30"/>
      <c r="K42" s="153"/>
    </row>
    <row r="43" spans="1:11" ht="15" thickBot="1" x14ac:dyDescent="0.25">
      <c r="A43" s="198"/>
      <c r="B43" s="200"/>
      <c r="C43" s="23" t="s">
        <v>37</v>
      </c>
      <c r="D43" s="29"/>
      <c r="E43" s="44"/>
      <c r="F43" s="28"/>
      <c r="G43" s="28"/>
      <c r="H43" s="28"/>
      <c r="I43" s="28"/>
      <c r="J43" s="30"/>
      <c r="K43" s="153"/>
    </row>
    <row r="44" spans="1:11" ht="15.75" thickBot="1" x14ac:dyDescent="0.25">
      <c r="A44" s="243" t="s">
        <v>38</v>
      </c>
      <c r="B44" s="244"/>
      <c r="C44" s="149" t="s">
        <v>36</v>
      </c>
      <c r="D44" s="154">
        <f>D20</f>
        <v>1</v>
      </c>
      <c r="E44" s="156">
        <f>E45/$D$45</f>
        <v>4.5407560080063428E-2</v>
      </c>
      <c r="F44" s="156">
        <f>F45/$D$45</f>
        <v>0.9545924399199367</v>
      </c>
      <c r="G44" s="156"/>
      <c r="H44" s="156"/>
      <c r="I44" s="156"/>
      <c r="J44" s="157"/>
      <c r="K44" s="154">
        <f>E44+F44</f>
        <v>1.0000000000000002</v>
      </c>
    </row>
    <row r="45" spans="1:11" ht="15.75" thickBot="1" x14ac:dyDescent="0.25">
      <c r="A45" s="245"/>
      <c r="B45" s="246"/>
      <c r="C45" s="149" t="s">
        <v>37</v>
      </c>
      <c r="D45" s="158">
        <f>D9+D11+D13+D15+D17+D19+D21</f>
        <v>84196.289279999997</v>
      </c>
      <c r="E45" s="159">
        <f>E9+E11+E15+E17+E19+E21</f>
        <v>3823.148064</v>
      </c>
      <c r="F45" s="159">
        <f>F11+F13+F15+F17+F19+F21</f>
        <v>80373.141216000004</v>
      </c>
      <c r="G45" s="159"/>
      <c r="H45" s="159"/>
      <c r="I45" s="159"/>
      <c r="J45" s="160"/>
      <c r="K45" s="155">
        <f>E45+F45</f>
        <v>84196.289279999997</v>
      </c>
    </row>
    <row r="46" spans="1:11" ht="14.25" x14ac:dyDescent="0.2">
      <c r="A46" s="32"/>
      <c r="B46" s="33"/>
      <c r="C46" s="33"/>
      <c r="D46" s="33"/>
      <c r="E46" s="33"/>
      <c r="F46" s="33"/>
      <c r="G46" s="33"/>
      <c r="H46" s="33"/>
      <c r="I46" s="33"/>
      <c r="J46" s="33"/>
      <c r="K46" s="34"/>
    </row>
    <row r="47" spans="1:11" ht="14.25" x14ac:dyDescent="0.2">
      <c r="A47" s="32"/>
      <c r="B47" s="33"/>
      <c r="C47" s="33"/>
      <c r="D47" s="33"/>
      <c r="E47" s="33"/>
      <c r="F47" s="33"/>
      <c r="G47" s="33"/>
      <c r="H47" s="33"/>
      <c r="I47" s="33"/>
      <c r="J47" s="33"/>
      <c r="K47" s="34"/>
    </row>
    <row r="48" spans="1:11" ht="14.25" x14ac:dyDescent="0.2">
      <c r="A48" s="32"/>
      <c r="B48" s="219" t="s">
        <v>39</v>
      </c>
      <c r="C48" s="219"/>
      <c r="D48" s="42"/>
      <c r="E48" s="33" t="s">
        <v>44</v>
      </c>
      <c r="F48" s="33"/>
      <c r="G48" s="33"/>
      <c r="H48" s="33"/>
      <c r="I48" s="33"/>
      <c r="J48" s="35" t="s">
        <v>66</v>
      </c>
      <c r="K48" s="34"/>
    </row>
    <row r="49" spans="1:11" ht="14.25" x14ac:dyDescent="0.2">
      <c r="A49" s="32"/>
      <c r="B49" s="219" t="s">
        <v>124</v>
      </c>
      <c r="C49" s="219"/>
      <c r="D49" s="42"/>
      <c r="E49" s="219" t="s">
        <v>67</v>
      </c>
      <c r="F49" s="219"/>
      <c r="G49" s="42"/>
      <c r="H49" s="42"/>
      <c r="I49" s="42"/>
      <c r="J49" s="36" t="s">
        <v>40</v>
      </c>
      <c r="K49" s="34"/>
    </row>
    <row r="50" spans="1:11" ht="14.25" x14ac:dyDescent="0.2">
      <c r="A50" s="32"/>
      <c r="B50" s="219" t="s">
        <v>41</v>
      </c>
      <c r="C50" s="219"/>
      <c r="D50" s="42"/>
      <c r="E50" s="219" t="s">
        <v>42</v>
      </c>
      <c r="F50" s="219"/>
      <c r="G50" s="42"/>
      <c r="H50" s="42"/>
      <c r="I50" s="42"/>
      <c r="J50" s="33"/>
      <c r="K50" s="34"/>
    </row>
    <row r="51" spans="1:11" ht="15" thickBot="1" x14ac:dyDescent="0.25">
      <c r="A51" s="37"/>
      <c r="B51" s="45"/>
      <c r="C51" s="45"/>
      <c r="D51" s="45"/>
      <c r="E51" s="45"/>
      <c r="F51" s="45"/>
      <c r="G51" s="45"/>
      <c r="H51" s="45"/>
      <c r="I51" s="45"/>
      <c r="J51" s="45"/>
      <c r="K51" s="46"/>
    </row>
    <row r="52" spans="1:11" ht="13.15" customHeight="1" x14ac:dyDescent="0.2">
      <c r="A52" s="206" t="s">
        <v>43</v>
      </c>
      <c r="B52" s="207"/>
      <c r="C52" s="207"/>
      <c r="D52" s="207"/>
      <c r="E52" s="207"/>
      <c r="F52" s="207"/>
      <c r="G52" s="207"/>
      <c r="H52" s="207"/>
      <c r="I52" s="207"/>
      <c r="J52" s="207"/>
      <c r="K52" s="208"/>
    </row>
    <row r="53" spans="1:11" ht="13.9" customHeight="1" thickBot="1" x14ac:dyDescent="0.25">
      <c r="A53" s="209"/>
      <c r="B53" s="210"/>
      <c r="C53" s="210"/>
      <c r="D53" s="210"/>
      <c r="E53" s="210"/>
      <c r="F53" s="210"/>
      <c r="G53" s="210"/>
      <c r="H53" s="210"/>
      <c r="I53" s="210"/>
      <c r="J53" s="210"/>
      <c r="K53" s="211"/>
    </row>
  </sheetData>
  <mergeCells count="52">
    <mergeCell ref="E50:F50"/>
    <mergeCell ref="A44:B45"/>
    <mergeCell ref="B48:C48"/>
    <mergeCell ref="B49:C49"/>
    <mergeCell ref="E49:F49"/>
    <mergeCell ref="A1:K2"/>
    <mergeCell ref="A3:K3"/>
    <mergeCell ref="J4:K4"/>
    <mergeCell ref="J5:K5"/>
    <mergeCell ref="A6:K6"/>
    <mergeCell ref="A5:D5"/>
    <mergeCell ref="E5:F5"/>
    <mergeCell ref="A4:C4"/>
    <mergeCell ref="D4:E4"/>
    <mergeCell ref="A52:K53"/>
    <mergeCell ref="A12:A13"/>
    <mergeCell ref="B12:B13"/>
    <mergeCell ref="A8:A9"/>
    <mergeCell ref="B8:B9"/>
    <mergeCell ref="A10:A11"/>
    <mergeCell ref="B10:B11"/>
    <mergeCell ref="A14:A15"/>
    <mergeCell ref="B14:B15"/>
    <mergeCell ref="A16:A17"/>
    <mergeCell ref="B16:B17"/>
    <mergeCell ref="A18:A19"/>
    <mergeCell ref="B18:B19"/>
    <mergeCell ref="A20:A21"/>
    <mergeCell ref="B20:B21"/>
    <mergeCell ref="B50:C50"/>
    <mergeCell ref="A22:A23"/>
    <mergeCell ref="B22:B23"/>
    <mergeCell ref="A24:A25"/>
    <mergeCell ref="B24:B25"/>
    <mergeCell ref="A26:A27"/>
    <mergeCell ref="B26:B27"/>
    <mergeCell ref="B32:B33"/>
    <mergeCell ref="B34:B35"/>
    <mergeCell ref="B36:B37"/>
    <mergeCell ref="B38:B39"/>
    <mergeCell ref="A28:A29"/>
    <mergeCell ref="B28:B29"/>
    <mergeCell ref="B30:B31"/>
    <mergeCell ref="A30:A31"/>
    <mergeCell ref="A32:A33"/>
    <mergeCell ref="A40:A41"/>
    <mergeCell ref="A42:A43"/>
    <mergeCell ref="B40:B41"/>
    <mergeCell ref="B42:B43"/>
    <mergeCell ref="A34:A35"/>
    <mergeCell ref="A36:A37"/>
    <mergeCell ref="A38:A39"/>
  </mergeCells>
  <phoneticPr fontId="36" type="noConversion"/>
  <printOptions horizontalCentered="1"/>
  <pageMargins left="1" right="1" top="1" bottom="1" header="0.5" footer="0.5"/>
  <pageSetup paperSize="9" scale="5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Planilha</vt:lpstr>
      <vt:lpstr>Cronograma</vt:lpstr>
      <vt:lpstr>Planilha!Area_de_impressao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XIV -PLANILHA ORÇAMENTÁRIA DAS PRAÇAS ..xlsx</dc:title>
  <dc:creator>Usuario</dc:creator>
  <cp:lastModifiedBy>Franky Harlley</cp:lastModifiedBy>
  <cp:lastPrinted>2026-03-04T18:39:31Z</cp:lastPrinted>
  <dcterms:created xsi:type="dcterms:W3CDTF">2022-08-02T10:53:43Z</dcterms:created>
  <dcterms:modified xsi:type="dcterms:W3CDTF">2026-03-04T18:39:51Z</dcterms:modified>
</cp:coreProperties>
</file>