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G:\CODAU-008\Dept Projetos\ARQ_PLANEJAMENTO\PLANEJAMENTO_2026\2026_003_SUBSTAÇÕES_CR15_CR16\ORÇAMENTO\"/>
    </mc:Choice>
  </mc:AlternateContent>
  <xr:revisionPtr revIDLastSave="0" documentId="13_ncr:1_{6AEA9D97-AFA1-4871-852B-7A27462D509E}" xr6:coauthVersionLast="47" xr6:coauthVersionMax="47" xr10:uidLastSave="{00000000-0000-0000-0000-000000000000}"/>
  <bookViews>
    <workbookView xWindow="-20610" yWindow="3405" windowWidth="20730" windowHeight="11040" tabRatio="640" xr2:uid="{00000000-000D-0000-FFFF-FFFF00000000}"/>
  </bookViews>
  <sheets>
    <sheet name="SUBESTAÇÃO 975 KVA 440V" sheetId="8" r:id="rId1"/>
  </sheets>
  <definedNames>
    <definedName name="__xlfn_SUMIFS">NA()</definedName>
    <definedName name="_xlnm.Print_Area" localSheetId="0">'SUBESTAÇÃO 975 KVA 440V'!$A$1:$J$448</definedName>
    <definedName name="Excel_BuiltIn__FilterDatabase" localSheetId="0">'SUBESTAÇÃO 975 KVA 440V'!$A$1:$R$109</definedName>
    <definedName name="_xlnm.Print_Titles" localSheetId="0">'SUBESTAÇÃO 975 KVA 440V'!$1:$5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44" i="8" l="1"/>
  <c r="I444" i="8" s="1"/>
  <c r="H441" i="8"/>
  <c r="I441" i="8" s="1"/>
  <c r="I442" i="8" s="1"/>
  <c r="H438" i="8"/>
  <c r="I438" i="8" s="1"/>
  <c r="H437" i="8"/>
  <c r="I437" i="8" s="1"/>
  <c r="I439" i="8" s="1"/>
  <c r="H434" i="8"/>
  <c r="I434" i="8" s="1"/>
  <c r="H433" i="8"/>
  <c r="I433" i="8" s="1"/>
  <c r="H432" i="8"/>
  <c r="I432" i="8" s="1"/>
  <c r="H431" i="8"/>
  <c r="I431" i="8" s="1"/>
  <c r="H430" i="8"/>
  <c r="I430" i="8" s="1"/>
  <c r="H429" i="8"/>
  <c r="I429" i="8" s="1"/>
  <c r="I435" i="8" s="1"/>
  <c r="H426" i="8"/>
  <c r="I426" i="8" s="1"/>
  <c r="H425" i="8"/>
  <c r="I425" i="8" s="1"/>
  <c r="H422" i="8"/>
  <c r="I422" i="8" s="1"/>
  <c r="H421" i="8"/>
  <c r="I421" i="8" s="1"/>
  <c r="H420" i="8"/>
  <c r="I420" i="8" s="1"/>
  <c r="I419" i="8"/>
  <c r="H419" i="8"/>
  <c r="H418" i="8"/>
  <c r="I418" i="8" s="1"/>
  <c r="H417" i="8"/>
  <c r="I417" i="8" s="1"/>
  <c r="H416" i="8"/>
  <c r="I416" i="8" s="1"/>
  <c r="H415" i="8"/>
  <c r="I415" i="8" s="1"/>
  <c r="H414" i="8"/>
  <c r="I414" i="8" s="1"/>
  <c r="I423" i="8" s="1"/>
  <c r="H411" i="8"/>
  <c r="I411" i="8" s="1"/>
  <c r="I412" i="8" s="1"/>
  <c r="H408" i="8"/>
  <c r="I408" i="8" s="1"/>
  <c r="H407" i="8"/>
  <c r="I407" i="8" s="1"/>
  <c r="H406" i="8"/>
  <c r="I406" i="8" s="1"/>
  <c r="H405" i="8"/>
  <c r="I405" i="8" s="1"/>
  <c r="H404" i="8"/>
  <c r="I404" i="8" s="1"/>
  <c r="I409" i="8" s="1"/>
  <c r="H401" i="8"/>
  <c r="I401" i="8" s="1"/>
  <c r="H400" i="8"/>
  <c r="I400" i="8" s="1"/>
  <c r="H399" i="8"/>
  <c r="I399" i="8" s="1"/>
  <c r="H398" i="8"/>
  <c r="I398" i="8" s="1"/>
  <c r="I397" i="8"/>
  <c r="I402" i="8" s="1"/>
  <c r="H397" i="8"/>
  <c r="H394" i="8"/>
  <c r="I394" i="8" s="1"/>
  <c r="H393" i="8"/>
  <c r="I393" i="8" s="1"/>
  <c r="H392" i="8"/>
  <c r="I392" i="8" s="1"/>
  <c r="H391" i="8"/>
  <c r="I391" i="8" s="1"/>
  <c r="I390" i="8"/>
  <c r="H390" i="8"/>
  <c r="H389" i="8"/>
  <c r="I389" i="8" s="1"/>
  <c r="H388" i="8"/>
  <c r="I388" i="8" s="1"/>
  <c r="H387" i="8"/>
  <c r="I387" i="8" s="1"/>
  <c r="H386" i="8"/>
  <c r="I386" i="8" s="1"/>
  <c r="I395" i="8" s="1"/>
  <c r="I375" i="8"/>
  <c r="H375" i="8"/>
  <c r="H383" i="8"/>
  <c r="I383" i="8" s="1"/>
  <c r="H382" i="8"/>
  <c r="I382" i="8" s="1"/>
  <c r="H381" i="8"/>
  <c r="I381" i="8" s="1"/>
  <c r="H380" i="8"/>
  <c r="I380" i="8" s="1"/>
  <c r="H379" i="8"/>
  <c r="I379" i="8" s="1"/>
  <c r="H378" i="8"/>
  <c r="I378" i="8" s="1"/>
  <c r="I384" i="8" s="1"/>
  <c r="H374" i="8"/>
  <c r="I374" i="8" s="1"/>
  <c r="H373" i="8"/>
  <c r="I373" i="8" s="1"/>
  <c r="H370" i="8"/>
  <c r="I370" i="8" s="1"/>
  <c r="H369" i="8"/>
  <c r="I369" i="8" s="1"/>
  <c r="H368" i="8"/>
  <c r="I368" i="8" s="1"/>
  <c r="H367" i="8"/>
  <c r="I367" i="8" s="1"/>
  <c r="H366" i="8"/>
  <c r="I366" i="8" s="1"/>
  <c r="H365" i="8"/>
  <c r="I365" i="8" s="1"/>
  <c r="H364" i="8"/>
  <c r="I364" i="8" s="1"/>
  <c r="H363" i="8"/>
  <c r="I363" i="8" s="1"/>
  <c r="H362" i="8"/>
  <c r="I362" i="8" s="1"/>
  <c r="I371" i="8" s="1"/>
  <c r="H359" i="8"/>
  <c r="I359" i="8" s="1"/>
  <c r="H358" i="8"/>
  <c r="I358" i="8" s="1"/>
  <c r="H357" i="8"/>
  <c r="I357" i="8" s="1"/>
  <c r="H356" i="8"/>
  <c r="I356" i="8" s="1"/>
  <c r="H355" i="8"/>
  <c r="I355" i="8" s="1"/>
  <c r="H354" i="8"/>
  <c r="I354" i="8" s="1"/>
  <c r="I360" i="8" s="1"/>
  <c r="H351" i="8"/>
  <c r="I351" i="8" s="1"/>
  <c r="H350" i="8"/>
  <c r="I350" i="8" s="1"/>
  <c r="H349" i="8"/>
  <c r="I349" i="8" s="1"/>
  <c r="H348" i="8"/>
  <c r="I348" i="8" s="1"/>
  <c r="H347" i="8"/>
  <c r="I347" i="8" s="1"/>
  <c r="H346" i="8"/>
  <c r="I346" i="8" s="1"/>
  <c r="H345" i="8"/>
  <c r="I345" i="8" s="1"/>
  <c r="H344" i="8"/>
  <c r="I344" i="8" s="1"/>
  <c r="H343" i="8"/>
  <c r="I343" i="8" s="1"/>
  <c r="H342" i="8"/>
  <c r="I342" i="8" s="1"/>
  <c r="H341" i="8"/>
  <c r="I341" i="8" s="1"/>
  <c r="I352" i="8" s="1"/>
  <c r="H336" i="8"/>
  <c r="I336" i="8" s="1"/>
  <c r="H333" i="8"/>
  <c r="I333" i="8" s="1"/>
  <c r="H332" i="8"/>
  <c r="I332" i="8" s="1"/>
  <c r="H329" i="8"/>
  <c r="I329" i="8" s="1"/>
  <c r="H328" i="8"/>
  <c r="I328" i="8" s="1"/>
  <c r="H327" i="8"/>
  <c r="I327" i="8" s="1"/>
  <c r="H326" i="8"/>
  <c r="I326" i="8" s="1"/>
  <c r="H325" i="8"/>
  <c r="I325" i="8" s="1"/>
  <c r="H324" i="8"/>
  <c r="I324" i="8" s="1"/>
  <c r="H323" i="8"/>
  <c r="I323" i="8" s="1"/>
  <c r="H322" i="8"/>
  <c r="I322" i="8" s="1"/>
  <c r="H321" i="8"/>
  <c r="I321" i="8" s="1"/>
  <c r="H320" i="8"/>
  <c r="I320" i="8" s="1"/>
  <c r="H319" i="8"/>
  <c r="I319" i="8" s="1"/>
  <c r="H318" i="8"/>
  <c r="I318" i="8" s="1"/>
  <c r="H315" i="8"/>
  <c r="I315" i="8" s="1"/>
  <c r="H314" i="8"/>
  <c r="I314" i="8" s="1"/>
  <c r="H313" i="8"/>
  <c r="I313" i="8" s="1"/>
  <c r="H312" i="8"/>
  <c r="I312" i="8" s="1"/>
  <c r="H311" i="8"/>
  <c r="I311" i="8" s="1"/>
  <c r="H310" i="8"/>
  <c r="I310" i="8" s="1"/>
  <c r="H309" i="8"/>
  <c r="I309" i="8" s="1"/>
  <c r="H308" i="8"/>
  <c r="I308" i="8" s="1"/>
  <c r="H307" i="8"/>
  <c r="I307" i="8" s="1"/>
  <c r="I306" i="8"/>
  <c r="H306" i="8"/>
  <c r="H305" i="8"/>
  <c r="I305" i="8" s="1"/>
  <c r="H304" i="8"/>
  <c r="I304" i="8" s="1"/>
  <c r="H303" i="8"/>
  <c r="I303" i="8" s="1"/>
  <c r="H302" i="8"/>
  <c r="I302" i="8" s="1"/>
  <c r="H299" i="8"/>
  <c r="I299" i="8" s="1"/>
  <c r="H298" i="8"/>
  <c r="I298" i="8" s="1"/>
  <c r="H297" i="8"/>
  <c r="I297" i="8" s="1"/>
  <c r="H296" i="8"/>
  <c r="I296" i="8" s="1"/>
  <c r="H295" i="8"/>
  <c r="I295" i="8" s="1"/>
  <c r="H294" i="8"/>
  <c r="I294" i="8" s="1"/>
  <c r="H293" i="8"/>
  <c r="I293" i="8" s="1"/>
  <c r="H290" i="8"/>
  <c r="I290" i="8" s="1"/>
  <c r="H289" i="8"/>
  <c r="I289" i="8" s="1"/>
  <c r="H288" i="8"/>
  <c r="I288" i="8" s="1"/>
  <c r="H287" i="8"/>
  <c r="I287" i="8" s="1"/>
  <c r="H286" i="8"/>
  <c r="I286" i="8" s="1"/>
  <c r="H285" i="8"/>
  <c r="I285" i="8" s="1"/>
  <c r="H284" i="8"/>
  <c r="I284" i="8" s="1"/>
  <c r="H281" i="8"/>
  <c r="I281" i="8" s="1"/>
  <c r="H280" i="8"/>
  <c r="I280" i="8" s="1"/>
  <c r="H279" i="8"/>
  <c r="I279" i="8" s="1"/>
  <c r="H276" i="8"/>
  <c r="I276" i="8" s="1"/>
  <c r="H275" i="8"/>
  <c r="I275" i="8" s="1"/>
  <c r="H274" i="8"/>
  <c r="I274" i="8" s="1"/>
  <c r="H273" i="8"/>
  <c r="I273" i="8" s="1"/>
  <c r="H272" i="8"/>
  <c r="I272" i="8" s="1"/>
  <c r="H271" i="8"/>
  <c r="I271" i="8" s="1"/>
  <c r="H268" i="8"/>
  <c r="I268" i="8" s="1"/>
  <c r="H267" i="8"/>
  <c r="I267" i="8" s="1"/>
  <c r="H266" i="8"/>
  <c r="I266" i="8" s="1"/>
  <c r="H265" i="8"/>
  <c r="I265" i="8" s="1"/>
  <c r="H264" i="8"/>
  <c r="I264" i="8" s="1"/>
  <c r="H263" i="8"/>
  <c r="I263" i="8" s="1"/>
  <c r="H262" i="8"/>
  <c r="I262" i="8" s="1"/>
  <c r="H259" i="8"/>
  <c r="I259" i="8" s="1"/>
  <c r="H258" i="8"/>
  <c r="I258" i="8" s="1"/>
  <c r="H257" i="8"/>
  <c r="I257" i="8" s="1"/>
  <c r="H256" i="8"/>
  <c r="I256" i="8" s="1"/>
  <c r="H255" i="8"/>
  <c r="I255" i="8" s="1"/>
  <c r="H254" i="8"/>
  <c r="I254" i="8" s="1"/>
  <c r="H253" i="8"/>
  <c r="I253" i="8" s="1"/>
  <c r="H252" i="8"/>
  <c r="I252" i="8" s="1"/>
  <c r="H251" i="8"/>
  <c r="I251" i="8" s="1"/>
  <c r="H250" i="8"/>
  <c r="I250" i="8" s="1"/>
  <c r="H247" i="8"/>
  <c r="I247" i="8" s="1"/>
  <c r="H246" i="8"/>
  <c r="I246" i="8" s="1"/>
  <c r="H245" i="8"/>
  <c r="I245" i="8" s="1"/>
  <c r="H244" i="8"/>
  <c r="I244" i="8" s="1"/>
  <c r="H243" i="8"/>
  <c r="I243" i="8" s="1"/>
  <c r="H242" i="8"/>
  <c r="I242" i="8" s="1"/>
  <c r="H241" i="8"/>
  <c r="I241" i="8" s="1"/>
  <c r="H237" i="8"/>
  <c r="I237" i="8" s="1"/>
  <c r="H236" i="8"/>
  <c r="I236" i="8" s="1"/>
  <c r="H235" i="8"/>
  <c r="I235" i="8" s="1"/>
  <c r="I238" i="8" s="1"/>
  <c r="H231" i="8"/>
  <c r="I231" i="8" s="1"/>
  <c r="H230" i="8"/>
  <c r="I230" i="8" s="1"/>
  <c r="H223" i="8"/>
  <c r="I223" i="8" s="1"/>
  <c r="H220" i="8"/>
  <c r="I220" i="8" s="1"/>
  <c r="H217" i="8"/>
  <c r="I217" i="8" s="1"/>
  <c r="H216" i="8"/>
  <c r="I216" i="8" s="1"/>
  <c r="H213" i="8"/>
  <c r="I213" i="8" s="1"/>
  <c r="H212" i="8"/>
  <c r="I212" i="8" s="1"/>
  <c r="H211" i="8"/>
  <c r="I211" i="8" s="1"/>
  <c r="H210" i="8"/>
  <c r="I210" i="8" s="1"/>
  <c r="H209" i="8"/>
  <c r="I209" i="8" s="1"/>
  <c r="H208" i="8"/>
  <c r="I208" i="8" s="1"/>
  <c r="H205" i="8"/>
  <c r="I205" i="8" s="1"/>
  <c r="H204" i="8"/>
  <c r="I204" i="8" s="1"/>
  <c r="H201" i="8"/>
  <c r="I201" i="8" s="1"/>
  <c r="H200" i="8"/>
  <c r="I200" i="8" s="1"/>
  <c r="H199" i="8"/>
  <c r="I199" i="8" s="1"/>
  <c r="H198" i="8"/>
  <c r="I198" i="8" s="1"/>
  <c r="H197" i="8"/>
  <c r="I197" i="8" s="1"/>
  <c r="H196" i="8"/>
  <c r="I196" i="8" s="1"/>
  <c r="H195" i="8"/>
  <c r="I195" i="8" s="1"/>
  <c r="H194" i="8"/>
  <c r="I194" i="8" s="1"/>
  <c r="H193" i="8"/>
  <c r="I193" i="8" s="1"/>
  <c r="H190" i="8"/>
  <c r="I190" i="8" s="1"/>
  <c r="H187" i="8"/>
  <c r="I187" i="8" s="1"/>
  <c r="H186" i="8"/>
  <c r="I186" i="8" s="1"/>
  <c r="H185" i="8"/>
  <c r="I185" i="8" s="1"/>
  <c r="H184" i="8"/>
  <c r="I184" i="8" s="1"/>
  <c r="H183" i="8"/>
  <c r="I183" i="8" s="1"/>
  <c r="H180" i="8"/>
  <c r="I180" i="8" s="1"/>
  <c r="H179" i="8"/>
  <c r="I179" i="8" s="1"/>
  <c r="H178" i="8"/>
  <c r="I178" i="8" s="1"/>
  <c r="H177" i="8"/>
  <c r="I177" i="8" s="1"/>
  <c r="H176" i="8"/>
  <c r="I176" i="8" s="1"/>
  <c r="H173" i="8"/>
  <c r="I173" i="8" s="1"/>
  <c r="H172" i="8"/>
  <c r="I172" i="8" s="1"/>
  <c r="H171" i="8"/>
  <c r="I171" i="8" s="1"/>
  <c r="H170" i="8"/>
  <c r="I170" i="8" s="1"/>
  <c r="H169" i="8"/>
  <c r="I169" i="8" s="1"/>
  <c r="H168" i="8"/>
  <c r="I168" i="8" s="1"/>
  <c r="H167" i="8"/>
  <c r="I167" i="8" s="1"/>
  <c r="H166" i="8"/>
  <c r="I166" i="8" s="1"/>
  <c r="H165" i="8"/>
  <c r="I165" i="8" s="1"/>
  <c r="H162" i="8"/>
  <c r="I162" i="8" s="1"/>
  <c r="H161" i="8"/>
  <c r="I161" i="8" s="1"/>
  <c r="H160" i="8"/>
  <c r="I160" i="8" s="1"/>
  <c r="H159" i="8"/>
  <c r="I159" i="8" s="1"/>
  <c r="H158" i="8"/>
  <c r="I158" i="8" s="1"/>
  <c r="H157" i="8"/>
  <c r="I157" i="8" s="1"/>
  <c r="H154" i="8"/>
  <c r="I154" i="8" s="1"/>
  <c r="H153" i="8"/>
  <c r="I153" i="8" s="1"/>
  <c r="H152" i="8"/>
  <c r="I152" i="8" s="1"/>
  <c r="H149" i="8"/>
  <c r="I149" i="8" s="1"/>
  <c r="H148" i="8"/>
  <c r="I148" i="8" s="1"/>
  <c r="H147" i="8"/>
  <c r="I147" i="8" s="1"/>
  <c r="H146" i="8"/>
  <c r="I146" i="8" s="1"/>
  <c r="H145" i="8"/>
  <c r="I145" i="8" s="1"/>
  <c r="H144" i="8"/>
  <c r="I144" i="8" s="1"/>
  <c r="H143" i="8"/>
  <c r="I143" i="8" s="1"/>
  <c r="H142" i="8"/>
  <c r="I142" i="8" s="1"/>
  <c r="H141" i="8"/>
  <c r="I141" i="8" s="1"/>
  <c r="I150" i="8" s="1"/>
  <c r="H138" i="8"/>
  <c r="I138" i="8" s="1"/>
  <c r="H137" i="8"/>
  <c r="I137" i="8" s="1"/>
  <c r="H136" i="8"/>
  <c r="I136" i="8" s="1"/>
  <c r="H135" i="8"/>
  <c r="I135" i="8" s="1"/>
  <c r="H134" i="8"/>
  <c r="I134" i="8" s="1"/>
  <c r="H133" i="8"/>
  <c r="I133" i="8" s="1"/>
  <c r="H130" i="8"/>
  <c r="I130" i="8" s="1"/>
  <c r="H129" i="8"/>
  <c r="I129" i="8" s="1"/>
  <c r="H128" i="8"/>
  <c r="I128" i="8" s="1"/>
  <c r="H127" i="8"/>
  <c r="I127" i="8" s="1"/>
  <c r="H126" i="8"/>
  <c r="I126" i="8" s="1"/>
  <c r="H125" i="8"/>
  <c r="I125" i="8" s="1"/>
  <c r="H124" i="8"/>
  <c r="I124" i="8" s="1"/>
  <c r="H123" i="8"/>
  <c r="I123" i="8" s="1"/>
  <c r="H122" i="8"/>
  <c r="I122" i="8" s="1"/>
  <c r="H121" i="8"/>
  <c r="I121" i="8" s="1"/>
  <c r="H120" i="8"/>
  <c r="I120" i="8" s="1"/>
  <c r="H115" i="8"/>
  <c r="I115" i="8" s="1"/>
  <c r="H112" i="8"/>
  <c r="I112" i="8" s="1"/>
  <c r="H111" i="8"/>
  <c r="I111" i="8" s="1"/>
  <c r="H108" i="8"/>
  <c r="I108" i="8" s="1"/>
  <c r="H107" i="8"/>
  <c r="I107" i="8" s="1"/>
  <c r="H106" i="8"/>
  <c r="I106" i="8" s="1"/>
  <c r="H105" i="8"/>
  <c r="I105" i="8" s="1"/>
  <c r="H104" i="8"/>
  <c r="I104" i="8" s="1"/>
  <c r="H103" i="8"/>
  <c r="I103" i="8" s="1"/>
  <c r="H102" i="8"/>
  <c r="I102" i="8" s="1"/>
  <c r="H101" i="8"/>
  <c r="I101" i="8" s="1"/>
  <c r="H100" i="8"/>
  <c r="I100" i="8" s="1"/>
  <c r="H99" i="8"/>
  <c r="I99" i="8" s="1"/>
  <c r="H98" i="8"/>
  <c r="I98" i="8" s="1"/>
  <c r="H97" i="8"/>
  <c r="I97" i="8" s="1"/>
  <c r="H94" i="8"/>
  <c r="I94" i="8" s="1"/>
  <c r="H93" i="8"/>
  <c r="I93" i="8" s="1"/>
  <c r="H92" i="8"/>
  <c r="I92" i="8" s="1"/>
  <c r="H91" i="8"/>
  <c r="I91" i="8" s="1"/>
  <c r="H90" i="8"/>
  <c r="I90" i="8" s="1"/>
  <c r="H89" i="8"/>
  <c r="I89" i="8" s="1"/>
  <c r="H88" i="8"/>
  <c r="I88" i="8" s="1"/>
  <c r="H87" i="8"/>
  <c r="I87" i="8" s="1"/>
  <c r="H86" i="8"/>
  <c r="I86" i="8" s="1"/>
  <c r="H85" i="8"/>
  <c r="I85" i="8" s="1"/>
  <c r="H84" i="8"/>
  <c r="I84" i="8" s="1"/>
  <c r="H83" i="8"/>
  <c r="I83" i="8" s="1"/>
  <c r="H82" i="8"/>
  <c r="I82" i="8" s="1"/>
  <c r="H81" i="8"/>
  <c r="I81" i="8" s="1"/>
  <c r="H78" i="8"/>
  <c r="I78" i="8" s="1"/>
  <c r="H77" i="8"/>
  <c r="I77" i="8" s="1"/>
  <c r="H76" i="8"/>
  <c r="I76" i="8" s="1"/>
  <c r="H75" i="8"/>
  <c r="I75" i="8" s="1"/>
  <c r="H74" i="8"/>
  <c r="I74" i="8" s="1"/>
  <c r="H73" i="8"/>
  <c r="I73" i="8" s="1"/>
  <c r="H72" i="8"/>
  <c r="I72" i="8" s="1"/>
  <c r="H69" i="8"/>
  <c r="I69" i="8" s="1"/>
  <c r="H68" i="8"/>
  <c r="I68" i="8" s="1"/>
  <c r="H67" i="8"/>
  <c r="I67" i="8" s="1"/>
  <c r="H66" i="8"/>
  <c r="I66" i="8" s="1"/>
  <c r="H65" i="8"/>
  <c r="I65" i="8" s="1"/>
  <c r="H64" i="8"/>
  <c r="I64" i="8" s="1"/>
  <c r="H63" i="8"/>
  <c r="I63" i="8" s="1"/>
  <c r="H60" i="8"/>
  <c r="I60" i="8" s="1"/>
  <c r="H59" i="8"/>
  <c r="I59" i="8" s="1"/>
  <c r="H58" i="8"/>
  <c r="I58" i="8" s="1"/>
  <c r="H55" i="8"/>
  <c r="I55" i="8" s="1"/>
  <c r="H54" i="8"/>
  <c r="I54" i="8" s="1"/>
  <c r="H53" i="8"/>
  <c r="I53" i="8" s="1"/>
  <c r="H52" i="8"/>
  <c r="I52" i="8" s="1"/>
  <c r="H51" i="8"/>
  <c r="I51" i="8" s="1"/>
  <c r="H50" i="8"/>
  <c r="I50" i="8" s="1"/>
  <c r="H47" i="8"/>
  <c r="I47" i="8" s="1"/>
  <c r="H46" i="8"/>
  <c r="I46" i="8" s="1"/>
  <c r="H45" i="8"/>
  <c r="I45" i="8" s="1"/>
  <c r="H44" i="8"/>
  <c r="I44" i="8" s="1"/>
  <c r="H43" i="8"/>
  <c r="I43" i="8" s="1"/>
  <c r="H42" i="8"/>
  <c r="I42" i="8" s="1"/>
  <c r="H41" i="8"/>
  <c r="I41" i="8" s="1"/>
  <c r="H38" i="8"/>
  <c r="I38" i="8" s="1"/>
  <c r="H37" i="8"/>
  <c r="I37" i="8" s="1"/>
  <c r="H36" i="8"/>
  <c r="I36" i="8" s="1"/>
  <c r="H35" i="8"/>
  <c r="I35" i="8" s="1"/>
  <c r="H34" i="8"/>
  <c r="I34" i="8" s="1"/>
  <c r="H33" i="8"/>
  <c r="I33" i="8" s="1"/>
  <c r="H32" i="8"/>
  <c r="I32" i="8" s="1"/>
  <c r="H31" i="8"/>
  <c r="I31" i="8" s="1"/>
  <c r="H30" i="8"/>
  <c r="I30" i="8" s="1"/>
  <c r="H29" i="8"/>
  <c r="I29" i="8" s="1"/>
  <c r="H26" i="8"/>
  <c r="I26" i="8" s="1"/>
  <c r="H25" i="8"/>
  <c r="I25" i="8" s="1"/>
  <c r="H24" i="8"/>
  <c r="I24" i="8" s="1"/>
  <c r="H23" i="8"/>
  <c r="I23" i="8" s="1"/>
  <c r="H22" i="8"/>
  <c r="I22" i="8" s="1"/>
  <c r="H21" i="8"/>
  <c r="I21" i="8" s="1"/>
  <c r="H20" i="8"/>
  <c r="I20" i="8" s="1"/>
  <c r="H16" i="8"/>
  <c r="I16" i="8" s="1"/>
  <c r="H15" i="8"/>
  <c r="I15" i="8" s="1"/>
  <c r="H14" i="8"/>
  <c r="I14" i="8" s="1"/>
  <c r="H10" i="8"/>
  <c r="I10" i="8" s="1"/>
  <c r="I9" i="8"/>
  <c r="H9" i="8"/>
  <c r="J336" i="8"/>
  <c r="J321" i="8"/>
  <c r="J319" i="8"/>
  <c r="J303" i="8"/>
  <c r="J297" i="8"/>
  <c r="J296" i="8"/>
  <c r="J281" i="8"/>
  <c r="J267" i="8"/>
  <c r="J266" i="8"/>
  <c r="J265" i="8"/>
  <c r="J264" i="8"/>
  <c r="J444" i="8"/>
  <c r="J441" i="8"/>
  <c r="J438" i="8"/>
  <c r="J437" i="8"/>
  <c r="J434" i="8"/>
  <c r="J431" i="8"/>
  <c r="J430" i="8"/>
  <c r="J429" i="8"/>
  <c r="J426" i="8"/>
  <c r="J425" i="8"/>
  <c r="J422" i="8"/>
  <c r="J421" i="8"/>
  <c r="J420" i="8"/>
  <c r="J419" i="8"/>
  <c r="J418" i="8"/>
  <c r="J417" i="8"/>
  <c r="J416" i="8"/>
  <c r="J415" i="8"/>
  <c r="J414" i="8"/>
  <c r="J411" i="8"/>
  <c r="J408" i="8"/>
  <c r="J407" i="8"/>
  <c r="J406" i="8"/>
  <c r="J405" i="8"/>
  <c r="J404" i="8"/>
  <c r="J401" i="8"/>
  <c r="J400" i="8"/>
  <c r="J399" i="8"/>
  <c r="J398" i="8"/>
  <c r="J397" i="8"/>
  <c r="J394" i="8"/>
  <c r="J393" i="8"/>
  <c r="J392" i="8"/>
  <c r="J391" i="8"/>
  <c r="J390" i="8"/>
  <c r="J389" i="8"/>
  <c r="J388" i="8"/>
  <c r="J387" i="8"/>
  <c r="J386" i="8"/>
  <c r="J383" i="8"/>
  <c r="J382" i="8"/>
  <c r="J381" i="8"/>
  <c r="J380" i="8"/>
  <c r="J379" i="8"/>
  <c r="J378" i="8"/>
  <c r="J375" i="8"/>
  <c r="J374" i="8"/>
  <c r="J373" i="8"/>
  <c r="J370" i="8"/>
  <c r="J369" i="8"/>
  <c r="J368" i="8"/>
  <c r="J367" i="8"/>
  <c r="J366" i="8"/>
  <c r="J365" i="8"/>
  <c r="J364" i="8"/>
  <c r="J363" i="8"/>
  <c r="J362" i="8"/>
  <c r="J359" i="8"/>
  <c r="J358" i="8"/>
  <c r="J357" i="8"/>
  <c r="J356" i="8"/>
  <c r="J355" i="8"/>
  <c r="J354" i="8"/>
  <c r="J351" i="8"/>
  <c r="J350" i="8"/>
  <c r="J349" i="8"/>
  <c r="J348" i="8"/>
  <c r="J347" i="8"/>
  <c r="J346" i="8"/>
  <c r="J345" i="8"/>
  <c r="J344" i="8"/>
  <c r="J343" i="8"/>
  <c r="J342" i="8"/>
  <c r="J341" i="8"/>
  <c r="J333" i="8"/>
  <c r="J332" i="8"/>
  <c r="J329" i="8"/>
  <c r="J328" i="8"/>
  <c r="J327" i="8"/>
  <c r="J326" i="8"/>
  <c r="J325" i="8"/>
  <c r="J324" i="8"/>
  <c r="J323" i="8"/>
  <c r="J322" i="8"/>
  <c r="J320" i="8"/>
  <c r="J318" i="8"/>
  <c r="J315" i="8"/>
  <c r="J314" i="8"/>
  <c r="J313" i="8"/>
  <c r="J312" i="8"/>
  <c r="J311" i="8"/>
  <c r="J310" i="8"/>
  <c r="J309" i="8"/>
  <c r="J308" i="8"/>
  <c r="J307" i="8"/>
  <c r="J306" i="8"/>
  <c r="J305" i="8"/>
  <c r="J304" i="8"/>
  <c r="J302" i="8"/>
  <c r="J299" i="8"/>
  <c r="J298" i="8"/>
  <c r="J295" i="8"/>
  <c r="J294" i="8"/>
  <c r="J293" i="8"/>
  <c r="J290" i="8"/>
  <c r="J289" i="8"/>
  <c r="J288" i="8"/>
  <c r="J287" i="8"/>
  <c r="J286" i="8"/>
  <c r="J285" i="8"/>
  <c r="J284" i="8"/>
  <c r="J280" i="8"/>
  <c r="J279" i="8"/>
  <c r="J276" i="8"/>
  <c r="J275" i="8"/>
  <c r="J274" i="8"/>
  <c r="J273" i="8"/>
  <c r="J272" i="8"/>
  <c r="J271" i="8"/>
  <c r="J268" i="8"/>
  <c r="J263" i="8"/>
  <c r="J262" i="8"/>
  <c r="J259" i="8"/>
  <c r="J258" i="8"/>
  <c r="J257" i="8"/>
  <c r="J256" i="8"/>
  <c r="J255" i="8"/>
  <c r="J254" i="8"/>
  <c r="J253" i="8"/>
  <c r="J252" i="8"/>
  <c r="J251" i="8"/>
  <c r="J250" i="8"/>
  <c r="J247" i="8"/>
  <c r="J246" i="8"/>
  <c r="J245" i="8"/>
  <c r="J244" i="8"/>
  <c r="J243" i="8"/>
  <c r="J242" i="8"/>
  <c r="J241" i="8"/>
  <c r="J237" i="8"/>
  <c r="J236" i="8"/>
  <c r="J235" i="8"/>
  <c r="J231" i="8"/>
  <c r="J230" i="8"/>
  <c r="F322" i="8"/>
  <c r="F308" i="8"/>
  <c r="F231" i="8"/>
  <c r="F87" i="8"/>
  <c r="F101" i="8"/>
  <c r="J115" i="8"/>
  <c r="J83" i="8"/>
  <c r="J73" i="8"/>
  <c r="J94" i="8"/>
  <c r="J223" i="8"/>
  <c r="J85" i="8"/>
  <c r="J107" i="8"/>
  <c r="J106" i="8"/>
  <c r="J104" i="8"/>
  <c r="J93" i="8"/>
  <c r="J92" i="8"/>
  <c r="J90" i="8"/>
  <c r="J91" i="8"/>
  <c r="J89" i="8"/>
  <c r="J86" i="8"/>
  <c r="J102" i="8"/>
  <c r="J210" i="8"/>
  <c r="J213" i="8"/>
  <c r="F10" i="8"/>
  <c r="I445" i="8" l="1"/>
  <c r="I427" i="8"/>
  <c r="I376" i="8"/>
  <c r="I337" i="8"/>
  <c r="I334" i="8"/>
  <c r="I291" i="8"/>
  <c r="I248" i="8"/>
  <c r="I224" i="8"/>
  <c r="I330" i="8"/>
  <c r="I260" i="8"/>
  <c r="I232" i="8"/>
  <c r="I316" i="8"/>
  <c r="I300" i="8"/>
  <c r="I282" i="8"/>
  <c r="I277" i="8"/>
  <c r="I269" i="8"/>
  <c r="I446" i="8"/>
  <c r="J220" i="8"/>
  <c r="I221" i="8" s="1"/>
  <c r="J217" i="8"/>
  <c r="J216" i="8"/>
  <c r="J209" i="8"/>
  <c r="J208" i="8"/>
  <c r="J205" i="8"/>
  <c r="J204" i="8"/>
  <c r="J201" i="8"/>
  <c r="J200" i="8"/>
  <c r="J199" i="8"/>
  <c r="J198" i="8"/>
  <c r="J197" i="8"/>
  <c r="J196" i="8"/>
  <c r="J195" i="8"/>
  <c r="J194" i="8"/>
  <c r="J193" i="8"/>
  <c r="J190" i="8"/>
  <c r="I191" i="8" s="1"/>
  <c r="J187" i="8"/>
  <c r="J186" i="8"/>
  <c r="J185" i="8"/>
  <c r="J184" i="8"/>
  <c r="J183" i="8"/>
  <c r="J180" i="8"/>
  <c r="J179" i="8"/>
  <c r="J178" i="8"/>
  <c r="J177" i="8"/>
  <c r="J176" i="8"/>
  <c r="J173" i="8"/>
  <c r="J172" i="8"/>
  <c r="J171" i="8"/>
  <c r="J170" i="8"/>
  <c r="J169" i="8"/>
  <c r="J168" i="8"/>
  <c r="J167" i="8"/>
  <c r="J166" i="8"/>
  <c r="J165" i="8"/>
  <c r="J162" i="8"/>
  <c r="J161" i="8"/>
  <c r="J160" i="8"/>
  <c r="J159" i="8"/>
  <c r="J158" i="8"/>
  <c r="J157" i="8"/>
  <c r="J154" i="8"/>
  <c r="J153" i="8"/>
  <c r="J152" i="8"/>
  <c r="J149" i="8"/>
  <c r="J148" i="8"/>
  <c r="J147" i="8"/>
  <c r="J146" i="8"/>
  <c r="J145" i="8"/>
  <c r="J144" i="8"/>
  <c r="J143" i="8"/>
  <c r="J142" i="8"/>
  <c r="J141" i="8"/>
  <c r="J138" i="8"/>
  <c r="J137" i="8"/>
  <c r="J136" i="8"/>
  <c r="J135" i="8"/>
  <c r="J134" i="8"/>
  <c r="J133" i="8"/>
  <c r="J130" i="8"/>
  <c r="J129" i="8"/>
  <c r="J128" i="8"/>
  <c r="J127" i="8"/>
  <c r="J126" i="8"/>
  <c r="J125" i="8"/>
  <c r="J124" i="8"/>
  <c r="J123" i="8"/>
  <c r="J122" i="8"/>
  <c r="J121" i="8"/>
  <c r="J120" i="8"/>
  <c r="J112" i="8"/>
  <c r="J111" i="8"/>
  <c r="J100" i="8"/>
  <c r="J98" i="8"/>
  <c r="J108" i="8"/>
  <c r="J105" i="8"/>
  <c r="J103" i="8"/>
  <c r="J101" i="8"/>
  <c r="J99" i="8"/>
  <c r="J97" i="8"/>
  <c r="J88" i="8"/>
  <c r="J87" i="8"/>
  <c r="J84" i="8"/>
  <c r="J82" i="8"/>
  <c r="J81" i="8"/>
  <c r="J78" i="8"/>
  <c r="J77" i="8"/>
  <c r="J76" i="8"/>
  <c r="J75" i="8"/>
  <c r="J74" i="8"/>
  <c r="J72" i="8"/>
  <c r="J69" i="8"/>
  <c r="J68" i="8"/>
  <c r="J67" i="8"/>
  <c r="J66" i="8"/>
  <c r="J65" i="8"/>
  <c r="J64" i="8"/>
  <c r="J63" i="8"/>
  <c r="J60" i="8"/>
  <c r="J59" i="8"/>
  <c r="J58" i="8"/>
  <c r="J55" i="8"/>
  <c r="J54" i="8"/>
  <c r="J53" i="8"/>
  <c r="J52" i="8"/>
  <c r="J51" i="8"/>
  <c r="J50" i="8"/>
  <c r="J46" i="8"/>
  <c r="J45" i="8"/>
  <c r="J44" i="8"/>
  <c r="J43" i="8"/>
  <c r="J47" i="8"/>
  <c r="J42" i="8"/>
  <c r="J41" i="8"/>
  <c r="J38" i="8"/>
  <c r="J37" i="8"/>
  <c r="J36" i="8"/>
  <c r="J35" i="8"/>
  <c r="J34" i="8"/>
  <c r="J33" i="8"/>
  <c r="J32" i="8"/>
  <c r="J31" i="8"/>
  <c r="J30" i="8"/>
  <c r="J29" i="8"/>
  <c r="J26" i="8"/>
  <c r="J25" i="8"/>
  <c r="J24" i="8"/>
  <c r="J23" i="8"/>
  <c r="J22" i="8"/>
  <c r="J21" i="8"/>
  <c r="J20" i="8"/>
  <c r="J16" i="8"/>
  <c r="J15" i="8"/>
  <c r="J14" i="8"/>
  <c r="J10" i="8"/>
  <c r="I338" i="8" l="1"/>
  <c r="I447" i="8" s="1"/>
  <c r="K238" i="8" s="1"/>
  <c r="I218" i="8"/>
  <c r="I214" i="8"/>
  <c r="I206" i="8"/>
  <c r="I202" i="8"/>
  <c r="I163" i="8"/>
  <c r="I181" i="8"/>
  <c r="I139" i="8"/>
  <c r="I155" i="8"/>
  <c r="I174" i="8"/>
  <c r="I131" i="8"/>
  <c r="I188" i="8"/>
  <c r="I225" i="8" l="1"/>
  <c r="I116" i="8" l="1"/>
  <c r="I113" i="8" l="1"/>
  <c r="J9" i="8" l="1"/>
  <c r="I109" i="8" l="1"/>
  <c r="I17" i="8"/>
  <c r="I95" i="8"/>
  <c r="I39" i="8" l="1"/>
  <c r="I11" i="8"/>
  <c r="I27" i="8"/>
  <c r="I79" i="8"/>
  <c r="I61" i="8"/>
  <c r="I56" i="8"/>
  <c r="I70" i="8"/>
  <c r="I48" i="8"/>
  <c r="I117" i="8" l="1"/>
  <c r="I226" i="8" s="1"/>
  <c r="K17" i="8" s="1"/>
  <c r="I448" i="8" l="1"/>
</calcChain>
</file>

<file path=xl/sharedStrings.xml><?xml version="1.0" encoding="utf-8"?>
<sst xmlns="http://schemas.openxmlformats.org/spreadsheetml/2006/main" count="1529" uniqueCount="661">
  <si>
    <t>PLANILHA ORÇAMENTÁRIA</t>
  </si>
  <si>
    <t>OBJETO:</t>
  </si>
  <si>
    <t>LOCAL:</t>
  </si>
  <si>
    <t>ITEM</t>
  </si>
  <si>
    <t>CÓDIGO</t>
  </si>
  <si>
    <t>REFERÊNCIA</t>
  </si>
  <si>
    <t>DESCRIÇÃO</t>
  </si>
  <si>
    <t>UNID.</t>
  </si>
  <si>
    <t>QUANT.</t>
  </si>
  <si>
    <t>PREÇO TOTAL COM BDI (R$)</t>
  </si>
  <si>
    <t>BDI - %</t>
  </si>
  <si>
    <t>PREÇO UNITÁRIO (R$)</t>
  </si>
  <si>
    <t>PREÇO UNITÁRIO C/BDI (R$)</t>
  </si>
  <si>
    <t>M²</t>
  </si>
  <si>
    <t>SINAPI</t>
  </si>
  <si>
    <t>M</t>
  </si>
  <si>
    <t>ORSE</t>
  </si>
  <si>
    <t>ILUMINAÇÃO DE EMERGÊNCIA E NORMAL</t>
  </si>
  <si>
    <t>MATERIAIS DE SEGURANÇA DO TRABALHO</t>
  </si>
  <si>
    <t>OCULOS DE SEGURANCA CONTRA IMPACTOS COM LENTE INCOLOR, ARMACAO NYLON, COM PROTECAO UVA E UVB</t>
  </si>
  <si>
    <t>CAIXA DE MADEIRA PARA ARMAZENAMENTO DE LUVA ISOLANTE</t>
  </si>
  <si>
    <t>PLACA DE SINALIZAÇÃO DE PERIGO DE MORTE - ALTA TENSÃO - DIMENSÕES 470X340MM</t>
  </si>
  <si>
    <t>ESTRADO (TAPETE ) DE BORRACHA ISOLANTE 15 KV - DIMENSÕES 1.000X1.000X25MM</t>
  </si>
  <si>
    <t>SIURB</t>
  </si>
  <si>
    <t>PAR</t>
  </si>
  <si>
    <t>SERRALHERIA</t>
  </si>
  <si>
    <t>BARRA CHATA (MATERIAL: COBRE ELETROLÍTICO| APLICAÇÃO: BARRAMENTO)</t>
  </si>
  <si>
    <t>KG</t>
  </si>
  <si>
    <t>MATED - 19556</t>
  </si>
  <si>
    <t>CONJUNTO BARRAMENTO/ISOLADORES/CHAVE HH</t>
  </si>
  <si>
    <t>M³</t>
  </si>
  <si>
    <t>CARGA, MANOBRA E DESCARGA DE ENTULHO EM CAMINHÃO BASCULANTE 6 M³ - CARGA COM ESCAVADEIRA HIDRÁULICA  (CAÇAMBA DE 0,80 M³ / 111 HP) E DESCARGA LIVRE (UNIDADE: M3). AF_07/2020</t>
  </si>
  <si>
    <t>TRANSPORTE COM CAMINHÃO BASCULANTE DE 10 M³, EM VIA URBANA PAVIMENTADA, DMT ATÉ 30 KM (UNIDADE: M3XKM). AF_07/2020</t>
  </si>
  <si>
    <t>M³XKM</t>
  </si>
  <si>
    <t>COMPACTAÇÃO MECÂNICA DE SOLO PARA EXECUÇÃO DE RADIER, PISO DE CONCRETO OU LAJE SOBRE SOLO, COM COMPACTADOR DE SOLOS A PERCUSSÃO. AF_09/2021</t>
  </si>
  <si>
    <t>LASTRO DE CONCRETO MAGRO, APLICADO EM PISOS, LAJES SOBRE SOLO OU RADIERS, ESPESSURA DE 5 CM. AF_07/2016</t>
  </si>
  <si>
    <t>IMPERMEABILIZAÇÃO DE SUPERFÍCIE COM EMULSÃO ASFÁLTICA, 2 DEMÃOS AF_06/2018</t>
  </si>
  <si>
    <t>ARMAÇÃO DE BLOCO, VIGA BALDRAME E SAPATA UTILIZANDO AÇO CA-60 DE 5 MM - MONTAGEM. AF_06/2017</t>
  </si>
  <si>
    <t>ARMAÇÃO DE BLOCO, VIGA BALDRAME OU SAPATA UTILIZANDO AÇO CA-50 DE 6,3 MM - MONTAGEM. AF_06/2017</t>
  </si>
  <si>
    <t>MONTAGEM E DESMONTAGEM DE FÔRMA DE LAJE MACIÇA, PÉ-DIREITO SIMPLES, EM CHAPA DE MADEIRA COMPENSADA PLASTIFICADA, 12 UTILIZAÇÕES. AF_09/2020</t>
  </si>
  <si>
    <t>CONCRETAGEM DE VIGAS E LAJES, FCK=25 MPA, PARA QUALQUER TIPO DE LAJE COM BALDES EM EDIFICAÇÃO TÉRREA - LANÇAMENTO, ADENSAMENTO E ACABAMENTO. AF_02/2022</t>
  </si>
  <si>
    <t>ESCORAMENTO DE FÔRMAS DE LAJE EM MADEIRA NÃO APARELHADA, PÉ-DIREITO SIMPLES, INCLUSO TRAVAMENTO, 4 UTILIZAÇÕES. AF_09/2020</t>
  </si>
  <si>
    <t>ARMAÇÃO DE LAJE DE ESTRUTURA CONVENCIONAL DE CONCRETO ARMADO UTILIZANDO AÇO CA-50 DE 8,0 MM - MONTAGEM. AF_06/2022</t>
  </si>
  <si>
    <t>ARMAÇÃO DE LAJE DE ESTRUTURA CONVENCIONAL DE CONCRETO ARMADO UTILIZANDO AÇO CA-50 DE 6,3 MM - MONTAGEM. AF_06/2022</t>
  </si>
  <si>
    <t>MONTAGEM E DESMONTAGEM DE FÔRMA DE VIGA, ESCORAMENTO COM PONTALETE DE MADEIRA, PÉ-DIREITO SIMPLES, EM MADEIRA SERRADA, 4 UTILIZAÇÕES. AF_09/2020</t>
  </si>
  <si>
    <t>ARMAÇÃO DE PILAR OU VIGA DE ESTRUTURA CONVENCIONAL DE CONCRETO ARMADO UTILIZANDO AÇO CA-60 DE 5,0 MM - MONTAGEM. AF_06/2022</t>
  </si>
  <si>
    <t>ARMAÇÃO DE PILAR OU VIGA DE ESTRUTURA CONVENCIONAL DE CONCRETO ARMADO UTILIZANDO AÇO CA-50 DE 8,0 MM - MONTAGEM. AF_06/2022</t>
  </si>
  <si>
    <t>CHAPISCO APLICADO EM ALVENARIAS E ESTRUTURAS DE CONCRETO INTERNAS, COM COLHER DE PEDREIRO.  ARGAMASSA TRAÇO 1:3 COM PREPARO EM BETONEIRA 400L. AF_06/2014</t>
  </si>
  <si>
    <t>CHAPISCO APLICADO EM ALVENARIA (SEM PRESENÇA DE VÃOS) E ESTRUTURAS DE CONCRETO DE FACHADA, COM COLHER DE PEDREIRO.  ARGAMASSA TRAÇO 1:3 COM PREPARO MANUAL. AF_06/2014</t>
  </si>
  <si>
    <t>MASSA ÚNICA, PARA RECEBIMENTO DE PINTURA, EM ARGAMASSA TRAÇO 1:2:8, PREPARO MECÂNICO COM BETONEIRA 400L, APLICADA MANUALMENTE EM FACES INTERNAS DE PAREDES, ESPESSURA DE 20MM, COM EXECUÇÃO DE TALISCAS. AF_06/2014</t>
  </si>
  <si>
    <t>EMBOÇO OU MASSA ÚNICA EM ARGAMASSA TRAÇO 1:2:8, PREPARO MECÂNICO COM BETONEIRA 400 L, APLICADA MANUALMENTE EM PANOS CEGOS DE FACHADA (SEM PRESENÇA DE VÃOS), ESPESSURA DE 35 MM. AF_08/2022</t>
  </si>
  <si>
    <t>CHAPISCO APLICADO NO TETO, COM ROLO PARA TEXTURA ACRÍLICA. ARGAMASSA TRAÇO 1:4 E EMULSÃO POLIMÉRICA (ADESIVO) COM PREPARO EM BETONEIRA 400L. AF_06/2014</t>
  </si>
  <si>
    <t>APLICAÇÃO DE FUNDO SELADOR ACRÍLICO EM PAREDES, UMA DEMÃO. AF_06/2014</t>
  </si>
  <si>
    <t>APLICAÇÃO E LIXAMENTO DE MASSA LÁTEX EM PAREDES, UMA DEMÃO. AF_06/2014</t>
  </si>
  <si>
    <t>APLICAÇÃO MANUAL DE PINTURA COM TINTA LÁTEX ACRÍLICA EM PAREDES, DUAS DEMÃOS. AF_06/2014</t>
  </si>
  <si>
    <t>APLICAÇÃO MANUAL DE PINTURA COM TINTA TEXTURIZADA ACRÍLICA EM PAREDES EXTERNAS DE CASAS, DUAS CORES. AF_06/2014</t>
  </si>
  <si>
    <t>ALVENARIA DE BLOCOS DE CONCRETO ESTRUTURAL 14X19X39 CM (ESPESSURA 14 CM), FBK = 14 MPA, UTILIZANDO COLHER DE PEDREIRO. AF_10/2022</t>
  </si>
  <si>
    <t>ARMAÇÃO DO SISTEMA DE PAREDES DE CONCRETO, EXECUTADA COMO REFORÇO, VERGALHÃO DE 8,0 MM DE DIÂMETRO. AF_06/2019</t>
  </si>
  <si>
    <t>CONCRETO FCK = 20MPA, TRAÇO 1:2,7:3 (EM MASSA SECA DE CIMENTO/ AREIA MÉDIA/ BRITA 1) - PREPARO MECÂNICO COM BETONEIRA 400 L. AF_05/2021</t>
  </si>
  <si>
    <t>FORNECIMENTO E INSTALAÇÃO DE PLACA DE OBRA COM CHAPA GALVANIZADA E ESTRUTURA DE MADEIRA. AF_03/2022_PS</t>
  </si>
  <si>
    <t>GERAL</t>
  </si>
  <si>
    <t>LOCACAO CONVENCIONAL DE OBRA, UTILIZANDO GABARITO DE TÁBUAS CORRIDAS PONTALETADAS A CADA 2,00M - 2 UTILIZAÇÕES. AF_10/2018</t>
  </si>
  <si>
    <t>ENGENHARIA</t>
  </si>
  <si>
    <t>TOTAL  DO ITEM 4 - R$</t>
  </si>
  <si>
    <t>COPASA</t>
  </si>
  <si>
    <t>SUPORTE P/ 3 MUFLAS, INSTAL PAREDE, CANT. ACO 1.1/2"X1.1/2"X3/16", PINT ANTICORROSIVA, DIM. CONF NORMA CONCES ENERGIA, INCL ABRACADEIR</t>
  </si>
  <si>
    <t>CJ.</t>
  </si>
  <si>
    <t>SEINFRA-MG</t>
  </si>
  <si>
    <t>ED-50960</t>
  </si>
  <si>
    <t xml:space="preserve">TOTAL DA PLANILHA DE SERVIÇOS - BDI DE SERVIÇOS </t>
  </si>
  <si>
    <t>E MATERIAIS E EQUIP.</t>
  </si>
  <si>
    <t>ELETRODUTO FLEXIVEL CORRUGACAO, PEAD, DN 100 (4") PARA REDE ENTERRADA DE DISTRIBUIÇÃO DE ENERGIA ELÉTRICA - FORNECIMENTO E INSTALAÇÃO. AF_12/2021</t>
  </si>
  <si>
    <t>CAIXA ENTERRADA ELÉTRICA RETANGULAR, EM ALVENARIA COM BLOCOS DE CONCRETO, FUNDO COM BRITA, DIMENSÕES INTERNAS: 1X1X0,6 M. AF_12/2020</t>
  </si>
  <si>
    <t>ESCAVAÇÃO MECANIZADA DE VALA COM PROF. ATÉ 1,5 M (MÉDIA MONTANTE E JUSANTE/UMA COMPOSIÇÃO POR TRECHO), ESCAVADEIRA (0,8 M3), LARG. DE 1,5 M A 2,5 M, EM SOLO DE 1A CATEGORIA, LOCAIS COM BAIXO NÍVEL DE INTERFERÊNCIA. AF_02/2021</t>
  </si>
  <si>
    <t>REATERRO MECANIZADO DE VALA COM ESCAVADEIRA HIDRÁULICA (CAPACIDADE DA CAÇAMBA: 0,8 M³/POTÊNCIA: 111 HP), LARGURA ATÉ 1,5 M, PROFUNDIDADE DE 1,5 A 3,0 M, COM SOLO (SEM SUBSTITUIÇÃO) DE 1ª CATEGORIA, COM PLACA VIBRATÓRIA. AF_08/2023</t>
  </si>
  <si>
    <t>ENVELOPE DE CONCRETO PARA PROTEÇÃO DE TUBOS DE PVC ENTERRADO -CONCRETO TIPO A FCK = 13,5 MPA</t>
  </si>
  <si>
    <t>ED-49334</t>
  </si>
  <si>
    <t>ELETRODUTO DE AÇO GALVANIZADO PESADO, INCLUSIVE CONEXÕES, SUPORTES E FIXAÇÃO DN 100 (4")</t>
  </si>
  <si>
    <t>ED-49333</t>
  </si>
  <si>
    <t>CAIXA DE INSPEÇÃO EM CONCRETO, TIPO "ZC" PASSEIO, PADRÃO CEMIG, DIMENSÃO (77X67)CM, ALTURA 90CM, COM TAMPA E ARO ARTICULADO EM FERRO FUNDIDO, INCLUSIVE ESCAVAÇÃO, APILOAMENTO, LASTRO DE BRITA, REATERRO E TRANSPORTE
COM RETIRADA DO MATERIAL ESCAVADO (EM CAÇAMBA)</t>
  </si>
  <si>
    <t>ED-49201</t>
  </si>
  <si>
    <t>TERMINAL DE COMPRESSÃO DE 1 FURO PARA CABO DE 25MM2</t>
  </si>
  <si>
    <t>ED-34447</t>
  </si>
  <si>
    <t>CABO DE COBRE FLEXÍVEL ISOLADO, 2,5 MM², ANTI-CHAMA 0,6/1,0 KV, PARA CIRCUITOS TERMINAIS - FORNECIMENTO E INSTALAÇÃO. AF_03/2023</t>
  </si>
  <si>
    <t>CAIXA PARA MEDIÇÃO, TIPO CM-9, DIMENSÕES CONFORME PADRÃO CEMIG, EXCLUSIVE DISJUNTOR, INCLUSIVE INSTALAÇÃO.</t>
  </si>
  <si>
    <t>ED-20649</t>
  </si>
  <si>
    <t>ATERRAMENTO COM HASTE EM AÇO GALVANIZADO À FOGO, TIPO CANTONEIRA COM ABAS IGUAIS DE 25MM (1"), ESPESSURA DE 4, 76 MM (3/16"), COMPRIMENTO DE 240CM, EXCLUSIVE CABO E CAIXA PARA ATERRAMENTO, INCLUSIVE PRENSA PARA HASTE E INSTALAÇÃO</t>
  </si>
  <si>
    <t>ED-3010</t>
  </si>
  <si>
    <t>ED-48702</t>
  </si>
  <si>
    <t>CAIXA PRÉ MOLDADA PARA ATERRAMENTO COM TAMPA DE CONCRETO 25 x 25 x 50 CM, INCLUSIVE ESCAVAÇÃO E BOTA FORA</t>
  </si>
  <si>
    <t>ED-49317</t>
  </si>
  <si>
    <t>ELETRODUTO DE AÇO GALVANIZADO LEVE, INCLUSIVE CONEXÕES, SUPORTES E FIXAÇÃO DN 20 (3/4")</t>
  </si>
  <si>
    <t>LUMINÁRIA DE EMERGÊNCIA AUTÔNOMA, TIPO LED COM DOIS FARÓIS, POTÊNCIA TOTAL DE 8W, FORNECIMENTO E INSTALAÇÃO</t>
  </si>
  <si>
    <t>ED-26993</t>
  </si>
  <si>
    <t>LUMINÁRIA COMERCIAL CHANFRADA DE SOBREPOR COMPLETA, PARA DUAS (2) LÂMPADAS TUBULARES LED 2X18W-ØT8, TEMPERATURA DA COR 6500K, FORNECIMENTO E INSTALAÇÃO, INCLUSIVE BASE E LÂMPADAS.</t>
  </si>
  <si>
    <t>ED-13338</t>
  </si>
  <si>
    <t>ED-15733</t>
  </si>
  <si>
    <t>CONJUNTO DE UM (1) INTERRUPTOR SIMPLES, CORRENTE 10A, TENSÃO 250V, (10A-250V), COM PLACA 4"X2" DE UM (1) POSTO, INCLUSIVE FORNECIMENTO, INSTALAÇÃO, SUPORTE, MÓDULO E PLACA.</t>
  </si>
  <si>
    <t xml:space="preserve"> EXTINTOR DE INCÊNDIO TIPO PÓ QUÍMICO 2-A:20-B:C, CAPACIDADE 6 KG.</t>
  </si>
  <si>
    <t>ED-50193</t>
  </si>
  <si>
    <t>ABRIGO EM CHAPA DE AÇO CARBONO DE SOBREPOR, PINTADO DE VERMELHO NAS DIMENSÕES (75X30X25)CM COM UMA PORTA COM VIDRO TRANSPARENTE COM A INSCRIÇÃO "INCÊNDIO", PARA EXTINTOR, FORNECIMENTO E INSTALAÇÃO, EXCLUSIVE EXTINTOR.</t>
  </si>
  <si>
    <t>ED-22698</t>
  </si>
  <si>
    <t>Luva isolante de borracha, acima de 10 até 20kV</t>
  </si>
  <si>
    <t>CPOS</t>
  </si>
  <si>
    <t>B.07.000.049767</t>
  </si>
  <si>
    <t>FORNECIMENTO DE JANELA VENEZIANA FIXAS METALON, INCLUSIVE ASSENTAMENTO, FERRAGENS E ACESSÓRIOS.</t>
  </si>
  <si>
    <t>CONJUNTO 3 BUCHAS DE PASSAGEM 15KV - 200A- INT/EXTERNO, INCLUSIVE CHAPA EM ACO GALVANIZADO PARA 3 (TRES) BUCHAS DE PASSAGEM.</t>
  </si>
  <si>
    <t>FUSIVEL HH DE 15KV, PARA CHAVE SECCIONADORA, CORRENTE NOMINAL DO FUSIVEL DE ATE 25A - FORNECIMENTO E INSTALACAO.</t>
  </si>
  <si>
    <t>BARRAMENTO DE COBRE ELETROLITICO EM FORMA DE VERGALHAO, PUREZA &gt; 99,9%, SECAO TRANSVERSAL CIRCULAR DE 1/4", PINTADO CONFORME NORMA DA CONCESSIONARIA.</t>
  </si>
  <si>
    <t>CONECTOR (BORNE) CONCENTRICO À PRESSAO COM PORCA DE TRAVAMENTO, EM LATAO COM ACABAMENTO ESTANHADO, PARA VERGALHAO DE COBRE 3/8" OU 1/4", TIPO TERMINA</t>
  </si>
  <si>
    <t>Fornecimento e instalação de chave seccionadora tripolar 15kv - 400a, com porta fusivel HH incorporado</t>
  </si>
  <si>
    <t>INSTALAÇÃO DE CONJUNTO DE ACIONAMENTO PARA CHAVE SECCIONADORA</t>
  </si>
  <si>
    <t>Cabo de cobre de 25 mm², isolamento 8,7/15 kV - isolação EPR 90°C</t>
  </si>
  <si>
    <t>39.06.060</t>
  </si>
  <si>
    <t>GRADE DE PROTEÇÃO PARA SUBESTAÇÃO - DUAS  BAIAS - PADRÃO CEMIG. - ALT: 3 METROS</t>
  </si>
  <si>
    <t>MASSA ÚNICA, EM ARGAMASSA TRAÇO 1:2:8, PREPARO MECÂNICO, APLICADA MANUALMENTE EM TETO, E = 10MM, COM TALISCAS. AF_03/2024</t>
  </si>
  <si>
    <t>Terminal de compressão para cabo de 150 mm2</t>
  </si>
  <si>
    <t>RAMAL ENTRADA PÉ DIREITO 3MTS COM POSTE</t>
  </si>
  <si>
    <t>MUFLA UNIPOLAR EXT. P/ CABO ATÉ 35MM2/15KV</t>
  </si>
  <si>
    <t>MUFLA UNIPOLAR INT. P/ CABO ATÉ 35MM2/15KV</t>
  </si>
  <si>
    <t>ENGENHEIRO ELETRICISTA/MECÂNICO COM ENCARGOS COMPLEMENTARES</t>
  </si>
  <si>
    <t>ED-21772</t>
  </si>
  <si>
    <t>MÊS</t>
  </si>
  <si>
    <t>ENGENHEIRO CIVIL DE OBRA PLENO COM ENCARGOS COMPLEMENTARES</t>
  </si>
  <si>
    <t>LASTRO DE CONCRETO MAGRO, APLICADO EM BLOCOS DE COROAMENTO OU SAPATAS, ESPESSURA DE 5 CM. AF_08/2017</t>
  </si>
  <si>
    <t>FABRICAÇÃO, MONTAGEM E DESMONTAGEM DE FÔRMA PARA SAPATA, EM MADEIRA SERRADA, E=25 MM, 2 UTILIZAÇÕES. AF_06/2017</t>
  </si>
  <si>
    <t>CONCRETAGEM DE SAPATAS, FCK 30 MPA, COM USO DE JERICA  LANÇAMENTO, ADENSAMENTO E ACABAMENTO. AF_06/2017</t>
  </si>
  <si>
    <t>ARMAÇÃO DE VERGA E CONTRAVERGA DE ALVENARIA ESTRUTURAL; DIÂMETRO DE 10,0 MM. AF_09/2021</t>
  </si>
  <si>
    <t>ARMAÇÃO DE VERGA E CONTRAVERGA DE ALVENARIA ESTRUTURAL; DIÂMETRO DE 8,0 MM. AF_09/2021 - UTILIZADO PARA DIÂMETRO DE 5,0 MM</t>
  </si>
  <si>
    <t>APLICAÇÃO DE FUNDO SELADOR ACRÍLICO EM TETO, UMA DEMÃO. AF_06/2014</t>
  </si>
  <si>
    <t>APLICAÇÃO E LIXAMENTO DE MASSA LÁTEX EM TETO, UMA DEMÃO. AF_06/2014</t>
  </si>
  <si>
    <t>APLICAÇÃO MANUAL DE PINTURA COM TINTA LÁTEX ACRÍLICA EM TETO, DUAS DEMÃOS. AF_06/2014</t>
  </si>
  <si>
    <t>TRAMA DE MADEIRA COMPOSTA POR TERÇAS PARA TELHADOS DE ATÉ 2 ÁGUAS PARA TELHA ONDULADA DE FIBROCIMENTO, METÁLICA, PLÁSTICA OU TERMOACÚSTICA, INCLUSO TRANSPORTE VERTICAL. AF_07/2019</t>
  </si>
  <si>
    <t>TELHAMENTO COM TELHA ONDULADA DE FIBROCIMENTO E = 6 MM, COM RECOBRIMENTO LATERAL DE 1/4 DE ONDA PARA TELHADO COM INCLINAÇÃO MAIOR QUE 10°, COM ATÉ 2 ÁGUAS, INCLUSO IÇAMENTO. AF_07/2019</t>
  </si>
  <si>
    <t>CALHA EM CHAPA DE AÇO GALVANIZADO NÚMERO 24, DESENVOLVIMENTO DE 50 CM, INCLUSO TRANSPORTE VERTICAL. AF_07/2019</t>
  </si>
  <si>
    <t>RUFO EM CHAPA DE AÇO GALVANIZADO NÚMERO 24, CORTE DE 25 CM, INCLUSO TRANSPORTE VERTICAL. AF_07/2019</t>
  </si>
  <si>
    <t>LASTRO COM MATERIAL GRANULAR, APLICADO EM PISOS OU LAJES SOBRE SOLO, ESPESSURA DE *5 CM*. AF_08/2017</t>
  </si>
  <si>
    <t>CONTRAPISO EM ARGAMASSA TRAÇO 1:4 (CIMENTO E AREIA), PREPARO MECÂNICO COM BETONEIRA 400 L, APLICADO EM ÁREAS SECAS SOBRE LAJE, ADERIDO, ACABAMENTO NÃO REFORÇADO, ESPESSURA 2CM. AF_07/2021</t>
  </si>
  <si>
    <t>EXECUÇÃO DE PASSEIO (CALÇADA) OU PISO DE CONCRETO COM CONCRETO MOLDADO IN LOCO, USINADO, ACABAMENTO CONVENCIONAL, NÃO ARMADO. AF_08/2022</t>
  </si>
  <si>
    <t>LIMPEZA DE SUPERFÍCIE COM JATO DE ALTA PRESSÃO. AF_04/2019</t>
  </si>
  <si>
    <t>ESCAVAÇÃO MECANIZADA PARA VIGA BALDRAME OU SAPATA CORRIDA COM MINI-ESCAVADEIRA (INCLUINDO ESCAVAÇÃO PARA COLOCAÇÃO DE FÔRMAS). AF_01/2024</t>
  </si>
  <si>
    <t>REATERRO MECANIZADO DE VALA COM MINICARREGADEIRA, COM COMPACTADOR DE SOLOS DE PERCUSSÃO. AF_08/2023</t>
  </si>
  <si>
    <t>ED-13935</t>
  </si>
  <si>
    <t>CABO DE COBRE NU #50 MM2   7 FIOSX3,00MM, PARA ELEMENTOS DE CAPTAÇÃO/ANEL DE CINTAMENTO (SPDA), INCLUSIVE PRESILHA DE FIXAÇÃO</t>
  </si>
  <si>
    <t>ED-13932</t>
  </si>
  <si>
    <t>CABO DE COBRE NU #25MM2   7 FIOSX2,06MM, PARA ELEMENTOS DE CAPTAÇÃO/ANEL DE CINTAMENTO (SPDA), INCLUSIVE PRESILHA DE FIXAÇÃO</t>
  </si>
  <si>
    <t>CONDULETE DE ALUMÍNIO, TIPO X, PARA ELETRODUTO DE AÇO GALVANIZADO DN 20 MM (3/4''), APARENTE - FORNECIMENTO E INSTALAÇÃO. AF_10/2022.</t>
  </si>
  <si>
    <t>VERGA PRÉ-MOLDADA COM ATÉ 1,5 M DE VÃO, ESPESSURA DE *20* CM. AF_03/2024</t>
  </si>
  <si>
    <t>CONTRAVERGA PRÉ-MOLDADA, ESPESSURA DE *20* CM. AF_03/2024</t>
  </si>
  <si>
    <t>PINTURA COM TINTA ALQUÍDICA DE FUNDO (TIPO ZARCÃO) APLICADA A ROLO OU PINCEL SOBRE SUPERFÍCIES METÁLICAS (EXCETO PERFIL) EXECUTADO EM OBRA (POR DEMÃO). AF_01/2020</t>
  </si>
  <si>
    <t>PINTURA COM TINTA ALQUÍDICA DE FUNDO E ACABAMENTO (ESMALTE SINTÉTICO GRAFITE) APLICADA A ROLO OU PINCEL SOBRE SUPERFÍCIES METÁLICAS (EXCETO PERFIL) EXECUTADO EM OBRA (POR DEMÃO). AF_01/2020</t>
  </si>
  <si>
    <t>RUFO EM CHAPA DE AÇO GALVANIZADO NÚMERO 24, CORTE DE 25 CM, INCLUSO TRANSPORTE VERTICAL. AF_07/2019 - CHAPIM</t>
  </si>
  <si>
    <t>-</t>
  </si>
  <si>
    <t>COTAÇÃO</t>
  </si>
  <si>
    <t>SINAPI / CODAU</t>
  </si>
  <si>
    <t>SUBESTAÇÃO 975 KVA 440/254/380/220V- CEMIG - PÉ DIREITO 3,5 METROS - TRAFO Á SECO</t>
  </si>
  <si>
    <t>QGBT 380V E DISJUNTOR 350A</t>
  </si>
  <si>
    <t>QUADRO DE DISTRIBUIÇÃO DE ENERGIA EM CHAPA DE AÇO GALVANIZADO, DE EMBUTIR, COM BARRAMENTO TRIFÁSICO, PARA 12 DISJUNTORES DIN 100A - FORNECIMENTO E INSTALAÇÃO. AF_10/2020</t>
  </si>
  <si>
    <t>DISJUNTOR MONOPOLAR TIPO DIN, CORRENTE NOMINAL DE 16A - FORNECIMENTO E INSTALAÇÃO. AF_10/2020</t>
  </si>
  <si>
    <t>DISJUNTOR MONOPOLAR TIPO DIN, CORRENTE NOMINAL DE 50A - FORNECIMENTO E INSTALAÇÃO. AF_10/2020</t>
  </si>
  <si>
    <t xml:space="preserve"> DISJUNTOR TRIPOLAR TIPO CAIXA MOLDADA, CORRENTE NOMINAL DE 300A, FORNECIMENTO E INSTALAÇÃO, INCLUSIVE TERMINAL DE COMPRESSÃO</t>
  </si>
  <si>
    <t>ED-34507</t>
  </si>
  <si>
    <t>FUSIVEL HH DE 15KV, PARA CHAVE SECCIONADORA, CORRENTE NOMINAL DO FUSIVEL DE 32A ATE 63A - FORNECIMENTO E INSTALACAO</t>
  </si>
  <si>
    <t>TERMINAL A COMPRESSAO EM COBRE ESTANHADO PARA CABO 70 MM2, 1 FURO E 1 COMPRESSAO, PARA PARAFUSO DE FIXACAO M10</t>
  </si>
  <si>
    <t>ELETRODUTO FLEXÍVEL CORRUGADO, PEAD, DN 100 (4"), PARA REDE ENTERRADA DE DISTRIBUIÇÃO DE ENERGIA ELÉTRICA - FORNECIMENTO E INSTALAÇÃO. AF_12/2021</t>
  </si>
  <si>
    <t>TRANSFORMADORES 225KVA - 380/220V E 750KVA - 440/254V</t>
  </si>
  <si>
    <t>SUBESTAÇÃO BLINDADA - HOMOLOGADA CEMIG 975 KVA</t>
  </si>
  <si>
    <t>SUBESTAÇÃO BLINDADA 975 KVA (MEDIÇÃO E PROTEÇÃO)</t>
  </si>
  <si>
    <t>ENCARREGADO GERAL DE OBRAS COM ENCARGOS COMPLEMENTARES</t>
  </si>
  <si>
    <t>38.12.130</t>
  </si>
  <si>
    <t>Leito para cabos, tipo pesado, em aço galvanizado de 800 x 100 mm - com acessórios</t>
  </si>
  <si>
    <t>SBC</t>
  </si>
  <si>
    <t>VERGA PRE-MOLDADA PARA PORTA MAIOR 1,5M DE VAO</t>
  </si>
  <si>
    <t>SE - TRANSFORMADOR - ESTRUTURA - SAPATA CORRIDA</t>
  </si>
  <si>
    <t>SE - TRANSFORMADOR - ESTRUTURA - LAJE</t>
  </si>
  <si>
    <t>SE - TRANSFORMADOR - ESTRUTURA - VIGAS</t>
  </si>
  <si>
    <t>SE - TRANSFORMADOR - PAREDES</t>
  </si>
  <si>
    <t>SE - TRANSFORMADOR - REVESTIMENTOS INTERNOS E EXTERNOS</t>
  </si>
  <si>
    <t>SE - TRANSFORMADOR - PINTURA E ACABAMENTOS</t>
  </si>
  <si>
    <t>SE - TRANSFORMADOR - PISO EM CONCRETO</t>
  </si>
  <si>
    <t xml:space="preserve">SE - TRANSFORMADOR - COBERTURA  </t>
  </si>
  <si>
    <t>SE - TRANSFORMADOR - SERVIÇOS FINAIS</t>
  </si>
  <si>
    <t>SE - CEMIG - ESTRUTURA - BLOCO</t>
  </si>
  <si>
    <t>ESCAVAÇÃO MANUAL PARA BLOCO DE COROAMENTO OU SAPATA (INCLUINDO ESCAVAÇÃO PARA COLOCAÇÃO DE FÔRMAS). AF_01/2024</t>
  </si>
  <si>
    <t>REATERRO MANUAL DE VALAS, COM COMPACTADOR DE SOLOS DE PERCUSSÃO. AF_08/2023</t>
  </si>
  <si>
    <t>CONCRETAGEM DE BLOCO DE COROAMENTO OU VIGA BALDRAME, FCK 30 MPA, COM USO DE JERICA - LANÇAMENTO, ADENSAMENTO E ACABAMENTO. AF_01/2024</t>
  </si>
  <si>
    <t>FABRICAÇÃO, MONTAGEM E DESMONTAGEM DE FÔRMA PARA BLOCO DE COROAMENTO, EM MADEIRA SERRADA, E=25 MM, 2 UTILIZAÇÕES. AF_01/2024</t>
  </si>
  <si>
    <t>SE - CEMIG - ESTRUTURA - RADIER</t>
  </si>
  <si>
    <t>EXECUÇÃO DE RADIER, ESPESSURA DE 10 CM, FCK = 30 MPA, COM USO DE FORMAS EM MADEIRA SERRADA. AF_09/2021</t>
  </si>
  <si>
    <t>SE - CEMIG - ABRIGO EXTINTORES E EPIs</t>
  </si>
  <si>
    <t>ALVENARIA DE BLOCOS DE CONCRETO ESTRUTURAL 14X19X29 CM (ESPESSURA 14 CM), FBK = 14 MPA, UTILIZANDO COLHER DE PEDREIRO. AF_10/2022</t>
  </si>
  <si>
    <t>SE - CEMIG - PISO E CERCAMENTO</t>
  </si>
  <si>
    <t>LASTRO COM MATERIAL GRANULAR (PEDRA BRITADA N.1 E PEDRA BRITADA N.2), APLICADO EM PISOS OU LAJES SOBRE SOLO, ESPESSURA DE *10 CM*. AF_01/2024</t>
  </si>
  <si>
    <t>34.05.260</t>
  </si>
  <si>
    <t>Gradil em aço galvanizado eletrofundido, malha 65 x 132 mm e pintura eletrostática</t>
  </si>
  <si>
    <t>PAVIMENTAÇÃO ASFÁLTICA</t>
  </si>
  <si>
    <t>065815</t>
  </si>
  <si>
    <t>040839</t>
  </si>
  <si>
    <t>CAIXA ENTERRADA ELÉTRICA RETANGULAR, EM ALVENARIA COM BLOCOS DE CONCRETO, FUNDO COM BRITA, DIMENSÕES INTERNAS: 1,4X1,4X0,6 M.</t>
  </si>
  <si>
    <t>INFRAESTRUTURA/CABO BAIXA TENSÃO ATÉ CASA DE BOMBAS</t>
  </si>
  <si>
    <t>INFRAESTRUTURA/CABO BAIXA TENSÃO ATÉ POÇO</t>
  </si>
  <si>
    <t>Terminal de compressão para cabo de 35 mm2</t>
  </si>
  <si>
    <t>ED-15749</t>
  </si>
  <si>
    <t>CONJUNTO DE UMA (1) TOMADA PADRÃO, TRÊS (3) POLOS, CORRENTE 20A, TENSÃO 250V, (2P+T/20A 250V), COM PLACA 4"X2" DE UM (1) POSTO, INCLUSIVE FORNECIMENTO, INSTALAÇÃO, SUPORTE, MÓDULO E PLACA</t>
  </si>
  <si>
    <t>ED-29483</t>
  </si>
  <si>
    <t>JANELA EM ALUMÍNIO FIXA COMPLETA, LINHA 25/SUPREMA, ACABAMENTO ANODIZADO NATURAL, INCLUSIVE PERFIS E VIDRO LISO 4MM E INSTALAÇÃO</t>
  </si>
  <si>
    <t>RECOMPOSIÇÃO DE REVESTIMENTO EM CONCRETO ASFÁLTICO (AQUISIÇÃO EM USINA), PARA O FECHAMENTO DE VALAS - INCLUSO DEMOLIÇÃO DO PAVIMENTO. AF_12/2020</t>
  </si>
  <si>
    <r>
      <t xml:space="preserve">BASE: </t>
    </r>
    <r>
      <rPr>
        <b/>
        <shadow/>
        <sz val="10"/>
        <rFont val="Arial"/>
        <family val="2"/>
      </rPr>
      <t>SINAPI - 02/2026; ORSE - 01/2026; SIURB - 07/2025; CPOS - 01/2026; SEINFRA-MG - 01/2026; COPASA - 03/2026; SBC - 03/2026 - COM DESONERAÇÃO</t>
    </r>
  </si>
  <si>
    <r>
      <t xml:space="preserve">RESPONSÁVEL: </t>
    </r>
    <r>
      <rPr>
        <b/>
        <shadow/>
        <sz val="10"/>
        <rFont val="Arial"/>
        <family val="2"/>
      </rPr>
      <t>ENGª BÁRBARA LUÍSA DA SILVA OLIVEIRA</t>
    </r>
  </si>
  <si>
    <t>ED-23035</t>
  </si>
  <si>
    <t>PORTA METÁLICA VENEZIANA, TIPO DE ABRIR, COM UMA (1) FOLHA, EM PERFIL VENEZIANA ENRIJECIDO, INCLUSIVE PINTURA ANTICORROSIVA A BASE DE ÓXIDO DE FERRO (ZARCÃO), UMA (1) DEMÃO, FORNECIMENTO E ASSENTAMENTO, EXCLUSIVE FECHADURA E DOBRADIÇA</t>
  </si>
  <si>
    <t>PORTA METÁLICA, TIPO DE ABRIR, COM UMA (1) FOLHA, EM CHAPA GALVANIZADA LAMBRIL, MODELO QUADRADO, INCLUSIVE PINTURA ANTICORROSIVA A BASE DE ÓXIDO DE FERRO (ZARCÃO), UMA (1) DEMÃO, FORNECIMENTO E ASSENTAMENTO, EXCLUSIVE FECHADURA E DOBRADIÇA</t>
  </si>
  <si>
    <t>ED-23034</t>
  </si>
  <si>
    <t>ATERRAMENTO ELETRICO 12 HASTES</t>
  </si>
  <si>
    <t>CABO DE COBRE FLEXÍVEL ISOLADO, 70 MM², ANTI-CHAMA 0,6/1,0 KV, PARA REDE ENTERRADA DE DISTRIBUIÇÃO DE ENERGIA ELÉTRICA - FORNECIMENTO E INSTALAÇÃO. AF_12/2021 - PRETO</t>
  </si>
  <si>
    <t>CABO DE COBRE FLEXÍVEL ISOLADO, 35 MM², 0,6/1,0 KV, PARA REDE AÉREA DE DISTRIBUIÇÃO DE ENERGIA ELÉTRICA DE BAIXA TENSÃO - FORNECIMENTO E INSTALAÇÃO. AF_12/2025 - AZUL</t>
  </si>
  <si>
    <t>CABO DE COBRE FLEXÍVEL ISOLADO, 35 MM², 0,6/1,0 KV, PARA REDE AÉREA DE DISTRIBUIÇÃO DE ENERGIA ELÉTRICA DE BAIXA TENSÃO - FORNECIMENTO E INSTALAÇÃO. AF_12/2025 - VERDE</t>
  </si>
  <si>
    <t>CABO DE COBRE FLEXÍVEL ISOLADO, 70 MM², ANTI-CHAMA 0,6/1,0 KV, PARA REDE ENTERRADA DE DISTRIBUIÇÃO DE ENERGIA ELÉTRICA - FORNECIMENTO E INSTALAÇÃO. AF_12/2021 - VERDE</t>
  </si>
  <si>
    <t>CABO DE COBRE FLEXÍVEL ISOLADO, 150 MM², ANTI-CHAMA 0,6/1,0 KV, PARA REDE ENTERRADA DE DISTRIBUIÇÃO DE ENERGIA ELÉTRICA - FORNECIMENTO E INSTALAÇÃO. AF_12/2021 - PRETO</t>
  </si>
  <si>
    <t>CABO DE COBRE FLEXÍVEL ISOLADO, 150 MM², ANTI-CHAMA 0,6/1,0 KV, PARA REDE ENTERRADA DE DISTRIBUIÇÃO DE ENERGIA ELÉTRICA - FORNECIMENTO E INSTALAÇÃO. AF_12/2021</t>
  </si>
  <si>
    <t>A - CENTRO DE RESERVAÇÃO 15</t>
  </si>
  <si>
    <t>A.1 - SERVIÇOS PRELIMINARES</t>
  </si>
  <si>
    <t>A.1.1</t>
  </si>
  <si>
    <t>A.1.1.1</t>
  </si>
  <si>
    <t>A.1.1.2</t>
  </si>
  <si>
    <t>TOTAL  DO ITEM A.1 - R$</t>
  </si>
  <si>
    <t>A.2 - ADMINISTRAÇÃO LOCAL</t>
  </si>
  <si>
    <t>A.2.1</t>
  </si>
  <si>
    <t>A.2.1.1</t>
  </si>
  <si>
    <t>A.2.1.2</t>
  </si>
  <si>
    <t>A.2.1.3</t>
  </si>
  <si>
    <t>TOTAL  DO ITEM A.2 - R$</t>
  </si>
  <si>
    <t>A.3 - INSTALAÇÕES E EQUIPAMENTOS ELÉTRICOS</t>
  </si>
  <si>
    <t>A.3.1</t>
  </si>
  <si>
    <t>A.3.1.1</t>
  </si>
  <si>
    <t>A.3.1.2</t>
  </si>
  <si>
    <t>A.3.1.3</t>
  </si>
  <si>
    <t>A.3.1.4</t>
  </si>
  <si>
    <t>A.3.1.5</t>
  </si>
  <si>
    <t>A.3.1.6</t>
  </si>
  <si>
    <t>A.3.1.7</t>
  </si>
  <si>
    <t>SUBTOTAL A.3.1 - R$</t>
  </si>
  <si>
    <t>A.3.2</t>
  </si>
  <si>
    <t>A.3.2.1</t>
  </si>
  <si>
    <t>A.3.2.2</t>
  </si>
  <si>
    <t>A.3.2.3</t>
  </si>
  <si>
    <t>A.3.2.4</t>
  </si>
  <si>
    <t>A.3.2.5</t>
  </si>
  <si>
    <t>A.3.2.6</t>
  </si>
  <si>
    <t>A.3.2.7</t>
  </si>
  <si>
    <t>A.3.2.8</t>
  </si>
  <si>
    <t>A.3.2.9</t>
  </si>
  <si>
    <t>SUBTOTAL A.3.2 - R$</t>
  </si>
  <si>
    <t>A.3.3</t>
  </si>
  <si>
    <t>A.3.3.1</t>
  </si>
  <si>
    <t>A.3.3.2</t>
  </si>
  <si>
    <t>A.3.3.3</t>
  </si>
  <si>
    <t>A.3.3.4</t>
  </si>
  <si>
    <t>A.3.3.5</t>
  </si>
  <si>
    <t>A.3.3.6</t>
  </si>
  <si>
    <t>A.3.3.7</t>
  </si>
  <si>
    <t>SUBTOTAL A.3.3 - R$</t>
  </si>
  <si>
    <t>A.3.4</t>
  </si>
  <si>
    <t>A.3.4.1</t>
  </si>
  <si>
    <t>A.3.4.2</t>
  </si>
  <si>
    <t>A.3.4.4</t>
  </si>
  <si>
    <t>SUBTOTAL A.3.4 - R$</t>
  </si>
  <si>
    <t>A.3.5</t>
  </si>
  <si>
    <t>A.3.5.1</t>
  </si>
  <si>
    <t>A.3.5.2</t>
  </si>
  <si>
    <t>A.3.5.3</t>
  </si>
  <si>
    <t>SUBTOTAL A.3.5 - R$</t>
  </si>
  <si>
    <t>A.3.6</t>
  </si>
  <si>
    <t>A.3.6.1</t>
  </si>
  <si>
    <t>A.3.6.2</t>
  </si>
  <si>
    <t>A.3.6.3</t>
  </si>
  <si>
    <t>A.3.6.4</t>
  </si>
  <si>
    <t>A.3.6.5</t>
  </si>
  <si>
    <t>A.3.6.6</t>
  </si>
  <si>
    <t>A.3.6.7</t>
  </si>
  <si>
    <t>SUBTOTAL A.3.6 - R$</t>
  </si>
  <si>
    <t>A.3.7</t>
  </si>
  <si>
    <t>A.3.7.1</t>
  </si>
  <si>
    <t>A.3.7.2</t>
  </si>
  <si>
    <t>A.3.7.3</t>
  </si>
  <si>
    <t>A.3.7.4</t>
  </si>
  <si>
    <t>A.3.7.5</t>
  </si>
  <si>
    <t>A.3.7.6</t>
  </si>
  <si>
    <t>A.3.7.7</t>
  </si>
  <si>
    <t>SUBTOTAL A.3.7 - R$</t>
  </si>
  <si>
    <t>A.3.8</t>
  </si>
  <si>
    <t>A.3.8.1</t>
  </si>
  <si>
    <t>A.3.8.2</t>
  </si>
  <si>
    <t>A.3.8.3</t>
  </si>
  <si>
    <t>A.3.8.4</t>
  </si>
  <si>
    <t>A.3.8.5</t>
  </si>
  <si>
    <t>A.3.8.6</t>
  </si>
  <si>
    <t>A.3.8.7</t>
  </si>
  <si>
    <t>A.3.8.8</t>
  </si>
  <si>
    <t>A.3.8.9</t>
  </si>
  <si>
    <t>A.3.8.10</t>
  </si>
  <si>
    <t>A.3.8.11</t>
  </si>
  <si>
    <t>A.3.8.12</t>
  </si>
  <si>
    <t>A.3.8.13</t>
  </si>
  <si>
    <t>A.3.8.14</t>
  </si>
  <si>
    <t>SUBTOTAL A.3.8 - R$</t>
  </si>
  <si>
    <t>A.3.9</t>
  </si>
  <si>
    <t>A.3.9.1</t>
  </si>
  <si>
    <t>A.3.9.2</t>
  </si>
  <si>
    <t>A.3.9.3</t>
  </si>
  <si>
    <t>A.3.9.4</t>
  </si>
  <si>
    <t>A.3.9.5</t>
  </si>
  <si>
    <t>A.3.9.6</t>
  </si>
  <si>
    <t>A.3.9.7</t>
  </si>
  <si>
    <t>A.3.9.8</t>
  </si>
  <si>
    <t>A.3.9.9</t>
  </si>
  <si>
    <t>A.3.9.10</t>
  </si>
  <si>
    <t>A.3.9.11</t>
  </si>
  <si>
    <t>A.3.9.12</t>
  </si>
  <si>
    <t>SUBTOTAL A.3.9 - R$</t>
  </si>
  <si>
    <t>A.3.10</t>
  </si>
  <si>
    <t>A.3.10.1</t>
  </si>
  <si>
    <t>A.3.10.2</t>
  </si>
  <si>
    <t>SUBTOTAL A.3.10 - R$</t>
  </si>
  <si>
    <t>A.3.11</t>
  </si>
  <si>
    <t>A.3.11.1</t>
  </si>
  <si>
    <t>SUBTOTAL A.3.11 - R$</t>
  </si>
  <si>
    <t>TOTAL  DO ITEM A.3 - R$</t>
  </si>
  <si>
    <t>A.4 - OBRAS CIVIS</t>
  </si>
  <si>
    <t>A.4.1</t>
  </si>
  <si>
    <t>A.4.1.1</t>
  </si>
  <si>
    <t>A.4.1.2</t>
  </si>
  <si>
    <t>A.4.1.3</t>
  </si>
  <si>
    <t>A.4.1.4</t>
  </si>
  <si>
    <t>A.4.1.5</t>
  </si>
  <si>
    <t>A.4.1.6</t>
  </si>
  <si>
    <t>A.4.1.7</t>
  </si>
  <si>
    <t>A.4.1.8</t>
  </si>
  <si>
    <t>A.4.1.9</t>
  </si>
  <si>
    <t>A.4.1.10</t>
  </si>
  <si>
    <t>A.4.1.11</t>
  </si>
  <si>
    <t>SUBTOTAL A.4.1 - R$</t>
  </si>
  <si>
    <t>A.4.2</t>
  </si>
  <si>
    <t>A.4.2.1</t>
  </si>
  <si>
    <t>A.4.2.2</t>
  </si>
  <si>
    <t>A.4.2.3</t>
  </si>
  <si>
    <t>A.4.2.4</t>
  </si>
  <si>
    <t>A.4.2.5</t>
  </si>
  <si>
    <t>A.4.2.6</t>
  </si>
  <si>
    <t>SUBTOTAL A.4.2 - R$</t>
  </si>
  <si>
    <t>A.4.3</t>
  </si>
  <si>
    <t>A.4.3.1</t>
  </si>
  <si>
    <t>A.4.3.2</t>
  </si>
  <si>
    <t>A.4.3.3</t>
  </si>
  <si>
    <t>A.4.3.4</t>
  </si>
  <si>
    <t>A.4.3.5</t>
  </si>
  <si>
    <t>A.4.3.6</t>
  </si>
  <si>
    <t>A.4.3.7</t>
  </si>
  <si>
    <t>A.4.3.8</t>
  </si>
  <si>
    <t>A.4.3.9</t>
  </si>
  <si>
    <t>SUBTOTAL A.4.3 - R$</t>
  </si>
  <si>
    <t>A.4.4</t>
  </si>
  <si>
    <t>A.4.4.1</t>
  </si>
  <si>
    <t>A.4.4.2</t>
  </si>
  <si>
    <t>A.4.4.3</t>
  </si>
  <si>
    <t>SUBTOTAL A.4.4 - R$</t>
  </si>
  <si>
    <t>A.4.5</t>
  </si>
  <si>
    <t>A.4.5.1</t>
  </si>
  <si>
    <t>A.4.5.2</t>
  </si>
  <si>
    <t>A.4.5.3</t>
  </si>
  <si>
    <t>A.4.5.4</t>
  </si>
  <si>
    <t>A.4.5.5</t>
  </si>
  <si>
    <t>A.4.5.6</t>
  </si>
  <si>
    <t>SUBTOTAL A.4.5 - R$</t>
  </si>
  <si>
    <t>A.4.6</t>
  </si>
  <si>
    <t>A.4.6.1</t>
  </si>
  <si>
    <t>A.4.6.2</t>
  </si>
  <si>
    <t>A.4.6.3</t>
  </si>
  <si>
    <t>A.4.6.4</t>
  </si>
  <si>
    <t>A.4.6.5</t>
  </si>
  <si>
    <t>A.4.6.6</t>
  </si>
  <si>
    <t>A.4.6.7</t>
  </si>
  <si>
    <t>A.4.6.8</t>
  </si>
  <si>
    <t>A.4.6.9</t>
  </si>
  <si>
    <t>SUBTOTAL A.4.6 - R$</t>
  </si>
  <si>
    <t>A.4.7</t>
  </si>
  <si>
    <t>A.4.7.1</t>
  </si>
  <si>
    <t>A.4.7.2</t>
  </si>
  <si>
    <t>A.4.7.3</t>
  </si>
  <si>
    <t>A.4.7.4</t>
  </si>
  <si>
    <t>A.4.7.5</t>
  </si>
  <si>
    <t>SUBTOTAL A.4.7 - R$</t>
  </si>
  <si>
    <t>A.4.8</t>
  </si>
  <si>
    <t>A.4.8.1</t>
  </si>
  <si>
    <t>A.4.8.2</t>
  </si>
  <si>
    <t>A.4.8.3</t>
  </si>
  <si>
    <t>A.4.8.4</t>
  </si>
  <si>
    <t>A.4.8.5</t>
  </si>
  <si>
    <t>SUBTOTAL A.4.8 - R$</t>
  </si>
  <si>
    <t>A.4.9</t>
  </si>
  <si>
    <t>A.4.9.1</t>
  </si>
  <si>
    <t>SUBTOTAL A.4.9 - R$</t>
  </si>
  <si>
    <t>A.4.10</t>
  </si>
  <si>
    <t>A.4.10.1</t>
  </si>
  <si>
    <t>A.4.10.2</t>
  </si>
  <si>
    <t>A.4.10.3</t>
  </si>
  <si>
    <t>A.4.10.4</t>
  </si>
  <si>
    <t>A.4.10.5</t>
  </si>
  <si>
    <t>A.4.10.6</t>
  </si>
  <si>
    <t>A.4.10.7</t>
  </si>
  <si>
    <t>A.4.10.8</t>
  </si>
  <si>
    <t>A.4.10.9</t>
  </si>
  <si>
    <t>SUBTOTAL A.4.10 - R$</t>
  </si>
  <si>
    <t>A.4.11</t>
  </si>
  <si>
    <t>A.4.11.1</t>
  </si>
  <si>
    <t>A.4.11.2</t>
  </si>
  <si>
    <t>SUBTOTAL A.4.11 - R$</t>
  </si>
  <si>
    <t>A.4.12</t>
  </si>
  <si>
    <t>A.4.12.1</t>
  </si>
  <si>
    <t>A.4.12.2</t>
  </si>
  <si>
    <t>A.4.12.3</t>
  </si>
  <si>
    <t>A.4.12.4</t>
  </si>
  <si>
    <t>A.4.12.5</t>
  </si>
  <si>
    <t>A.4.12.6</t>
  </si>
  <si>
    <t>SUBTOTAL A.4.12 - R$</t>
  </si>
  <si>
    <t>A.4.13</t>
  </si>
  <si>
    <t>A.4.13.1</t>
  </si>
  <si>
    <t>A.4.13.2</t>
  </si>
  <si>
    <t>SUBTOTAL A.4.13 - R$</t>
  </si>
  <si>
    <t>A.4.14</t>
  </si>
  <si>
    <t>A.4.14.1</t>
  </si>
  <si>
    <t>SUBTOTAL A.4.14 - R$</t>
  </si>
  <si>
    <t>A.4.15</t>
  </si>
  <si>
    <t>A.4.15.1</t>
  </si>
  <si>
    <t>SUBTOTAL A.4.15 - R$</t>
  </si>
  <si>
    <t>TOTAL  DO ITEM A - R$</t>
  </si>
  <si>
    <t>TOTAL  DO ITEM B - R$</t>
  </si>
  <si>
    <t>B - CENTRO DE RESERVAÇÃO 16</t>
  </si>
  <si>
    <t>B.1 - SERVIÇOS PRELIMINARES</t>
  </si>
  <si>
    <t>B.1.1</t>
  </si>
  <si>
    <t>B.1.1.1</t>
  </si>
  <si>
    <t>B.1.1.2</t>
  </si>
  <si>
    <t>TOTAL  DO ITEM B.1 - R$</t>
  </si>
  <si>
    <t>B.2 - ADMINISTRAÇÃO LOCAL</t>
  </si>
  <si>
    <t>B.2.1</t>
  </si>
  <si>
    <t>B.2.1.1</t>
  </si>
  <si>
    <t>B.2.1.2</t>
  </si>
  <si>
    <t>B.2.1.3</t>
  </si>
  <si>
    <t>TOTAL  DO ITEM B.2 - R$</t>
  </si>
  <si>
    <t>B.3 - INSTALAÇÕES E EQUIPAMENTOS ELÉTRICOS</t>
  </si>
  <si>
    <t>B.3.1</t>
  </si>
  <si>
    <t>B.3.1.1</t>
  </si>
  <si>
    <t>B.3.1.2</t>
  </si>
  <si>
    <t>B.3.1.3</t>
  </si>
  <si>
    <t>B.3.1.4</t>
  </si>
  <si>
    <t>B.3.1.5</t>
  </si>
  <si>
    <t>B.3.1.6</t>
  </si>
  <si>
    <t>B.3.1.7</t>
  </si>
  <si>
    <t>SUBTOTAL B.3.1 - R$</t>
  </si>
  <si>
    <t>B.3.2</t>
  </si>
  <si>
    <t>B.3.2.1</t>
  </si>
  <si>
    <t>B.3.2.2</t>
  </si>
  <si>
    <t>B.3.2.3</t>
  </si>
  <si>
    <t>B.3.2.4</t>
  </si>
  <si>
    <t>B.3.2.5</t>
  </si>
  <si>
    <t>B.3.2.6</t>
  </si>
  <si>
    <t>B.3.2.7</t>
  </si>
  <si>
    <t>B.3.2.8</t>
  </si>
  <si>
    <t>B.3.2.9</t>
  </si>
  <si>
    <t>SUBTOTAL B.3.2 - R$</t>
  </si>
  <si>
    <t>B.3.3</t>
  </si>
  <si>
    <t>B.3.3.1</t>
  </si>
  <si>
    <t>B.3.3.2</t>
  </si>
  <si>
    <t>B.3.3.3</t>
  </si>
  <si>
    <t>B.3.3.4</t>
  </si>
  <si>
    <t>B.3.3.5</t>
  </si>
  <si>
    <t>B.3.3.6</t>
  </si>
  <si>
    <t>B.3.3.7</t>
  </si>
  <si>
    <t>SUBTOTAL B.3.3 - R$</t>
  </si>
  <si>
    <t>B.3.4</t>
  </si>
  <si>
    <t>B.3.4.1</t>
  </si>
  <si>
    <t>B.3.4.2</t>
  </si>
  <si>
    <t>B.3.4.3</t>
  </si>
  <si>
    <t>B.3.4.4</t>
  </si>
  <si>
    <t>B.3.4.5</t>
  </si>
  <si>
    <t>B.3.4.6</t>
  </si>
  <si>
    <t>SUBTOTAL B.3.4 - R$</t>
  </si>
  <si>
    <t>B.3.5</t>
  </si>
  <si>
    <t>B.3.5.1</t>
  </si>
  <si>
    <t>B.3.5.2</t>
  </si>
  <si>
    <t>B.3.5.3</t>
  </si>
  <si>
    <t>SUBTOTAL B.3.5 - R$</t>
  </si>
  <si>
    <t>B.3.6</t>
  </si>
  <si>
    <t>B.3.6.1</t>
  </si>
  <si>
    <t>B.3.6.2</t>
  </si>
  <si>
    <t>B.3.6.3</t>
  </si>
  <si>
    <t>B.3.6.4</t>
  </si>
  <si>
    <t>B.3.6.5</t>
  </si>
  <si>
    <t>B.3.6.6</t>
  </si>
  <si>
    <t>B.3.6.7</t>
  </si>
  <si>
    <t>SUBTOTAL B.3.6 - R$</t>
  </si>
  <si>
    <t>B.3.7</t>
  </si>
  <si>
    <t>B.3.7.1</t>
  </si>
  <si>
    <t>B.3.7.2</t>
  </si>
  <si>
    <t>B.3.7.3</t>
  </si>
  <si>
    <t>B.3.7.4</t>
  </si>
  <si>
    <t>B.3.7.5</t>
  </si>
  <si>
    <t>B.3.7.6</t>
  </si>
  <si>
    <t>B.3.7.7</t>
  </si>
  <si>
    <t>SUBTOTAL B.3.7 - R$</t>
  </si>
  <si>
    <t>B.3.8</t>
  </si>
  <si>
    <t>B.3.8.1</t>
  </si>
  <si>
    <t>B.3.8.2</t>
  </si>
  <si>
    <t>B.3.8.3</t>
  </si>
  <si>
    <t>B.3.8.4</t>
  </si>
  <si>
    <t>B.3.8.5</t>
  </si>
  <si>
    <t>B.3.8.6</t>
  </si>
  <si>
    <t>B.3.8.7</t>
  </si>
  <si>
    <t>B.3.8.8</t>
  </si>
  <si>
    <t>B.3.8.9</t>
  </si>
  <si>
    <t>B.3.8.10</t>
  </si>
  <si>
    <t>B.3.8.11</t>
  </si>
  <si>
    <t>B.3.8.12</t>
  </si>
  <si>
    <t>B.3.8.13</t>
  </si>
  <si>
    <t>B.3.8.14</t>
  </si>
  <si>
    <t>SUBTOTAL B.3.8 - R$</t>
  </si>
  <si>
    <t>B.3.9</t>
  </si>
  <si>
    <t>B.3.9.1</t>
  </si>
  <si>
    <t>B.3.9.2</t>
  </si>
  <si>
    <t>B.3.9.3</t>
  </si>
  <si>
    <t>B.3.9.4</t>
  </si>
  <si>
    <t>B.3.9.5</t>
  </si>
  <si>
    <t>B.3.9.6</t>
  </si>
  <si>
    <t>B.3.9.7</t>
  </si>
  <si>
    <t>B.3.9.8</t>
  </si>
  <si>
    <t>B.3.9.9</t>
  </si>
  <si>
    <t>B.3.9.10</t>
  </si>
  <si>
    <t>B.3.9.11</t>
  </si>
  <si>
    <t>B.3.9.12</t>
  </si>
  <si>
    <t>SUBTOTAL B.3.9 - R$</t>
  </si>
  <si>
    <t>B.3.10</t>
  </si>
  <si>
    <t>B.3.10.1</t>
  </si>
  <si>
    <t>B.3.10.2</t>
  </si>
  <si>
    <t>SUBTOTAL B.3.10 - R$</t>
  </si>
  <si>
    <t>B.3.11</t>
  </si>
  <si>
    <t>B.3.11.1</t>
  </si>
  <si>
    <t>SUBTOTAL B.3.11 - R$</t>
  </si>
  <si>
    <t>TOTAL  DO ITEM B.3 - R$</t>
  </si>
  <si>
    <t>B.4 - OBRAS CIVIS</t>
  </si>
  <si>
    <t>B.4.1</t>
  </si>
  <si>
    <t>B.4.1.1</t>
  </si>
  <si>
    <t>B.4.1.2</t>
  </si>
  <si>
    <t>B.4.1.3</t>
  </si>
  <si>
    <t>B.4.1.4</t>
  </si>
  <si>
    <t>B.4.1.5</t>
  </si>
  <si>
    <t>B.4.1.6</t>
  </si>
  <si>
    <t>B.4.1.7</t>
  </si>
  <si>
    <t>B.4.1.8</t>
  </si>
  <si>
    <t>B.4.1.9</t>
  </si>
  <si>
    <t>B.4.1.10</t>
  </si>
  <si>
    <t>B.4.1.11</t>
  </si>
  <si>
    <t>SUBTOTAL B.4.1 - R$</t>
  </si>
  <si>
    <t>B.4.2</t>
  </si>
  <si>
    <t>B.4.2.1</t>
  </si>
  <si>
    <t>B.4.2.2</t>
  </si>
  <si>
    <t>B.4.2.3</t>
  </si>
  <si>
    <t>B.4.2.4</t>
  </si>
  <si>
    <t>B.4.2.5</t>
  </si>
  <si>
    <t>B.4.2.6</t>
  </si>
  <si>
    <t>SUBTOTAL B.4.2 - R$</t>
  </si>
  <si>
    <t>B.4.3</t>
  </si>
  <si>
    <t>B.4.3.1</t>
  </si>
  <si>
    <t>B.4.3.2</t>
  </si>
  <si>
    <t>B.4.3.3</t>
  </si>
  <si>
    <t>B.4.3.4</t>
  </si>
  <si>
    <t>B.4.3.5</t>
  </si>
  <si>
    <t>B.4.3.6</t>
  </si>
  <si>
    <t>B.4.3.7</t>
  </si>
  <si>
    <t>B.4.3.8</t>
  </si>
  <si>
    <t>B.4.3.9</t>
  </si>
  <si>
    <t>SUBTOTAL B.4.3 - R$</t>
  </si>
  <si>
    <t>B.4.4</t>
  </si>
  <si>
    <t>B.4.4.1</t>
  </si>
  <si>
    <t>B.4.4.2</t>
  </si>
  <si>
    <t>B.4.4.3</t>
  </si>
  <si>
    <t>SUBTOTAL B.4.4 - R$</t>
  </si>
  <si>
    <t>B.4.5</t>
  </si>
  <si>
    <t>B.4.5.1</t>
  </si>
  <si>
    <t>B.4.5.2</t>
  </si>
  <si>
    <t>B.4.5.3</t>
  </si>
  <si>
    <t>B.4.5.4</t>
  </si>
  <si>
    <t>B.4.5.5</t>
  </si>
  <si>
    <t>B.4.5.6</t>
  </si>
  <si>
    <t>SUBTOTAL B.4.5 - R$</t>
  </si>
  <si>
    <t>B.4.6</t>
  </si>
  <si>
    <t>B.4.6.1</t>
  </si>
  <si>
    <t>B.4.6.2</t>
  </si>
  <si>
    <t>B.4.6.3</t>
  </si>
  <si>
    <t>B.4.6.4</t>
  </si>
  <si>
    <t>B.4.6.5</t>
  </si>
  <si>
    <t>B.4.6.6</t>
  </si>
  <si>
    <t>B.4.6.7</t>
  </si>
  <si>
    <t>B.4.6.8</t>
  </si>
  <si>
    <t>B.4.6.9</t>
  </si>
  <si>
    <t>SUBTOTAL B.4.6 - R$</t>
  </si>
  <si>
    <t>B.4.7</t>
  </si>
  <si>
    <t>B.4.7.1</t>
  </si>
  <si>
    <t>B.4.7.2</t>
  </si>
  <si>
    <t>B.4.7.3</t>
  </si>
  <si>
    <t>B.4.7.4</t>
  </si>
  <si>
    <t>B.4.7.5</t>
  </si>
  <si>
    <t>SUBTOTAL B.4.7 - R$</t>
  </si>
  <si>
    <t>B.4.8</t>
  </si>
  <si>
    <t>B.4.8.1</t>
  </si>
  <si>
    <t>B.4.8.2</t>
  </si>
  <si>
    <t>B.4.8.3</t>
  </si>
  <si>
    <t>B.4.8.4</t>
  </si>
  <si>
    <t>B.4.8.5</t>
  </si>
  <si>
    <t>SUBTOTAL B.4.8 - R$</t>
  </si>
  <si>
    <t>B.4.9</t>
  </si>
  <si>
    <t>B.4.9.1</t>
  </si>
  <si>
    <t>SUBTOTAL B.4.9 - R$</t>
  </si>
  <si>
    <t>B.4.10</t>
  </si>
  <si>
    <t>B.4.10.1</t>
  </si>
  <si>
    <t>B.4.10.2</t>
  </si>
  <si>
    <t>B.4.10.3</t>
  </si>
  <si>
    <t>B.4.10.4</t>
  </si>
  <si>
    <t>B.4.10.5</t>
  </si>
  <si>
    <t>B.4.10.6</t>
  </si>
  <si>
    <t>B.4.10.7</t>
  </si>
  <si>
    <t>B.4.10.8</t>
  </si>
  <si>
    <t>B.4.10.9</t>
  </si>
  <si>
    <t>SUBTOTAL B.4.10 - R$</t>
  </si>
  <si>
    <t>B.4.11</t>
  </si>
  <si>
    <t>B.4.11.1</t>
  </si>
  <si>
    <t>B.4.11.2</t>
  </si>
  <si>
    <t>SUBTOTAL B.4.11 - R$</t>
  </si>
  <si>
    <t>B.4.12</t>
  </si>
  <si>
    <t>B.4.12.1</t>
  </si>
  <si>
    <t>B.4.12.2</t>
  </si>
  <si>
    <t>B.4.12.3</t>
  </si>
  <si>
    <t>B.4.12.4</t>
  </si>
  <si>
    <t>B.4.12.5</t>
  </si>
  <si>
    <t>B.4.12.6</t>
  </si>
  <si>
    <t>SUBTOTAL B.4.12 - R$</t>
  </si>
  <si>
    <t>B.4.13</t>
  </si>
  <si>
    <t>B.4.13.1</t>
  </si>
  <si>
    <t>B.4.13.2</t>
  </si>
  <si>
    <t>B.4.14</t>
  </si>
  <si>
    <t>SUBTOTAL B.4.13 - R$</t>
  </si>
  <si>
    <t>B.4.14.1</t>
  </si>
  <si>
    <t>SUBTOTAL B.4.14 - R$</t>
  </si>
  <si>
    <t>B.4.15</t>
  </si>
  <si>
    <t>B.4.15.1</t>
  </si>
  <si>
    <t>SUBTOTAL B.4.15 - R$</t>
  </si>
  <si>
    <t>TOTAL  DO ITEM B.4 - R$</t>
  </si>
  <si>
    <t>CR15 E CR16 - UBERABA (MG)</t>
  </si>
  <si>
    <t>TRANSFORMADOR DE FORCA A SECO 750 KVA/13.800-380/220V - INSTALAÇÃO E FORNECIMENTO</t>
  </si>
  <si>
    <t>Transformador trifásico 225 kva, 220/127v, a seco - INSTALAÇÃO E FORNECIMENTO</t>
  </si>
  <si>
    <t>078201</t>
  </si>
  <si>
    <t>CABO DE COBRE NU MEIO DURO 7 FIOS 70mm2 - FORNECIMENTO E INSTALAÇÃO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</si>
</sst>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(* #,##0.00_);_(* \(#,##0.00\);_(* \-??_);_(@_)"/>
    <numFmt numFmtId="165" formatCode="_-* #,##0.00_-;\-* #,##0.00_-;_-* \-??_-;_-@_-"/>
    <numFmt numFmtId="166" formatCode="00"/>
    <numFmt numFmtId="167" formatCode="_(* #,##0.0000_);_(* \(#,##0.0000\);_(* \-??_);_(@_)"/>
    <numFmt numFmtId="168" formatCode="&quot;R$&quot;\ #,##0.00"/>
  </numFmts>
  <fonts count="15" x14ac:knownFonts="1">
    <font>
      <sz val="10"/>
      <name val="Arial"/>
      <family val="2"/>
    </font>
    <font>
      <sz val="12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hadow/>
      <sz val="10"/>
      <name val="Arial"/>
      <family val="2"/>
    </font>
    <font>
      <b/>
      <shadow/>
      <sz val="10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b/>
      <shadow/>
      <u/>
      <sz val="18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theme="0" tint="-0.14999847407452621"/>
        <bgColor indexed="64"/>
      </patternFill>
    </fill>
  </fills>
  <borders count="50">
    <border>
      <left/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89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2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9" fontId="9" fillId="0" borderId="0" applyFill="0" applyBorder="0" applyAlignment="0" applyProtection="0"/>
    <xf numFmtId="9" fontId="9" fillId="0" borderId="0" applyFill="0" applyBorder="0" applyAlignment="0" applyProtection="0"/>
    <xf numFmtId="9" fontId="9" fillId="0" borderId="0" applyFont="0" applyFill="0" applyBorder="0" applyAlignment="0" applyProtection="0"/>
    <xf numFmtId="164" fontId="9" fillId="0" borderId="0" applyFill="0" applyBorder="0" applyAlignment="0" applyProtection="0"/>
    <xf numFmtId="165" fontId="9" fillId="0" borderId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ill="0" applyBorder="0" applyAlignment="0" applyProtection="0"/>
    <xf numFmtId="165" fontId="9" fillId="0" borderId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ill="0" applyBorder="0" applyAlignment="0" applyProtection="0"/>
    <xf numFmtId="165" fontId="9" fillId="0" borderId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ill="0" applyBorder="0" applyAlignment="0" applyProtection="0"/>
    <xf numFmtId="165" fontId="9" fillId="0" borderId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ill="0" applyBorder="0" applyAlignment="0" applyProtection="0"/>
    <xf numFmtId="165" fontId="9" fillId="0" borderId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ill="0" applyBorder="0" applyAlignment="0" applyProtection="0"/>
    <xf numFmtId="165" fontId="9" fillId="0" borderId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ill="0" applyBorder="0" applyAlignment="0" applyProtection="0"/>
    <xf numFmtId="165" fontId="9" fillId="0" borderId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ill="0" applyBorder="0" applyAlignment="0" applyProtection="0"/>
    <xf numFmtId="165" fontId="9" fillId="0" borderId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ill="0" applyBorder="0" applyAlignment="0" applyProtection="0"/>
    <xf numFmtId="165" fontId="9" fillId="0" borderId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ill="0" applyBorder="0" applyAlignment="0" applyProtection="0"/>
    <xf numFmtId="165" fontId="9" fillId="0" borderId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ill="0" applyBorder="0" applyAlignment="0" applyProtection="0"/>
    <xf numFmtId="165" fontId="9" fillId="0" borderId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ill="0" applyBorder="0" applyAlignment="0" applyProtection="0"/>
    <xf numFmtId="165" fontId="9" fillId="0" borderId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ill="0" applyBorder="0" applyAlignment="0" applyProtection="0"/>
    <xf numFmtId="165" fontId="9" fillId="0" borderId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ill="0" applyBorder="0" applyAlignment="0" applyProtection="0"/>
    <xf numFmtId="165" fontId="9" fillId="0" borderId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ill="0" applyBorder="0" applyAlignment="0" applyProtection="0"/>
    <xf numFmtId="165" fontId="9" fillId="0" borderId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ill="0" applyBorder="0" applyAlignment="0" applyProtection="0"/>
    <xf numFmtId="165" fontId="9" fillId="0" borderId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ill="0" applyBorder="0" applyAlignment="0" applyProtection="0"/>
    <xf numFmtId="165" fontId="9" fillId="0" borderId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ill="0" applyBorder="0" applyAlignment="0" applyProtection="0"/>
    <xf numFmtId="165" fontId="9" fillId="0" borderId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ill="0" applyBorder="0" applyAlignment="0" applyProtection="0"/>
    <xf numFmtId="165" fontId="9" fillId="0" borderId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ill="0" applyBorder="0" applyAlignment="0" applyProtection="0"/>
    <xf numFmtId="165" fontId="9" fillId="0" borderId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ill="0" applyBorder="0" applyAlignment="0" applyProtection="0"/>
    <xf numFmtId="165" fontId="9" fillId="0" borderId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ill="0" applyBorder="0" applyAlignment="0" applyProtection="0"/>
    <xf numFmtId="165" fontId="9" fillId="0" borderId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ill="0" applyBorder="0" applyAlignment="0" applyProtection="0"/>
    <xf numFmtId="165" fontId="9" fillId="0" borderId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ill="0" applyBorder="0" applyAlignment="0" applyProtection="0"/>
    <xf numFmtId="165" fontId="9" fillId="0" borderId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ill="0" applyBorder="0" applyAlignment="0" applyProtection="0"/>
    <xf numFmtId="165" fontId="9" fillId="0" borderId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ill="0" applyBorder="0" applyAlignment="0" applyProtection="0"/>
    <xf numFmtId="165" fontId="9" fillId="0" borderId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ill="0" applyBorder="0" applyAlignment="0" applyProtection="0"/>
    <xf numFmtId="165" fontId="9" fillId="0" borderId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ill="0" applyBorder="0" applyAlignment="0" applyProtection="0"/>
    <xf numFmtId="165" fontId="9" fillId="0" borderId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ill="0" applyBorder="0" applyAlignment="0" applyProtection="0"/>
    <xf numFmtId="165" fontId="9" fillId="0" borderId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ill="0" applyBorder="0" applyAlignment="0" applyProtection="0"/>
    <xf numFmtId="165" fontId="9" fillId="0" borderId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ill="0" applyBorder="0" applyAlignment="0" applyProtection="0"/>
    <xf numFmtId="165" fontId="9" fillId="0" borderId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ill="0" applyBorder="0" applyAlignment="0" applyProtection="0"/>
    <xf numFmtId="165" fontId="9" fillId="0" borderId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ill="0" applyBorder="0" applyAlignment="0" applyProtection="0"/>
    <xf numFmtId="165" fontId="9" fillId="0" borderId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ill="0" applyBorder="0" applyAlignment="0" applyProtection="0"/>
    <xf numFmtId="165" fontId="9" fillId="0" borderId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ill="0" applyBorder="0" applyAlignment="0" applyProtection="0"/>
    <xf numFmtId="165" fontId="9" fillId="0" borderId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ill="0" applyBorder="0" applyAlignment="0" applyProtection="0"/>
    <xf numFmtId="165" fontId="9" fillId="0" borderId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ill="0" applyBorder="0" applyAlignment="0" applyProtection="0"/>
    <xf numFmtId="165" fontId="9" fillId="0" borderId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ill="0" applyBorder="0" applyAlignment="0" applyProtection="0"/>
    <xf numFmtId="165" fontId="9" fillId="0" borderId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ill="0" applyBorder="0" applyAlignment="0" applyProtection="0"/>
    <xf numFmtId="165" fontId="9" fillId="0" borderId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ill="0" applyBorder="0" applyAlignment="0" applyProtection="0"/>
    <xf numFmtId="165" fontId="9" fillId="0" borderId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ill="0" applyBorder="0" applyAlignment="0" applyProtection="0"/>
    <xf numFmtId="165" fontId="9" fillId="0" borderId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ill="0" applyBorder="0" applyAlignment="0" applyProtection="0"/>
    <xf numFmtId="165" fontId="9" fillId="0" borderId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ill="0" applyBorder="0" applyAlignment="0" applyProtection="0"/>
    <xf numFmtId="165" fontId="9" fillId="0" borderId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ill="0" applyBorder="0" applyAlignment="0" applyProtection="0"/>
    <xf numFmtId="165" fontId="9" fillId="0" borderId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ill="0" applyBorder="0" applyAlignment="0" applyProtection="0"/>
    <xf numFmtId="165" fontId="9" fillId="0" borderId="0" applyFill="0" applyBorder="0" applyAlignment="0" applyProtection="0"/>
    <xf numFmtId="43" fontId="9" fillId="0" borderId="0" applyFont="0" applyFill="0" applyBorder="0" applyAlignment="0" applyProtection="0"/>
  </cellStyleXfs>
  <cellXfs count="140">
    <xf numFmtId="0" fontId="0" fillId="0" borderId="0" xfId="0"/>
    <xf numFmtId="0" fontId="0" fillId="0" borderId="0" xfId="41" applyFont="1" applyAlignment="1">
      <alignment horizontal="center" vertical="center"/>
    </xf>
    <xf numFmtId="0" fontId="0" fillId="2" borderId="0" xfId="41" applyFont="1" applyFill="1" applyAlignment="1">
      <alignment horizontal="center" vertical="center" wrapText="1"/>
    </xf>
    <xf numFmtId="164" fontId="0" fillId="0" borderId="0" xfId="186" applyFont="1" applyFill="1" applyBorder="1" applyAlignment="1" applyProtection="1">
      <alignment horizontal="center" vertical="center"/>
    </xf>
    <xf numFmtId="4" fontId="3" fillId="0" borderId="0" xfId="41" applyNumberFormat="1" applyFont="1" applyAlignment="1">
      <alignment horizontal="center" vertical="center"/>
    </xf>
    <xf numFmtId="4" fontId="6" fillId="0" borderId="0" xfId="41" applyNumberFormat="1" applyFont="1" applyAlignment="1">
      <alignment horizontal="center" vertical="center"/>
    </xf>
    <xf numFmtId="164" fontId="6" fillId="0" borderId="0" xfId="186" applyFont="1" applyFill="1" applyBorder="1" applyAlignment="1" applyProtection="1">
      <alignment horizontal="center" vertical="center" wrapText="1"/>
    </xf>
    <xf numFmtId="164" fontId="6" fillId="0" borderId="0" xfId="186" applyFont="1" applyFill="1" applyBorder="1" applyAlignment="1" applyProtection="1">
      <alignment horizontal="center" vertical="center"/>
    </xf>
    <xf numFmtId="4" fontId="0" fillId="0" borderId="0" xfId="41" applyNumberFormat="1" applyFont="1" applyAlignment="1">
      <alignment horizontal="center" vertical="center"/>
    </xf>
    <xf numFmtId="0" fontId="4" fillId="0" borderId="4" xfId="50" applyFont="1" applyBorder="1" applyAlignment="1">
      <alignment horizontal="right" vertical="center"/>
    </xf>
    <xf numFmtId="0" fontId="0" fillId="0" borderId="0" xfId="11" applyFont="1" applyAlignment="1">
      <alignment vertical="center"/>
    </xf>
    <xf numFmtId="0" fontId="1" fillId="0" borderId="0" xfId="11" applyAlignment="1">
      <alignment vertical="center"/>
    </xf>
    <xf numFmtId="0" fontId="6" fillId="0" borderId="0" xfId="41" applyFont="1" applyAlignment="1">
      <alignment vertical="center"/>
    </xf>
    <xf numFmtId="0" fontId="0" fillId="0" borderId="0" xfId="41" applyFont="1" applyAlignment="1">
      <alignment vertical="center"/>
    </xf>
    <xf numFmtId="10" fontId="0" fillId="0" borderId="0" xfId="51" applyNumberFormat="1" applyFont="1" applyFill="1" applyBorder="1" applyAlignment="1" applyProtection="1">
      <alignment vertical="center"/>
    </xf>
    <xf numFmtId="0" fontId="0" fillId="0" borderId="0" xfId="41" applyFont="1" applyAlignment="1">
      <alignment horizontal="center" vertical="center" wrapText="1"/>
    </xf>
    <xf numFmtId="4" fontId="0" fillId="0" borderId="0" xfId="41" applyNumberFormat="1" applyFont="1" applyAlignment="1">
      <alignment vertical="center"/>
    </xf>
    <xf numFmtId="4" fontId="8" fillId="5" borderId="9" xfId="11" applyNumberFormat="1" applyFont="1" applyFill="1" applyBorder="1" applyAlignment="1">
      <alignment vertical="center"/>
    </xf>
    <xf numFmtId="4" fontId="7" fillId="5" borderId="10" xfId="11" applyNumberFormat="1" applyFont="1" applyFill="1" applyBorder="1" applyAlignment="1">
      <alignment vertical="center"/>
    </xf>
    <xf numFmtId="4" fontId="7" fillId="0" borderId="11" xfId="11" applyNumberFormat="1" applyFont="1" applyBorder="1" applyAlignment="1">
      <alignment vertical="center"/>
    </xf>
    <xf numFmtId="4" fontId="7" fillId="0" borderId="12" xfId="11" applyNumberFormat="1" applyFont="1" applyBorder="1" applyAlignment="1">
      <alignment vertical="center"/>
    </xf>
    <xf numFmtId="4" fontId="8" fillId="0" borderId="12" xfId="11" applyNumberFormat="1" applyFont="1" applyBorder="1" applyAlignment="1">
      <alignment vertical="center"/>
    </xf>
    <xf numFmtId="10" fontId="8" fillId="0" borderId="13" xfId="51" applyNumberFormat="1" applyFont="1" applyFill="1" applyBorder="1" applyAlignment="1" applyProtection="1">
      <alignment vertical="center"/>
    </xf>
    <xf numFmtId="4" fontId="9" fillId="6" borderId="0" xfId="41" applyNumberFormat="1" applyFill="1" applyAlignment="1">
      <alignment horizontal="center" vertical="center"/>
    </xf>
    <xf numFmtId="164" fontId="9" fillId="6" borderId="0" xfId="186" applyFill="1" applyBorder="1" applyAlignment="1" applyProtection="1">
      <alignment horizontal="center" vertical="center"/>
    </xf>
    <xf numFmtId="0" fontId="9" fillId="6" borderId="0" xfId="41" applyFill="1" applyAlignment="1">
      <alignment vertical="center"/>
    </xf>
    <xf numFmtId="43" fontId="9" fillId="6" borderId="0" xfId="41" applyNumberFormat="1" applyFill="1" applyAlignment="1">
      <alignment vertical="center"/>
    </xf>
    <xf numFmtId="4" fontId="7" fillId="0" borderId="2" xfId="11" applyNumberFormat="1" applyFont="1" applyBorder="1" applyAlignment="1">
      <alignment vertical="center"/>
    </xf>
    <xf numFmtId="4" fontId="7" fillId="0" borderId="1" xfId="11" applyNumberFormat="1" applyFont="1" applyBorder="1" applyAlignment="1">
      <alignment vertical="center"/>
    </xf>
    <xf numFmtId="10" fontId="14" fillId="0" borderId="5" xfId="51" applyNumberFormat="1" applyFont="1" applyFill="1" applyBorder="1" applyAlignment="1" applyProtection="1">
      <alignment vertical="center"/>
    </xf>
    <xf numFmtId="0" fontId="10" fillId="0" borderId="0" xfId="41" applyFont="1" applyAlignment="1">
      <alignment vertical="center"/>
    </xf>
    <xf numFmtId="0" fontId="9" fillId="7" borderId="3" xfId="41" applyFill="1" applyBorder="1" applyAlignment="1">
      <alignment horizontal="center" vertical="center"/>
    </xf>
    <xf numFmtId="4" fontId="9" fillId="7" borderId="3" xfId="41" applyNumberFormat="1" applyFill="1" applyBorder="1" applyAlignment="1">
      <alignment horizontal="right" vertical="center" wrapText="1"/>
    </xf>
    <xf numFmtId="4" fontId="7" fillId="7" borderId="3" xfId="41" applyNumberFormat="1" applyFont="1" applyFill="1" applyBorder="1" applyAlignment="1">
      <alignment horizontal="right" vertical="center" wrapText="1"/>
    </xf>
    <xf numFmtId="10" fontId="9" fillId="7" borderId="5" xfId="51" applyNumberFormat="1" applyFill="1" applyBorder="1" applyAlignment="1" applyProtection="1">
      <alignment horizontal="right" vertical="center" wrapText="1"/>
    </xf>
    <xf numFmtId="10" fontId="9" fillId="0" borderId="5" xfId="51" applyNumberFormat="1" applyFill="1" applyBorder="1" applyAlignment="1" applyProtection="1">
      <alignment horizontal="right" vertical="center" wrapText="1"/>
    </xf>
    <xf numFmtId="167" fontId="0" fillId="0" borderId="0" xfId="186" applyNumberFormat="1" applyFont="1" applyFill="1" applyBorder="1" applyAlignment="1" applyProtection="1">
      <alignment horizontal="center" vertical="center"/>
    </xf>
    <xf numFmtId="10" fontId="8" fillId="3" borderId="15" xfId="51" applyNumberFormat="1" applyFont="1" applyFill="1" applyBorder="1" applyAlignment="1" applyProtection="1">
      <alignment horizontal="left" vertical="center" wrapText="1"/>
    </xf>
    <xf numFmtId="0" fontId="7" fillId="7" borderId="7" xfId="41" applyFont="1" applyFill="1" applyBorder="1" applyAlignment="1">
      <alignment vertical="center" wrapText="1"/>
    </xf>
    <xf numFmtId="166" fontId="0" fillId="7" borderId="6" xfId="41" applyNumberFormat="1" applyFont="1" applyFill="1" applyBorder="1" applyAlignment="1">
      <alignment horizontal="center" vertical="center" wrapText="1"/>
    </xf>
    <xf numFmtId="10" fontId="8" fillId="5" borderId="8" xfId="0" applyNumberFormat="1" applyFont="1" applyFill="1" applyBorder="1" applyAlignment="1">
      <alignment horizontal="center" vertical="center"/>
    </xf>
    <xf numFmtId="0" fontId="8" fillId="5" borderId="9" xfId="0" applyFont="1" applyFill="1" applyBorder="1" applyAlignment="1">
      <alignment vertical="center"/>
    </xf>
    <xf numFmtId="10" fontId="8" fillId="5" borderId="8" xfId="0" applyNumberFormat="1" applyFont="1" applyFill="1" applyBorder="1" applyAlignment="1">
      <alignment horizontal="left" vertical="center"/>
    </xf>
    <xf numFmtId="168" fontId="8" fillId="5" borderId="8" xfId="11" applyNumberFormat="1" applyFont="1" applyFill="1" applyBorder="1" applyAlignment="1">
      <alignment vertical="center"/>
    </xf>
    <xf numFmtId="166" fontId="0" fillId="0" borderId="6" xfId="41" applyNumberFormat="1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left" vertical="center" wrapText="1"/>
    </xf>
    <xf numFmtId="164" fontId="9" fillId="0" borderId="7" xfId="186" applyFill="1" applyBorder="1" applyAlignment="1">
      <alignment horizontal="right" vertical="center"/>
    </xf>
    <xf numFmtId="4" fontId="9" fillId="0" borderId="3" xfId="41" applyNumberFormat="1" applyBorder="1" applyAlignment="1">
      <alignment horizontal="right" vertical="center" wrapText="1"/>
    </xf>
    <xf numFmtId="0" fontId="0" fillId="0" borderId="7" xfId="0" applyBorder="1" applyAlignment="1">
      <alignment horizontal="left" vertical="center" wrapText="1"/>
    </xf>
    <xf numFmtId="0" fontId="9" fillId="0" borderId="16" xfId="0" applyFont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left" vertical="center" wrapText="1"/>
    </xf>
    <xf numFmtId="0" fontId="9" fillId="0" borderId="3" xfId="41" applyBorder="1" applyAlignment="1">
      <alignment horizontal="center" vertical="center" wrapText="1"/>
    </xf>
    <xf numFmtId="0" fontId="9" fillId="0" borderId="3" xfId="41" applyBorder="1" applyAlignment="1">
      <alignment horizontal="left" vertical="center" wrapText="1"/>
    </xf>
    <xf numFmtId="0" fontId="9" fillId="0" borderId="3" xfId="41" applyBorder="1" applyAlignment="1">
      <alignment horizontal="center" vertical="center"/>
    </xf>
    <xf numFmtId="0" fontId="0" fillId="0" borderId="3" xfId="41" applyFont="1" applyBorder="1" applyAlignment="1">
      <alignment horizontal="center" vertical="center" wrapText="1"/>
    </xf>
    <xf numFmtId="0" fontId="0" fillId="0" borderId="3" xfId="41" applyFont="1" applyBorder="1" applyAlignment="1">
      <alignment horizontal="left" vertical="center" wrapText="1"/>
    </xf>
    <xf numFmtId="0" fontId="0" fillId="6" borderId="7" xfId="0" applyFill="1" applyBorder="1" applyAlignment="1">
      <alignment horizontal="left" vertical="center" wrapText="1"/>
    </xf>
    <xf numFmtId="0" fontId="0" fillId="0" borderId="7" xfId="0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164" fontId="0" fillId="0" borderId="7" xfId="186" applyFont="1" applyFill="1" applyBorder="1" applyAlignment="1">
      <alignment horizontal="right" vertical="center"/>
    </xf>
    <xf numFmtId="10" fontId="9" fillId="6" borderId="0" xfId="51" applyNumberFormat="1" applyFill="1" applyAlignment="1">
      <alignment horizontal="center" vertical="center"/>
    </xf>
    <xf numFmtId="0" fontId="0" fillId="0" borderId="3" xfId="41" applyFont="1" applyBorder="1" applyAlignment="1">
      <alignment horizontal="center" vertical="center"/>
    </xf>
    <xf numFmtId="164" fontId="9" fillId="0" borderId="0" xfId="186" applyFill="1" applyBorder="1" applyAlignment="1" applyProtection="1">
      <alignment horizontal="center" vertical="center"/>
    </xf>
    <xf numFmtId="0" fontId="9" fillId="0" borderId="0" xfId="41" applyAlignment="1">
      <alignment vertical="center"/>
    </xf>
    <xf numFmtId="43" fontId="9" fillId="0" borderId="0" xfId="41" applyNumberFormat="1" applyAlignment="1">
      <alignment vertical="center"/>
    </xf>
    <xf numFmtId="4" fontId="9" fillId="0" borderId="0" xfId="41" applyNumberFormat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64" fontId="9" fillId="6" borderId="7" xfId="186" applyFill="1" applyBorder="1" applyAlignment="1">
      <alignment horizontal="center" vertical="center"/>
    </xf>
    <xf numFmtId="164" fontId="9" fillId="6" borderId="7" xfId="186" applyFill="1" applyBorder="1" applyAlignment="1">
      <alignment horizontal="right" vertical="center"/>
    </xf>
    <xf numFmtId="10" fontId="9" fillId="9" borderId="5" xfId="51" applyNumberFormat="1" applyFill="1" applyBorder="1" applyAlignment="1" applyProtection="1">
      <alignment horizontal="right" vertical="center" wrapText="1"/>
    </xf>
    <xf numFmtId="1" fontId="0" fillId="0" borderId="3" xfId="41" applyNumberFormat="1" applyFont="1" applyBorder="1" applyAlignment="1">
      <alignment horizontal="center" vertical="center" wrapText="1"/>
    </xf>
    <xf numFmtId="0" fontId="0" fillId="0" borderId="3" xfId="41" quotePrefix="1" applyFont="1" applyBorder="1" applyAlignment="1">
      <alignment horizontal="center" vertical="center" wrapText="1"/>
    </xf>
    <xf numFmtId="0" fontId="0" fillId="0" borderId="7" xfId="0" quotePrefix="1" applyBorder="1" applyAlignment="1">
      <alignment horizontal="center" vertical="center"/>
    </xf>
    <xf numFmtId="4" fontId="7" fillId="0" borderId="36" xfId="11" applyNumberFormat="1" applyFont="1" applyBorder="1" applyAlignment="1">
      <alignment vertical="center"/>
    </xf>
    <xf numFmtId="4" fontId="8" fillId="0" borderId="36" xfId="11" applyNumberFormat="1" applyFont="1" applyBorder="1" applyAlignment="1">
      <alignment vertical="center"/>
    </xf>
    <xf numFmtId="10" fontId="8" fillId="0" borderId="15" xfId="51" applyNumberFormat="1" applyFont="1" applyFill="1" applyBorder="1" applyAlignment="1" applyProtection="1">
      <alignment vertical="center"/>
    </xf>
    <xf numFmtId="4" fontId="7" fillId="0" borderId="35" xfId="11" applyNumberFormat="1" applyFont="1" applyBorder="1" applyAlignment="1">
      <alignment vertical="center"/>
    </xf>
    <xf numFmtId="10" fontId="9" fillId="9" borderId="43" xfId="51" applyNumberFormat="1" applyFill="1" applyBorder="1" applyAlignment="1" applyProtection="1">
      <alignment horizontal="right" vertical="center" wrapText="1"/>
    </xf>
    <xf numFmtId="10" fontId="9" fillId="9" borderId="9" xfId="51" applyNumberFormat="1" applyFill="1" applyBorder="1" applyAlignment="1" applyProtection="1">
      <alignment horizontal="right" vertical="center" wrapText="1"/>
    </xf>
    <xf numFmtId="0" fontId="7" fillId="2" borderId="45" xfId="41" applyFont="1" applyFill="1" applyBorder="1" applyAlignment="1">
      <alignment horizontal="center" vertical="center" wrapText="1"/>
    </xf>
    <xf numFmtId="4" fontId="7" fillId="2" borderId="46" xfId="41" applyNumberFormat="1" applyFont="1" applyFill="1" applyBorder="1" applyAlignment="1">
      <alignment horizontal="center" vertical="center" wrapText="1"/>
    </xf>
    <xf numFmtId="0" fontId="7" fillId="2" borderId="46" xfId="41" applyFont="1" applyFill="1" applyBorder="1" applyAlignment="1">
      <alignment horizontal="center" vertical="center" wrapText="1"/>
    </xf>
    <xf numFmtId="4" fontId="7" fillId="4" borderId="47" xfId="41" applyNumberFormat="1" applyFont="1" applyFill="1" applyBorder="1" applyAlignment="1">
      <alignment horizontal="center" vertical="center" wrapText="1"/>
    </xf>
    <xf numFmtId="10" fontId="7" fillId="2" borderId="15" xfId="51" applyNumberFormat="1" applyFont="1" applyFill="1" applyBorder="1" applyAlignment="1" applyProtection="1">
      <alignment horizontal="center" vertical="center" wrapText="1"/>
    </xf>
    <xf numFmtId="0" fontId="7" fillId="7" borderId="48" xfId="41" applyFont="1" applyFill="1" applyBorder="1" applyAlignment="1">
      <alignment horizontal="center" vertical="center" wrapText="1"/>
    </xf>
    <xf numFmtId="0" fontId="7" fillId="7" borderId="49" xfId="41" applyFont="1" applyFill="1" applyBorder="1" applyAlignment="1">
      <alignment horizontal="left" vertical="center" wrapText="1"/>
    </xf>
    <xf numFmtId="0" fontId="8" fillId="0" borderId="40" xfId="11" applyFont="1" applyBorder="1" applyAlignment="1">
      <alignment horizontal="right" vertical="center"/>
    </xf>
    <xf numFmtId="0" fontId="8" fillId="0" borderId="0" xfId="11" applyFont="1" applyAlignment="1">
      <alignment horizontal="right" vertical="center"/>
    </xf>
    <xf numFmtId="0" fontId="8" fillId="0" borderId="41" xfId="11" applyFont="1" applyBorder="1" applyAlignment="1">
      <alignment horizontal="right" vertical="center"/>
    </xf>
    <xf numFmtId="0" fontId="8" fillId="0" borderId="37" xfId="11" applyFont="1" applyBorder="1" applyAlignment="1">
      <alignment horizontal="right" vertical="center"/>
    </xf>
    <xf numFmtId="0" fontId="8" fillId="0" borderId="38" xfId="11" applyFont="1" applyBorder="1" applyAlignment="1">
      <alignment horizontal="right" vertical="center"/>
    </xf>
    <xf numFmtId="0" fontId="8" fillId="0" borderId="39" xfId="11" applyFont="1" applyBorder="1" applyAlignment="1">
      <alignment horizontal="right" vertical="center"/>
    </xf>
    <xf numFmtId="0" fontId="8" fillId="5" borderId="10" xfId="0" applyFont="1" applyFill="1" applyBorder="1" applyAlignment="1">
      <alignment horizontal="right" vertical="center"/>
    </xf>
    <xf numFmtId="0" fontId="8" fillId="5" borderId="8" xfId="0" applyFont="1" applyFill="1" applyBorder="1" applyAlignment="1">
      <alignment horizontal="right" vertical="center"/>
    </xf>
    <xf numFmtId="0" fontId="8" fillId="8" borderId="10" xfId="11" applyFont="1" applyFill="1" applyBorder="1" applyAlignment="1">
      <alignment horizontal="left" vertical="center" wrapText="1"/>
    </xf>
    <xf numFmtId="0" fontId="8" fillId="8" borderId="44" xfId="11" applyFont="1" applyFill="1" applyBorder="1" applyAlignment="1">
      <alignment horizontal="left" vertical="center" wrapText="1"/>
    </xf>
    <xf numFmtId="0" fontId="7" fillId="7" borderId="2" xfId="41" applyFont="1" applyFill="1" applyBorder="1" applyAlignment="1">
      <alignment horizontal="left" vertical="center" wrapText="1"/>
    </xf>
    <xf numFmtId="0" fontId="7" fillId="7" borderId="1" xfId="41" applyFont="1" applyFill="1" applyBorder="1" applyAlignment="1">
      <alignment horizontal="left" vertical="center" wrapText="1"/>
    </xf>
    <xf numFmtId="0" fontId="7" fillId="7" borderId="14" xfId="41" applyFont="1" applyFill="1" applyBorder="1" applyAlignment="1">
      <alignment horizontal="left" vertical="center" wrapText="1"/>
    </xf>
    <xf numFmtId="0" fontId="8" fillId="0" borderId="17" xfId="11" applyFont="1" applyBorder="1" applyAlignment="1">
      <alignment horizontal="right" vertical="center"/>
    </xf>
    <xf numFmtId="0" fontId="8" fillId="0" borderId="12" xfId="11" applyFont="1" applyBorder="1" applyAlignment="1">
      <alignment horizontal="right" vertical="center"/>
    </xf>
    <xf numFmtId="0" fontId="8" fillId="0" borderId="18" xfId="11" applyFont="1" applyBorder="1" applyAlignment="1">
      <alignment horizontal="right" vertical="center"/>
    </xf>
    <xf numFmtId="0" fontId="8" fillId="8" borderId="4" xfId="11" applyFont="1" applyFill="1" applyBorder="1" applyAlignment="1">
      <alignment horizontal="left" vertical="center" wrapText="1"/>
    </xf>
    <xf numFmtId="0" fontId="8" fillId="8" borderId="27" xfId="11" applyFont="1" applyFill="1" applyBorder="1" applyAlignment="1">
      <alignment horizontal="left" vertical="center" wrapText="1"/>
    </xf>
    <xf numFmtId="0" fontId="8" fillId="8" borderId="34" xfId="11" applyFont="1" applyFill="1" applyBorder="1" applyAlignment="1">
      <alignment horizontal="left" vertical="center" wrapText="1"/>
    </xf>
    <xf numFmtId="0" fontId="8" fillId="8" borderId="32" xfId="11" applyFont="1" applyFill="1" applyBorder="1" applyAlignment="1">
      <alignment horizontal="left" vertical="center" wrapText="1"/>
    </xf>
    <xf numFmtId="0" fontId="7" fillId="0" borderId="28" xfId="11" applyFont="1" applyBorder="1" applyAlignment="1">
      <alignment horizontal="right" vertical="center"/>
    </xf>
    <xf numFmtId="0" fontId="7" fillId="0" borderId="29" xfId="11" applyFont="1" applyBorder="1" applyAlignment="1">
      <alignment horizontal="right" vertical="center"/>
    </xf>
    <xf numFmtId="0" fontId="7" fillId="0" borderId="30" xfId="11" applyFont="1" applyBorder="1" applyAlignment="1">
      <alignment horizontal="right" vertical="center"/>
    </xf>
    <xf numFmtId="0" fontId="7" fillId="0" borderId="4" xfId="11" applyFont="1" applyBorder="1" applyAlignment="1">
      <alignment horizontal="right" vertical="center"/>
    </xf>
    <xf numFmtId="0" fontId="7" fillId="0" borderId="1" xfId="11" applyFont="1" applyBorder="1" applyAlignment="1">
      <alignment horizontal="right" vertical="center"/>
    </xf>
    <xf numFmtId="0" fontId="7" fillId="0" borderId="14" xfId="11" applyFont="1" applyBorder="1" applyAlignment="1">
      <alignment horizontal="right" vertical="center"/>
    </xf>
    <xf numFmtId="0" fontId="8" fillId="8" borderId="28" xfId="11" applyFont="1" applyFill="1" applyBorder="1" applyAlignment="1">
      <alignment horizontal="left" vertical="center" wrapText="1"/>
    </xf>
    <xf numFmtId="0" fontId="8" fillId="8" borderId="42" xfId="11" applyFont="1" applyFill="1" applyBorder="1" applyAlignment="1">
      <alignment horizontal="left" vertical="center" wrapText="1"/>
    </xf>
    <xf numFmtId="0" fontId="7" fillId="7" borderId="11" xfId="41" applyFont="1" applyFill="1" applyBorder="1" applyAlignment="1">
      <alignment horizontal="left" vertical="center" wrapText="1"/>
    </xf>
    <xf numFmtId="0" fontId="7" fillId="7" borderId="12" xfId="41" applyFont="1" applyFill="1" applyBorder="1" applyAlignment="1">
      <alignment horizontal="left" vertical="center" wrapText="1"/>
    </xf>
    <xf numFmtId="0" fontId="7" fillId="7" borderId="18" xfId="41" applyFont="1" applyFill="1" applyBorder="1" applyAlignment="1">
      <alignment horizontal="left" vertical="center" wrapText="1"/>
    </xf>
    <xf numFmtId="0" fontId="7" fillId="7" borderId="31" xfId="41" applyFont="1" applyFill="1" applyBorder="1" applyAlignment="1">
      <alignment horizontal="left" vertical="center" wrapText="1"/>
    </xf>
    <xf numFmtId="0" fontId="7" fillId="7" borderId="32" xfId="41" applyFont="1" applyFill="1" applyBorder="1" applyAlignment="1">
      <alignment horizontal="left" vertical="center" wrapText="1"/>
    </xf>
    <xf numFmtId="0" fontId="7" fillId="7" borderId="33" xfId="41" applyFont="1" applyFill="1" applyBorder="1" applyAlignment="1">
      <alignment horizontal="left" vertical="center" wrapText="1"/>
    </xf>
    <xf numFmtId="0" fontId="8" fillId="8" borderId="19" xfId="11" applyFont="1" applyFill="1" applyBorder="1" applyAlignment="1">
      <alignment horizontal="left" vertical="center" wrapText="1"/>
    </xf>
    <xf numFmtId="0" fontId="8" fillId="8" borderId="20" xfId="11" applyFont="1" applyFill="1" applyBorder="1" applyAlignment="1">
      <alignment horizontal="left" vertical="center" wrapText="1"/>
    </xf>
    <xf numFmtId="0" fontId="11" fillId="0" borderId="21" xfId="49" applyFont="1" applyBorder="1" applyAlignment="1">
      <alignment horizontal="center" vertical="center" wrapText="1"/>
    </xf>
    <xf numFmtId="0" fontId="11" fillId="0" borderId="22" xfId="49" applyFont="1" applyBorder="1" applyAlignment="1">
      <alignment horizontal="center" vertical="center" wrapText="1"/>
    </xf>
    <xf numFmtId="0" fontId="11" fillId="0" borderId="23" xfId="49" applyFont="1" applyBorder="1" applyAlignment="1">
      <alignment horizontal="center" vertical="center" wrapText="1"/>
    </xf>
    <xf numFmtId="0" fontId="11" fillId="0" borderId="24" xfId="49" applyFont="1" applyBorder="1" applyAlignment="1">
      <alignment horizontal="center" vertical="center" wrapText="1"/>
    </xf>
    <xf numFmtId="0" fontId="11" fillId="0" borderId="25" xfId="49" applyFont="1" applyBorder="1" applyAlignment="1">
      <alignment horizontal="center" vertical="center" wrapText="1"/>
    </xf>
    <xf numFmtId="0" fontId="11" fillId="0" borderId="26" xfId="49" applyFont="1" applyBorder="1" applyAlignment="1">
      <alignment horizontal="center" vertical="center" wrapText="1"/>
    </xf>
    <xf numFmtId="0" fontId="5" fillId="0" borderId="1" xfId="50" applyFont="1" applyBorder="1" applyAlignment="1">
      <alignment horizontal="left" vertical="center"/>
    </xf>
    <xf numFmtId="0" fontId="5" fillId="0" borderId="14" xfId="50" applyFont="1" applyBorder="1" applyAlignment="1">
      <alignment horizontal="left" vertical="center"/>
    </xf>
    <xf numFmtId="0" fontId="4" fillId="0" borderId="2" xfId="50" applyFont="1" applyBorder="1" applyAlignment="1">
      <alignment horizontal="left" vertical="center" wrapText="1"/>
    </xf>
    <xf numFmtId="0" fontId="4" fillId="0" borderId="1" xfId="50" applyFont="1" applyBorder="1" applyAlignment="1">
      <alignment horizontal="left" vertical="center" wrapText="1"/>
    </xf>
    <xf numFmtId="0" fontId="4" fillId="0" borderId="5" xfId="50" applyFont="1" applyBorder="1" applyAlignment="1">
      <alignment horizontal="left" vertical="center" wrapText="1"/>
    </xf>
    <xf numFmtId="0" fontId="5" fillId="0" borderId="1" xfId="50" applyFont="1" applyBorder="1" applyAlignment="1">
      <alignment horizontal="left" vertical="center" wrapText="1"/>
    </xf>
    <xf numFmtId="0" fontId="5" fillId="0" borderId="14" xfId="50" applyFont="1" applyBorder="1" applyAlignment="1">
      <alignment horizontal="left" vertical="center" wrapText="1"/>
    </xf>
    <xf numFmtId="0" fontId="4" fillId="0" borderId="35" xfId="50" applyFont="1" applyBorder="1" applyAlignment="1">
      <alignment horizontal="left" vertical="center"/>
    </xf>
    <xf numFmtId="0" fontId="4" fillId="0" borderId="36" xfId="50" applyFont="1" applyBorder="1" applyAlignment="1">
      <alignment horizontal="left" vertical="center"/>
    </xf>
    <xf numFmtId="0" fontId="4" fillId="0" borderId="15" xfId="50" applyFont="1" applyBorder="1" applyAlignment="1">
      <alignment horizontal="left" vertical="center"/>
    </xf>
  </cellXfs>
  <cellStyles count="189">
    <cellStyle name="Normal" xfId="0" builtinId="0"/>
    <cellStyle name="Normal 10" xfId="1" xr:uid="{00000000-0005-0000-0000-000001000000}"/>
    <cellStyle name="Normal 11" xfId="2" xr:uid="{00000000-0005-0000-0000-000002000000}"/>
    <cellStyle name="Normal 12" xfId="3" xr:uid="{00000000-0005-0000-0000-000003000000}"/>
    <cellStyle name="Normal 13" xfId="4" xr:uid="{00000000-0005-0000-0000-000004000000}"/>
    <cellStyle name="Normal 14" xfId="5" xr:uid="{00000000-0005-0000-0000-000005000000}"/>
    <cellStyle name="Normal 15" xfId="6" xr:uid="{00000000-0005-0000-0000-000006000000}"/>
    <cellStyle name="Normal 16" xfId="7" xr:uid="{00000000-0005-0000-0000-000007000000}"/>
    <cellStyle name="Normal 17" xfId="8" xr:uid="{00000000-0005-0000-0000-000008000000}"/>
    <cellStyle name="Normal 18" xfId="9" xr:uid="{00000000-0005-0000-0000-000009000000}"/>
    <cellStyle name="Normal 19" xfId="10" xr:uid="{00000000-0005-0000-0000-00000A000000}"/>
    <cellStyle name="Normal 2" xfId="11" xr:uid="{00000000-0005-0000-0000-00000B000000}"/>
    <cellStyle name="Normal 20" xfId="12" xr:uid="{00000000-0005-0000-0000-00000C000000}"/>
    <cellStyle name="Normal 20 2" xfId="13" xr:uid="{00000000-0005-0000-0000-00000D000000}"/>
    <cellStyle name="Normal 21" xfId="14" xr:uid="{00000000-0005-0000-0000-00000E000000}"/>
    <cellStyle name="Normal 22" xfId="15" xr:uid="{00000000-0005-0000-0000-00000F000000}"/>
    <cellStyle name="Normal 23" xfId="16" xr:uid="{00000000-0005-0000-0000-000010000000}"/>
    <cellStyle name="Normal 24" xfId="17" xr:uid="{00000000-0005-0000-0000-000011000000}"/>
    <cellStyle name="Normal 25" xfId="18" xr:uid="{00000000-0005-0000-0000-000012000000}"/>
    <cellStyle name="Normal 26" xfId="19" xr:uid="{00000000-0005-0000-0000-000013000000}"/>
    <cellStyle name="Normal 27" xfId="20" xr:uid="{00000000-0005-0000-0000-000014000000}"/>
    <cellStyle name="Normal 28" xfId="21" xr:uid="{00000000-0005-0000-0000-000015000000}"/>
    <cellStyle name="Normal 29" xfId="22" xr:uid="{00000000-0005-0000-0000-000016000000}"/>
    <cellStyle name="Normal 3" xfId="23" xr:uid="{00000000-0005-0000-0000-000017000000}"/>
    <cellStyle name="Normal 30" xfId="24" xr:uid="{00000000-0005-0000-0000-000018000000}"/>
    <cellStyle name="Normal 31" xfId="25" xr:uid="{00000000-0005-0000-0000-000019000000}"/>
    <cellStyle name="Normal 32" xfId="26" xr:uid="{00000000-0005-0000-0000-00001A000000}"/>
    <cellStyle name="Normal 33" xfId="27" xr:uid="{00000000-0005-0000-0000-00001B000000}"/>
    <cellStyle name="Normal 34" xfId="28" xr:uid="{00000000-0005-0000-0000-00001C000000}"/>
    <cellStyle name="Normal 35" xfId="29" xr:uid="{00000000-0005-0000-0000-00001D000000}"/>
    <cellStyle name="Normal 36" xfId="30" xr:uid="{00000000-0005-0000-0000-00001E000000}"/>
    <cellStyle name="Normal 37" xfId="31" xr:uid="{00000000-0005-0000-0000-00001F000000}"/>
    <cellStyle name="Normal 38" xfId="32" xr:uid="{00000000-0005-0000-0000-000020000000}"/>
    <cellStyle name="Normal 39" xfId="33" xr:uid="{00000000-0005-0000-0000-000021000000}"/>
    <cellStyle name="Normal 4" xfId="34" xr:uid="{00000000-0005-0000-0000-000022000000}"/>
    <cellStyle name="Normal 40" xfId="35" xr:uid="{00000000-0005-0000-0000-000023000000}"/>
    <cellStyle name="Normal 41" xfId="36" xr:uid="{00000000-0005-0000-0000-000024000000}"/>
    <cellStyle name="Normal 42" xfId="37" xr:uid="{00000000-0005-0000-0000-000025000000}"/>
    <cellStyle name="Normal 43" xfId="38" xr:uid="{00000000-0005-0000-0000-000026000000}"/>
    <cellStyle name="Normal 44" xfId="39" xr:uid="{00000000-0005-0000-0000-000027000000}"/>
    <cellStyle name="Normal 45" xfId="40" xr:uid="{00000000-0005-0000-0000-000028000000}"/>
    <cellStyle name="Normal 46" xfId="41" xr:uid="{00000000-0005-0000-0000-000029000000}"/>
    <cellStyle name="Normal 47 2" xfId="42" xr:uid="{00000000-0005-0000-0000-00002A000000}"/>
    <cellStyle name="Normal 48" xfId="43" xr:uid="{00000000-0005-0000-0000-00002B000000}"/>
    <cellStyle name="Normal 5" xfId="44" xr:uid="{00000000-0005-0000-0000-00002C000000}"/>
    <cellStyle name="Normal 6" xfId="45" xr:uid="{00000000-0005-0000-0000-00002D000000}"/>
    <cellStyle name="Normal 7" xfId="46" xr:uid="{00000000-0005-0000-0000-00002E000000}"/>
    <cellStyle name="Normal 8" xfId="47" xr:uid="{00000000-0005-0000-0000-00002F000000}"/>
    <cellStyle name="Normal 9" xfId="48" xr:uid="{00000000-0005-0000-0000-000030000000}"/>
    <cellStyle name="Normal_Planilha final -Taquaruçu de Minas" xfId="49" xr:uid="{00000000-0005-0000-0000-000031000000}"/>
    <cellStyle name="Normal_Planilha final -Taquaruçu de Minas 2" xfId="50" xr:uid="{00000000-0005-0000-0000-000032000000}"/>
    <cellStyle name="Porcentagem" xfId="51" builtinId="5"/>
    <cellStyle name="Porcentagem 2" xfId="52" xr:uid="{00000000-0005-0000-0000-000034000000}"/>
    <cellStyle name="Porcentagem 3" xfId="53" xr:uid="{00000000-0005-0000-0000-000035000000}"/>
    <cellStyle name="Separador de milhares 10" xfId="54" xr:uid="{00000000-0005-0000-0000-000036000000}"/>
    <cellStyle name="Separador de milhares 10 2" xfId="55" xr:uid="{00000000-0005-0000-0000-000037000000}"/>
    <cellStyle name="Separador de milhares 10 3" xfId="56" xr:uid="{00000000-0005-0000-0000-000038000000}"/>
    <cellStyle name="Separador de milhares 11" xfId="57" xr:uid="{00000000-0005-0000-0000-000039000000}"/>
    <cellStyle name="Separador de milhares 11 2" xfId="58" xr:uid="{00000000-0005-0000-0000-00003A000000}"/>
    <cellStyle name="Separador de milhares 11 3" xfId="59" xr:uid="{00000000-0005-0000-0000-00003B000000}"/>
    <cellStyle name="Separador de milhares 12" xfId="60" xr:uid="{00000000-0005-0000-0000-00003C000000}"/>
    <cellStyle name="Separador de milhares 12 2" xfId="61" xr:uid="{00000000-0005-0000-0000-00003D000000}"/>
    <cellStyle name="Separador de milhares 12 3" xfId="62" xr:uid="{00000000-0005-0000-0000-00003E000000}"/>
    <cellStyle name="Separador de milhares 13" xfId="63" xr:uid="{00000000-0005-0000-0000-00003F000000}"/>
    <cellStyle name="Separador de milhares 13 2" xfId="64" xr:uid="{00000000-0005-0000-0000-000040000000}"/>
    <cellStyle name="Separador de milhares 13 3" xfId="65" xr:uid="{00000000-0005-0000-0000-000041000000}"/>
    <cellStyle name="Separador de milhares 14" xfId="66" xr:uid="{00000000-0005-0000-0000-000042000000}"/>
    <cellStyle name="Separador de milhares 14 2" xfId="67" xr:uid="{00000000-0005-0000-0000-000043000000}"/>
    <cellStyle name="Separador de milhares 14 3" xfId="68" xr:uid="{00000000-0005-0000-0000-000044000000}"/>
    <cellStyle name="Separador de milhares 15" xfId="69" xr:uid="{00000000-0005-0000-0000-000045000000}"/>
    <cellStyle name="Separador de milhares 15 2" xfId="70" xr:uid="{00000000-0005-0000-0000-000046000000}"/>
    <cellStyle name="Separador de milhares 15 3" xfId="71" xr:uid="{00000000-0005-0000-0000-000047000000}"/>
    <cellStyle name="Separador de milhares 16" xfId="72" xr:uid="{00000000-0005-0000-0000-000048000000}"/>
    <cellStyle name="Separador de milhares 16 2" xfId="73" xr:uid="{00000000-0005-0000-0000-000049000000}"/>
    <cellStyle name="Separador de milhares 16 3" xfId="74" xr:uid="{00000000-0005-0000-0000-00004A000000}"/>
    <cellStyle name="Separador de milhares 17" xfId="75" xr:uid="{00000000-0005-0000-0000-00004B000000}"/>
    <cellStyle name="Separador de milhares 17 2" xfId="76" xr:uid="{00000000-0005-0000-0000-00004C000000}"/>
    <cellStyle name="Separador de milhares 17 3" xfId="77" xr:uid="{00000000-0005-0000-0000-00004D000000}"/>
    <cellStyle name="Separador de milhares 18" xfId="78" xr:uid="{00000000-0005-0000-0000-00004E000000}"/>
    <cellStyle name="Separador de milhares 18 2" xfId="79" xr:uid="{00000000-0005-0000-0000-00004F000000}"/>
    <cellStyle name="Separador de milhares 18 3" xfId="80" xr:uid="{00000000-0005-0000-0000-000050000000}"/>
    <cellStyle name="Separador de milhares 19" xfId="81" xr:uid="{00000000-0005-0000-0000-000051000000}"/>
    <cellStyle name="Separador de milhares 19 2" xfId="82" xr:uid="{00000000-0005-0000-0000-000052000000}"/>
    <cellStyle name="Separador de milhares 19 3" xfId="83" xr:uid="{00000000-0005-0000-0000-000053000000}"/>
    <cellStyle name="Separador de milhares 2" xfId="84" xr:uid="{00000000-0005-0000-0000-000054000000}"/>
    <cellStyle name="Separador de milhares 2 2" xfId="85" xr:uid="{00000000-0005-0000-0000-000055000000}"/>
    <cellStyle name="Separador de milhares 2 3" xfId="86" xr:uid="{00000000-0005-0000-0000-000056000000}"/>
    <cellStyle name="Separador de milhares 20" xfId="87" xr:uid="{00000000-0005-0000-0000-000057000000}"/>
    <cellStyle name="Separador de milhares 20 2" xfId="88" xr:uid="{00000000-0005-0000-0000-000058000000}"/>
    <cellStyle name="Separador de milhares 20 3" xfId="89" xr:uid="{00000000-0005-0000-0000-000059000000}"/>
    <cellStyle name="Separador de milhares 21" xfId="90" xr:uid="{00000000-0005-0000-0000-00005A000000}"/>
    <cellStyle name="Separador de milhares 21 2" xfId="91" xr:uid="{00000000-0005-0000-0000-00005B000000}"/>
    <cellStyle name="Separador de milhares 21 3" xfId="92" xr:uid="{00000000-0005-0000-0000-00005C000000}"/>
    <cellStyle name="Separador de milhares 22" xfId="93" xr:uid="{00000000-0005-0000-0000-00005D000000}"/>
    <cellStyle name="Separador de milhares 22 2" xfId="94" xr:uid="{00000000-0005-0000-0000-00005E000000}"/>
    <cellStyle name="Separador de milhares 22 3" xfId="95" xr:uid="{00000000-0005-0000-0000-00005F000000}"/>
    <cellStyle name="Separador de milhares 23" xfId="96" xr:uid="{00000000-0005-0000-0000-000060000000}"/>
    <cellStyle name="Separador de milhares 23 2" xfId="97" xr:uid="{00000000-0005-0000-0000-000061000000}"/>
    <cellStyle name="Separador de milhares 23 3" xfId="98" xr:uid="{00000000-0005-0000-0000-000062000000}"/>
    <cellStyle name="Separador de milhares 24" xfId="99" xr:uid="{00000000-0005-0000-0000-000063000000}"/>
    <cellStyle name="Separador de milhares 24 2" xfId="100" xr:uid="{00000000-0005-0000-0000-000064000000}"/>
    <cellStyle name="Separador de milhares 24 3" xfId="101" xr:uid="{00000000-0005-0000-0000-000065000000}"/>
    <cellStyle name="Separador de milhares 25" xfId="102" xr:uid="{00000000-0005-0000-0000-000066000000}"/>
    <cellStyle name="Separador de milhares 25 2" xfId="103" xr:uid="{00000000-0005-0000-0000-000067000000}"/>
    <cellStyle name="Separador de milhares 25 3" xfId="104" xr:uid="{00000000-0005-0000-0000-000068000000}"/>
    <cellStyle name="Separador de milhares 26" xfId="105" xr:uid="{00000000-0005-0000-0000-000069000000}"/>
    <cellStyle name="Separador de milhares 26 2" xfId="106" xr:uid="{00000000-0005-0000-0000-00006A000000}"/>
    <cellStyle name="Separador de milhares 26 3" xfId="107" xr:uid="{00000000-0005-0000-0000-00006B000000}"/>
    <cellStyle name="Separador de milhares 27" xfId="108" xr:uid="{00000000-0005-0000-0000-00006C000000}"/>
    <cellStyle name="Separador de milhares 27 2" xfId="109" xr:uid="{00000000-0005-0000-0000-00006D000000}"/>
    <cellStyle name="Separador de milhares 27 3" xfId="110" xr:uid="{00000000-0005-0000-0000-00006E000000}"/>
    <cellStyle name="Separador de milhares 28" xfId="111" xr:uid="{00000000-0005-0000-0000-00006F000000}"/>
    <cellStyle name="Separador de milhares 28 2" xfId="112" xr:uid="{00000000-0005-0000-0000-000070000000}"/>
    <cellStyle name="Separador de milhares 28 3" xfId="113" xr:uid="{00000000-0005-0000-0000-000071000000}"/>
    <cellStyle name="Separador de milhares 29" xfId="114" xr:uid="{00000000-0005-0000-0000-000072000000}"/>
    <cellStyle name="Separador de milhares 29 2" xfId="115" xr:uid="{00000000-0005-0000-0000-000073000000}"/>
    <cellStyle name="Separador de milhares 29 3" xfId="116" xr:uid="{00000000-0005-0000-0000-000074000000}"/>
    <cellStyle name="Separador de milhares 3" xfId="117" xr:uid="{00000000-0005-0000-0000-000075000000}"/>
    <cellStyle name="Separador de milhares 3 2" xfId="118" xr:uid="{00000000-0005-0000-0000-000076000000}"/>
    <cellStyle name="Separador de milhares 3 3" xfId="119" xr:uid="{00000000-0005-0000-0000-000077000000}"/>
    <cellStyle name="Separador de milhares 30" xfId="120" xr:uid="{00000000-0005-0000-0000-000078000000}"/>
    <cellStyle name="Separador de milhares 30 2" xfId="121" xr:uid="{00000000-0005-0000-0000-000079000000}"/>
    <cellStyle name="Separador de milhares 30 3" xfId="122" xr:uid="{00000000-0005-0000-0000-00007A000000}"/>
    <cellStyle name="Separador de milhares 31" xfId="123" xr:uid="{00000000-0005-0000-0000-00007B000000}"/>
    <cellStyle name="Separador de milhares 31 2" xfId="124" xr:uid="{00000000-0005-0000-0000-00007C000000}"/>
    <cellStyle name="Separador de milhares 31 3" xfId="125" xr:uid="{00000000-0005-0000-0000-00007D000000}"/>
    <cellStyle name="Separador de milhares 32" xfId="126" xr:uid="{00000000-0005-0000-0000-00007E000000}"/>
    <cellStyle name="Separador de milhares 32 2" xfId="127" xr:uid="{00000000-0005-0000-0000-00007F000000}"/>
    <cellStyle name="Separador de milhares 32 3" xfId="128" xr:uid="{00000000-0005-0000-0000-000080000000}"/>
    <cellStyle name="Separador de milhares 33" xfId="129" xr:uid="{00000000-0005-0000-0000-000081000000}"/>
    <cellStyle name="Separador de milhares 33 2" xfId="130" xr:uid="{00000000-0005-0000-0000-000082000000}"/>
    <cellStyle name="Separador de milhares 33 3" xfId="131" xr:uid="{00000000-0005-0000-0000-000083000000}"/>
    <cellStyle name="Separador de milhares 34" xfId="132" xr:uid="{00000000-0005-0000-0000-000084000000}"/>
    <cellStyle name="Separador de milhares 34 2" xfId="133" xr:uid="{00000000-0005-0000-0000-000085000000}"/>
    <cellStyle name="Separador de milhares 34 3" xfId="134" xr:uid="{00000000-0005-0000-0000-000086000000}"/>
    <cellStyle name="Separador de milhares 35" xfId="135" xr:uid="{00000000-0005-0000-0000-000087000000}"/>
    <cellStyle name="Separador de milhares 35 2" xfId="136" xr:uid="{00000000-0005-0000-0000-000088000000}"/>
    <cellStyle name="Separador de milhares 35 3" xfId="137" xr:uid="{00000000-0005-0000-0000-000089000000}"/>
    <cellStyle name="Separador de milhares 36" xfId="138" xr:uid="{00000000-0005-0000-0000-00008A000000}"/>
    <cellStyle name="Separador de milhares 36 2" xfId="139" xr:uid="{00000000-0005-0000-0000-00008B000000}"/>
    <cellStyle name="Separador de milhares 36 3" xfId="140" xr:uid="{00000000-0005-0000-0000-00008C000000}"/>
    <cellStyle name="Separador de milhares 37" xfId="141" xr:uid="{00000000-0005-0000-0000-00008D000000}"/>
    <cellStyle name="Separador de milhares 37 2" xfId="142" xr:uid="{00000000-0005-0000-0000-00008E000000}"/>
    <cellStyle name="Separador de milhares 37 3" xfId="143" xr:uid="{00000000-0005-0000-0000-00008F000000}"/>
    <cellStyle name="Separador de milhares 38" xfId="144" xr:uid="{00000000-0005-0000-0000-000090000000}"/>
    <cellStyle name="Separador de milhares 38 2" xfId="145" xr:uid="{00000000-0005-0000-0000-000091000000}"/>
    <cellStyle name="Separador de milhares 38 3" xfId="146" xr:uid="{00000000-0005-0000-0000-000092000000}"/>
    <cellStyle name="Separador de milhares 39" xfId="147" xr:uid="{00000000-0005-0000-0000-000093000000}"/>
    <cellStyle name="Separador de milhares 39 2" xfId="148" xr:uid="{00000000-0005-0000-0000-000094000000}"/>
    <cellStyle name="Separador de milhares 39 3" xfId="149" xr:uid="{00000000-0005-0000-0000-000095000000}"/>
    <cellStyle name="Separador de milhares 4" xfId="150" xr:uid="{00000000-0005-0000-0000-000096000000}"/>
    <cellStyle name="Separador de milhares 4 2" xfId="151" xr:uid="{00000000-0005-0000-0000-000097000000}"/>
    <cellStyle name="Separador de milhares 4 3" xfId="152" xr:uid="{00000000-0005-0000-0000-000098000000}"/>
    <cellStyle name="Separador de milhares 40" xfId="153" xr:uid="{00000000-0005-0000-0000-000099000000}"/>
    <cellStyle name="Separador de milhares 40 2" xfId="154" xr:uid="{00000000-0005-0000-0000-00009A000000}"/>
    <cellStyle name="Separador de milhares 40 3" xfId="155" xr:uid="{00000000-0005-0000-0000-00009B000000}"/>
    <cellStyle name="Separador de milhares 41" xfId="156" xr:uid="{00000000-0005-0000-0000-00009C000000}"/>
    <cellStyle name="Separador de milhares 41 2" xfId="157" xr:uid="{00000000-0005-0000-0000-00009D000000}"/>
    <cellStyle name="Separador de milhares 41 3" xfId="158" xr:uid="{00000000-0005-0000-0000-00009E000000}"/>
    <cellStyle name="Separador de milhares 42" xfId="159" xr:uid="{00000000-0005-0000-0000-00009F000000}"/>
    <cellStyle name="Separador de milhares 42 2" xfId="160" xr:uid="{00000000-0005-0000-0000-0000A0000000}"/>
    <cellStyle name="Separador de milhares 42 3" xfId="161" xr:uid="{00000000-0005-0000-0000-0000A1000000}"/>
    <cellStyle name="Separador de milhares 43" xfId="162" xr:uid="{00000000-0005-0000-0000-0000A2000000}"/>
    <cellStyle name="Separador de milhares 43 2" xfId="163" xr:uid="{00000000-0005-0000-0000-0000A3000000}"/>
    <cellStyle name="Separador de milhares 43 3" xfId="164" xr:uid="{00000000-0005-0000-0000-0000A4000000}"/>
    <cellStyle name="Separador de milhares 44" xfId="165" xr:uid="{00000000-0005-0000-0000-0000A5000000}"/>
    <cellStyle name="Separador de milhares 44 2" xfId="166" xr:uid="{00000000-0005-0000-0000-0000A6000000}"/>
    <cellStyle name="Separador de milhares 44 3" xfId="167" xr:uid="{00000000-0005-0000-0000-0000A7000000}"/>
    <cellStyle name="Separador de milhares 45" xfId="168" xr:uid="{00000000-0005-0000-0000-0000A8000000}"/>
    <cellStyle name="Separador de milhares 45 2" xfId="169" xr:uid="{00000000-0005-0000-0000-0000A9000000}"/>
    <cellStyle name="Separador de milhares 45 3" xfId="170" xr:uid="{00000000-0005-0000-0000-0000AA000000}"/>
    <cellStyle name="Separador de milhares 5" xfId="171" xr:uid="{00000000-0005-0000-0000-0000AB000000}"/>
    <cellStyle name="Separador de milhares 5 2" xfId="172" xr:uid="{00000000-0005-0000-0000-0000AC000000}"/>
    <cellStyle name="Separador de milhares 5 3" xfId="173" xr:uid="{00000000-0005-0000-0000-0000AD000000}"/>
    <cellStyle name="Separador de milhares 6" xfId="174" xr:uid="{00000000-0005-0000-0000-0000AE000000}"/>
    <cellStyle name="Separador de milhares 6 2" xfId="175" xr:uid="{00000000-0005-0000-0000-0000AF000000}"/>
    <cellStyle name="Separador de milhares 6 3" xfId="176" xr:uid="{00000000-0005-0000-0000-0000B0000000}"/>
    <cellStyle name="Separador de milhares 7" xfId="177" xr:uid="{00000000-0005-0000-0000-0000B1000000}"/>
    <cellStyle name="Separador de milhares 7 2" xfId="178" xr:uid="{00000000-0005-0000-0000-0000B2000000}"/>
    <cellStyle name="Separador de milhares 7 3" xfId="179" xr:uid="{00000000-0005-0000-0000-0000B3000000}"/>
    <cellStyle name="Separador de milhares 8" xfId="180" xr:uid="{00000000-0005-0000-0000-0000B4000000}"/>
    <cellStyle name="Separador de milhares 8 2" xfId="181" xr:uid="{00000000-0005-0000-0000-0000B5000000}"/>
    <cellStyle name="Separador de milhares 8 3" xfId="182" xr:uid="{00000000-0005-0000-0000-0000B6000000}"/>
    <cellStyle name="Separador de milhares 9" xfId="183" xr:uid="{00000000-0005-0000-0000-0000B7000000}"/>
    <cellStyle name="Separador de milhares 9 2" xfId="184" xr:uid="{00000000-0005-0000-0000-0000B8000000}"/>
    <cellStyle name="Separador de milhares 9 3" xfId="185" xr:uid="{00000000-0005-0000-0000-0000B9000000}"/>
    <cellStyle name="Vírgula" xfId="186" builtinId="3"/>
    <cellStyle name="Vírgula 2" xfId="187" xr:uid="{00000000-0005-0000-0000-0000BB000000}"/>
    <cellStyle name="Vírgula 3" xfId="188" xr:uid="{00000000-0005-0000-0000-0000BC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00FF00"/>
      <rgbColor rgb="000000FF"/>
      <rgbColor rgb="00FFF2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ABEA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2282258</xdr:colOff>
      <xdr:row>0</xdr:row>
      <xdr:rowOff>720000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6707EF7B-6A38-4B1F-900E-B9B93E6F30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95" t="3613" r="3596" b="39151"/>
        <a:stretch>
          <a:fillRect/>
        </a:stretch>
      </xdr:blipFill>
      <xdr:spPr bwMode="auto">
        <a:xfrm>
          <a:off x="0" y="0"/>
          <a:ext cx="4971670" cy="720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483"/>
  <sheetViews>
    <sheetView showGridLines="0" tabSelected="1" view="pageBreakPreview" zoomScale="85" zoomScaleNormal="85" zoomScaleSheetLayoutView="85" zoomScalePageLayoutView="55" workbookViewId="0">
      <selection activeCell="K332" sqref="K332"/>
    </sheetView>
  </sheetViews>
  <sheetFormatPr defaultColWidth="11.42578125" defaultRowHeight="12.75" x14ac:dyDescent="0.2"/>
  <cols>
    <col min="1" max="1" width="8.5703125" style="13" customWidth="1"/>
    <col min="2" max="2" width="15.7109375" style="15" customWidth="1"/>
    <col min="3" max="3" width="16" style="2" bestFit="1" customWidth="1"/>
    <col min="4" max="4" width="79.7109375" style="13" customWidth="1"/>
    <col min="5" max="5" width="9.140625" style="13" customWidth="1"/>
    <col min="6" max="6" width="10.5703125" style="16" customWidth="1"/>
    <col min="7" max="7" width="14.7109375" style="16" customWidth="1"/>
    <col min="8" max="8" width="11.140625" style="16" customWidth="1"/>
    <col min="9" max="9" width="19.140625" style="16" customWidth="1"/>
    <col min="10" max="10" width="8.28515625" style="14" customWidth="1"/>
    <col min="11" max="11" width="21.140625" style="1" customWidth="1"/>
    <col min="12" max="12" width="24.140625" style="3" bestFit="1" customWidth="1"/>
    <col min="13" max="13" width="13.85546875" style="3" customWidth="1"/>
    <col min="14" max="14" width="80.7109375" style="3" customWidth="1"/>
    <col min="15" max="15" width="11.42578125" style="3" customWidth="1"/>
    <col min="16" max="20" width="11.42578125" style="13"/>
    <col min="21" max="21" width="17.5703125" style="13" customWidth="1"/>
    <col min="22" max="16384" width="11.42578125" style="13"/>
  </cols>
  <sheetData>
    <row r="1" spans="1:16" s="11" customFormat="1" ht="61.15" customHeight="1" thickBot="1" x14ac:dyDescent="0.25">
      <c r="A1" s="124" t="s">
        <v>0</v>
      </c>
      <c r="B1" s="125"/>
      <c r="C1" s="125"/>
      <c r="D1" s="125"/>
      <c r="E1" s="125"/>
      <c r="F1" s="125"/>
      <c r="G1" s="125"/>
      <c r="H1" s="125"/>
      <c r="I1" s="125"/>
      <c r="J1" s="126"/>
      <c r="K1" s="4"/>
      <c r="L1" s="3"/>
      <c r="M1" s="3"/>
      <c r="N1" s="3"/>
      <c r="O1" s="3"/>
      <c r="P1" s="10"/>
    </row>
    <row r="2" spans="1:16" s="11" customFormat="1" ht="6.6" customHeight="1" x14ac:dyDescent="0.2">
      <c r="A2" s="127"/>
      <c r="B2" s="128"/>
      <c r="C2" s="128"/>
      <c r="D2" s="128"/>
      <c r="E2" s="128"/>
      <c r="F2" s="128"/>
      <c r="G2" s="128"/>
      <c r="H2" s="128"/>
      <c r="I2" s="128"/>
      <c r="J2" s="129"/>
      <c r="K2" s="4"/>
      <c r="L2" s="36"/>
      <c r="M2" s="3"/>
      <c r="N2" s="3"/>
      <c r="O2" s="3"/>
      <c r="P2" s="10"/>
    </row>
    <row r="3" spans="1:16" s="10" customFormat="1" ht="40.9" customHeight="1" x14ac:dyDescent="0.2">
      <c r="A3" s="9" t="s">
        <v>1</v>
      </c>
      <c r="B3" s="130" t="s">
        <v>155</v>
      </c>
      <c r="C3" s="130"/>
      <c r="D3" s="131"/>
      <c r="E3" s="132" t="s">
        <v>207</v>
      </c>
      <c r="F3" s="133"/>
      <c r="G3" s="133"/>
      <c r="H3" s="133"/>
      <c r="I3" s="133"/>
      <c r="J3" s="134"/>
      <c r="K3" s="4"/>
      <c r="L3" s="3"/>
      <c r="M3" s="3"/>
      <c r="N3" s="3"/>
      <c r="O3" s="3"/>
    </row>
    <row r="4" spans="1:16" s="10" customFormat="1" ht="16.899999999999999" customHeight="1" x14ac:dyDescent="0.2">
      <c r="A4" s="9" t="s">
        <v>2</v>
      </c>
      <c r="B4" s="135" t="s">
        <v>656</v>
      </c>
      <c r="C4" s="135"/>
      <c r="D4" s="136"/>
      <c r="E4" s="137" t="s">
        <v>208</v>
      </c>
      <c r="F4" s="138"/>
      <c r="G4" s="138"/>
      <c r="H4" s="138"/>
      <c r="I4" s="138"/>
      <c r="J4" s="139"/>
      <c r="K4" s="4"/>
      <c r="L4" s="3"/>
      <c r="M4" s="3"/>
      <c r="N4" s="3"/>
      <c r="O4" s="3"/>
    </row>
    <row r="5" spans="1:16" s="12" customFormat="1" ht="39" thickBot="1" x14ac:dyDescent="0.25">
      <c r="A5" s="81" t="s">
        <v>3</v>
      </c>
      <c r="B5" s="82" t="s">
        <v>4</v>
      </c>
      <c r="C5" s="82" t="s">
        <v>5</v>
      </c>
      <c r="D5" s="83" t="s">
        <v>6</v>
      </c>
      <c r="E5" s="83" t="s">
        <v>7</v>
      </c>
      <c r="F5" s="82" t="s">
        <v>8</v>
      </c>
      <c r="G5" s="84" t="s">
        <v>11</v>
      </c>
      <c r="H5" s="84" t="s">
        <v>12</v>
      </c>
      <c r="I5" s="82" t="s">
        <v>9</v>
      </c>
      <c r="J5" s="85" t="s">
        <v>10</v>
      </c>
      <c r="K5" s="5"/>
      <c r="L5" s="6"/>
      <c r="M5" s="7"/>
      <c r="N5" s="7"/>
      <c r="O5" s="7"/>
    </row>
    <row r="6" spans="1:16" ht="25.15" customHeight="1" thickBot="1" x14ac:dyDescent="0.25">
      <c r="A6" s="96" t="s">
        <v>220</v>
      </c>
      <c r="B6" s="97"/>
      <c r="C6" s="97"/>
      <c r="D6" s="97"/>
      <c r="E6" s="97"/>
      <c r="F6" s="97"/>
      <c r="G6" s="97"/>
      <c r="H6" s="97"/>
      <c r="I6" s="97"/>
      <c r="J6" s="80"/>
    </row>
    <row r="7" spans="1:16" ht="25.15" customHeight="1" x14ac:dyDescent="0.2">
      <c r="A7" s="114" t="s">
        <v>221</v>
      </c>
      <c r="B7" s="115"/>
      <c r="C7" s="115"/>
      <c r="D7" s="115"/>
      <c r="E7" s="115"/>
      <c r="F7" s="115"/>
      <c r="G7" s="115"/>
      <c r="H7" s="115"/>
      <c r="I7" s="115"/>
      <c r="J7" s="79"/>
    </row>
    <row r="8" spans="1:16" x14ac:dyDescent="0.2">
      <c r="A8" s="39" t="s">
        <v>222</v>
      </c>
      <c r="B8" s="98" t="s">
        <v>60</v>
      </c>
      <c r="C8" s="99"/>
      <c r="D8" s="100"/>
      <c r="E8" s="31"/>
      <c r="F8" s="32"/>
      <c r="G8" s="32"/>
      <c r="H8" s="32"/>
      <c r="I8" s="32"/>
      <c r="J8" s="34"/>
      <c r="K8" s="8"/>
    </row>
    <row r="9" spans="1:16" ht="25.5" x14ac:dyDescent="0.2">
      <c r="A9" s="44" t="s">
        <v>223</v>
      </c>
      <c r="B9" s="53">
        <v>103689</v>
      </c>
      <c r="C9" s="53" t="s">
        <v>14</v>
      </c>
      <c r="D9" s="54" t="s">
        <v>59</v>
      </c>
      <c r="E9" s="63" t="s">
        <v>13</v>
      </c>
      <c r="F9" s="48">
        <v>4.5</v>
      </c>
      <c r="G9" s="48">
        <v>377.67</v>
      </c>
      <c r="H9" s="48">
        <f>TRUNC(G9*(1+J9),2)</f>
        <v>472.84</v>
      </c>
      <c r="I9" s="48">
        <f>TRUNC(F9*H9,2)</f>
        <v>2127.7800000000002</v>
      </c>
      <c r="J9" s="35">
        <f>$E$448</f>
        <v>0.252</v>
      </c>
      <c r="K9" s="8"/>
    </row>
    <row r="10" spans="1:16" ht="25.5" x14ac:dyDescent="0.2">
      <c r="A10" s="44" t="s">
        <v>224</v>
      </c>
      <c r="B10" s="53">
        <v>99059</v>
      </c>
      <c r="C10" s="53" t="s">
        <v>14</v>
      </c>
      <c r="D10" s="54" t="s">
        <v>61</v>
      </c>
      <c r="E10" s="55" t="s">
        <v>15</v>
      </c>
      <c r="F10" s="48">
        <f>28.5+20.2</f>
        <v>48.7</v>
      </c>
      <c r="G10" s="48">
        <v>77.569999999999993</v>
      </c>
      <c r="H10" s="48">
        <f>TRUNC(G10*(1+J10),2)</f>
        <v>97.11</v>
      </c>
      <c r="I10" s="48">
        <f>TRUNC(F10*H10,2)</f>
        <v>4729.25</v>
      </c>
      <c r="J10" s="35">
        <f>$E$448</f>
        <v>0.252</v>
      </c>
      <c r="K10" s="8"/>
    </row>
    <row r="11" spans="1:16" s="25" customFormat="1" ht="15.75" x14ac:dyDescent="0.2">
      <c r="A11" s="101" t="s">
        <v>225</v>
      </c>
      <c r="B11" s="102"/>
      <c r="C11" s="102"/>
      <c r="D11" s="102"/>
      <c r="E11" s="102"/>
      <c r="F11" s="103"/>
      <c r="G11" s="19"/>
      <c r="H11" s="20"/>
      <c r="I11" s="21">
        <f>SUM(I9:I10)</f>
        <v>6857.0300000000007</v>
      </c>
      <c r="J11" s="22"/>
      <c r="K11" s="23"/>
      <c r="L11" s="24"/>
      <c r="M11" s="24"/>
      <c r="N11" s="24"/>
      <c r="O11" s="24"/>
    </row>
    <row r="12" spans="1:16" ht="25.15" customHeight="1" x14ac:dyDescent="0.2">
      <c r="A12" s="104" t="s">
        <v>226</v>
      </c>
      <c r="B12" s="105"/>
      <c r="C12" s="105"/>
      <c r="D12" s="105"/>
      <c r="E12" s="105"/>
      <c r="F12" s="105"/>
      <c r="G12" s="105"/>
      <c r="H12" s="105"/>
      <c r="I12" s="105"/>
      <c r="J12" s="71"/>
    </row>
    <row r="13" spans="1:16" x14ac:dyDescent="0.2">
      <c r="A13" s="39" t="s">
        <v>227</v>
      </c>
      <c r="B13" s="98" t="s">
        <v>62</v>
      </c>
      <c r="C13" s="99"/>
      <c r="D13" s="100"/>
      <c r="E13" s="31"/>
      <c r="F13" s="32"/>
      <c r="G13" s="32"/>
      <c r="H13" s="32"/>
      <c r="I13" s="32"/>
      <c r="J13" s="34"/>
      <c r="K13" s="8"/>
    </row>
    <row r="14" spans="1:16" x14ac:dyDescent="0.2">
      <c r="A14" s="44" t="s">
        <v>228</v>
      </c>
      <c r="B14" s="53">
        <v>93567</v>
      </c>
      <c r="C14" s="53" t="s">
        <v>14</v>
      </c>
      <c r="D14" s="57" t="s">
        <v>123</v>
      </c>
      <c r="E14" s="63" t="s">
        <v>122</v>
      </c>
      <c r="F14" s="48">
        <v>0.45</v>
      </c>
      <c r="G14" s="48">
        <v>25614.35</v>
      </c>
      <c r="H14" s="48">
        <f t="shared" ref="H14:H16" si="0">TRUNC(G14*(1+J14),2)</f>
        <v>32069.16</v>
      </c>
      <c r="I14" s="48">
        <f t="shared" ref="I14:I16" si="1">TRUNC(F14*H14,2)</f>
        <v>14431.12</v>
      </c>
      <c r="J14" s="35">
        <f>$E$448</f>
        <v>0.252</v>
      </c>
      <c r="K14" s="8"/>
    </row>
    <row r="15" spans="1:16" x14ac:dyDescent="0.2">
      <c r="A15" s="44" t="s">
        <v>229</v>
      </c>
      <c r="B15" s="53">
        <v>93572</v>
      </c>
      <c r="C15" s="56" t="s">
        <v>14</v>
      </c>
      <c r="D15" s="57" t="s">
        <v>168</v>
      </c>
      <c r="E15" s="63" t="s">
        <v>122</v>
      </c>
      <c r="F15" s="48">
        <v>1.25</v>
      </c>
      <c r="G15" s="48">
        <v>11519.29</v>
      </c>
      <c r="H15" s="48">
        <f t="shared" si="0"/>
        <v>14422.15</v>
      </c>
      <c r="I15" s="48">
        <f t="shared" si="1"/>
        <v>18027.68</v>
      </c>
      <c r="J15" s="35">
        <f>$E$448</f>
        <v>0.252</v>
      </c>
      <c r="K15" s="8"/>
    </row>
    <row r="16" spans="1:16" x14ac:dyDescent="0.2">
      <c r="A16" s="44" t="s">
        <v>230</v>
      </c>
      <c r="B16" s="56" t="s">
        <v>121</v>
      </c>
      <c r="C16" s="56" t="s">
        <v>67</v>
      </c>
      <c r="D16" s="57" t="s">
        <v>120</v>
      </c>
      <c r="E16" s="63" t="s">
        <v>122</v>
      </c>
      <c r="F16" s="48">
        <v>0.5</v>
      </c>
      <c r="G16" s="48">
        <v>24788.99</v>
      </c>
      <c r="H16" s="48">
        <f t="shared" si="0"/>
        <v>31035.81</v>
      </c>
      <c r="I16" s="48">
        <f t="shared" si="1"/>
        <v>15517.9</v>
      </c>
      <c r="J16" s="35">
        <f>$E$448</f>
        <v>0.252</v>
      </c>
      <c r="K16" s="8"/>
    </row>
    <row r="17" spans="1:15" s="25" customFormat="1" ht="15.75" x14ac:dyDescent="0.2">
      <c r="A17" s="101" t="s">
        <v>231</v>
      </c>
      <c r="B17" s="102"/>
      <c r="C17" s="102"/>
      <c r="D17" s="102"/>
      <c r="E17" s="102"/>
      <c r="F17" s="103"/>
      <c r="G17" s="19"/>
      <c r="H17" s="20"/>
      <c r="I17" s="21">
        <f>SUM(I14:I16)</f>
        <v>47976.700000000004</v>
      </c>
      <c r="J17" s="22"/>
      <c r="K17" s="62">
        <f>I17/I226</f>
        <v>4.9013564308053738E-2</v>
      </c>
      <c r="L17" s="24"/>
      <c r="M17" s="24"/>
      <c r="N17" s="24"/>
      <c r="O17" s="24"/>
    </row>
    <row r="18" spans="1:15" ht="25.15" customHeight="1" x14ac:dyDescent="0.2">
      <c r="A18" s="106" t="s">
        <v>232</v>
      </c>
      <c r="B18" s="107"/>
      <c r="C18" s="107"/>
      <c r="D18" s="107"/>
      <c r="E18" s="107"/>
      <c r="F18" s="107"/>
      <c r="G18" s="107"/>
      <c r="H18" s="107"/>
      <c r="I18" s="107"/>
      <c r="J18" s="71"/>
    </row>
    <row r="19" spans="1:15" x14ac:dyDescent="0.2">
      <c r="A19" s="39" t="s">
        <v>233</v>
      </c>
      <c r="B19" s="98" t="s">
        <v>213</v>
      </c>
      <c r="C19" s="99"/>
      <c r="D19" s="100"/>
      <c r="E19" s="31"/>
      <c r="F19" s="32"/>
      <c r="G19" s="32"/>
      <c r="H19" s="32"/>
      <c r="I19" s="32"/>
      <c r="J19" s="34"/>
      <c r="K19" s="8"/>
    </row>
    <row r="20" spans="1:15" ht="51" x14ac:dyDescent="0.2">
      <c r="A20" s="44" t="s">
        <v>234</v>
      </c>
      <c r="B20" s="53" t="s">
        <v>87</v>
      </c>
      <c r="C20" s="56" t="s">
        <v>67</v>
      </c>
      <c r="D20" s="57" t="s">
        <v>86</v>
      </c>
      <c r="E20" s="63" t="s">
        <v>7</v>
      </c>
      <c r="F20" s="48">
        <v>12</v>
      </c>
      <c r="G20" s="48">
        <v>129.03</v>
      </c>
      <c r="H20" s="48">
        <f t="shared" ref="H20:H26" si="2">TRUNC(G20*(1+J20),2)</f>
        <v>161.54</v>
      </c>
      <c r="I20" s="48">
        <f t="shared" ref="I20:I26" si="3">TRUNC(F20*H20,2)</f>
        <v>1938.48</v>
      </c>
      <c r="J20" s="35">
        <f t="shared" ref="J20:J26" si="4">$E$448</f>
        <v>0.252</v>
      </c>
      <c r="K20" s="8"/>
    </row>
    <row r="21" spans="1:15" ht="25.5" x14ac:dyDescent="0.2">
      <c r="A21" s="44" t="s">
        <v>235</v>
      </c>
      <c r="B21" s="53" t="s">
        <v>88</v>
      </c>
      <c r="C21" s="56" t="s">
        <v>67</v>
      </c>
      <c r="D21" s="57" t="s">
        <v>89</v>
      </c>
      <c r="E21" s="63" t="s">
        <v>7</v>
      </c>
      <c r="F21" s="48">
        <v>12</v>
      </c>
      <c r="G21" s="48">
        <v>151.97999999999999</v>
      </c>
      <c r="H21" s="48">
        <f t="shared" si="2"/>
        <v>190.27</v>
      </c>
      <c r="I21" s="48">
        <f t="shared" si="3"/>
        <v>2283.2399999999998</v>
      </c>
      <c r="J21" s="35">
        <f t="shared" si="4"/>
        <v>0.252</v>
      </c>
      <c r="K21" s="8"/>
    </row>
    <row r="22" spans="1:15" ht="25.5" x14ac:dyDescent="0.2">
      <c r="A22" s="44" t="s">
        <v>236</v>
      </c>
      <c r="B22" s="53" t="s">
        <v>142</v>
      </c>
      <c r="C22" s="56" t="s">
        <v>67</v>
      </c>
      <c r="D22" s="57" t="s">
        <v>143</v>
      </c>
      <c r="E22" s="63" t="s">
        <v>15</v>
      </c>
      <c r="F22" s="48">
        <v>66</v>
      </c>
      <c r="G22" s="48">
        <v>65</v>
      </c>
      <c r="H22" s="48">
        <f t="shared" si="2"/>
        <v>81.38</v>
      </c>
      <c r="I22" s="48">
        <f t="shared" si="3"/>
        <v>5371.08</v>
      </c>
      <c r="J22" s="35">
        <f t="shared" si="4"/>
        <v>0.252</v>
      </c>
      <c r="K22" s="8"/>
    </row>
    <row r="23" spans="1:15" ht="25.5" x14ac:dyDescent="0.2">
      <c r="A23" s="44" t="s">
        <v>237</v>
      </c>
      <c r="B23" s="53" t="s">
        <v>144</v>
      </c>
      <c r="C23" s="56" t="s">
        <v>67</v>
      </c>
      <c r="D23" s="57" t="s">
        <v>145</v>
      </c>
      <c r="E23" s="63" t="s">
        <v>15</v>
      </c>
      <c r="F23" s="48">
        <v>30</v>
      </c>
      <c r="G23" s="48">
        <v>31.42</v>
      </c>
      <c r="H23" s="48">
        <f t="shared" si="2"/>
        <v>39.33</v>
      </c>
      <c r="I23" s="48">
        <f t="shared" si="3"/>
        <v>1179.9000000000001</v>
      </c>
      <c r="J23" s="35">
        <f t="shared" si="4"/>
        <v>0.252</v>
      </c>
      <c r="K23" s="8"/>
    </row>
    <row r="24" spans="1:15" x14ac:dyDescent="0.2">
      <c r="A24" s="44" t="s">
        <v>238</v>
      </c>
      <c r="B24" s="53" t="s">
        <v>82</v>
      </c>
      <c r="C24" s="56" t="s">
        <v>67</v>
      </c>
      <c r="D24" s="57" t="s">
        <v>81</v>
      </c>
      <c r="E24" s="63" t="s">
        <v>7</v>
      </c>
      <c r="F24" s="48">
        <v>32</v>
      </c>
      <c r="G24" s="48">
        <v>6.46</v>
      </c>
      <c r="H24" s="48">
        <f t="shared" si="2"/>
        <v>8.08</v>
      </c>
      <c r="I24" s="48">
        <f t="shared" si="3"/>
        <v>258.56</v>
      </c>
      <c r="J24" s="35">
        <f t="shared" si="4"/>
        <v>0.252</v>
      </c>
      <c r="K24" s="3"/>
    </row>
    <row r="25" spans="1:15" ht="51" x14ac:dyDescent="0.2">
      <c r="A25" s="44" t="s">
        <v>239</v>
      </c>
      <c r="B25" s="53">
        <v>90091</v>
      </c>
      <c r="C25" s="56" t="s">
        <v>14</v>
      </c>
      <c r="D25" s="57" t="s">
        <v>73</v>
      </c>
      <c r="E25" s="63" t="s">
        <v>30</v>
      </c>
      <c r="F25" s="48">
        <v>11.02</v>
      </c>
      <c r="G25" s="48">
        <v>6.29</v>
      </c>
      <c r="H25" s="48">
        <f t="shared" si="2"/>
        <v>7.87</v>
      </c>
      <c r="I25" s="48">
        <f t="shared" si="3"/>
        <v>86.72</v>
      </c>
      <c r="J25" s="35">
        <f t="shared" si="4"/>
        <v>0.252</v>
      </c>
      <c r="K25" s="3"/>
    </row>
    <row r="26" spans="1:15" ht="51" x14ac:dyDescent="0.2">
      <c r="A26" s="44" t="s">
        <v>240</v>
      </c>
      <c r="B26" s="53">
        <v>104729</v>
      </c>
      <c r="C26" s="56" t="s">
        <v>14</v>
      </c>
      <c r="D26" s="57" t="s">
        <v>74</v>
      </c>
      <c r="E26" s="63" t="s">
        <v>30</v>
      </c>
      <c r="F26" s="48">
        <v>11.02</v>
      </c>
      <c r="G26" s="48">
        <v>17.309999999999999</v>
      </c>
      <c r="H26" s="48">
        <f t="shared" si="2"/>
        <v>21.67</v>
      </c>
      <c r="I26" s="48">
        <f t="shared" si="3"/>
        <v>238.8</v>
      </c>
      <c r="J26" s="35">
        <f t="shared" si="4"/>
        <v>0.252</v>
      </c>
      <c r="K26" s="3"/>
    </row>
    <row r="27" spans="1:15" x14ac:dyDescent="0.2">
      <c r="A27" s="108" t="s">
        <v>241</v>
      </c>
      <c r="B27" s="109"/>
      <c r="C27" s="109"/>
      <c r="D27" s="109"/>
      <c r="E27" s="109"/>
      <c r="F27" s="109"/>
      <c r="G27" s="110"/>
      <c r="H27" s="27"/>
      <c r="I27" s="28">
        <f>SUM(I20:I26)</f>
        <v>11356.779999999997</v>
      </c>
      <c r="J27" s="29"/>
      <c r="K27" s="8"/>
    </row>
    <row r="28" spans="1:15" x14ac:dyDescent="0.2">
      <c r="A28" s="39" t="s">
        <v>242</v>
      </c>
      <c r="B28" s="98" t="s">
        <v>17</v>
      </c>
      <c r="C28" s="99"/>
      <c r="D28" s="100"/>
      <c r="E28" s="31"/>
      <c r="F28" s="32"/>
      <c r="G28" s="32"/>
      <c r="H28" s="32"/>
      <c r="I28" s="32"/>
      <c r="J28" s="34"/>
      <c r="K28" s="8"/>
    </row>
    <row r="29" spans="1:15" ht="25.5" x14ac:dyDescent="0.2">
      <c r="A29" s="44" t="s">
        <v>243</v>
      </c>
      <c r="B29" s="53" t="s">
        <v>93</v>
      </c>
      <c r="C29" s="56" t="s">
        <v>67</v>
      </c>
      <c r="D29" s="57" t="s">
        <v>92</v>
      </c>
      <c r="E29" s="63" t="s">
        <v>7</v>
      </c>
      <c r="F29" s="48">
        <v>3</v>
      </c>
      <c r="G29" s="48">
        <v>159.41999999999999</v>
      </c>
      <c r="H29" s="48">
        <f t="shared" ref="H29:H38" si="5">TRUNC(G29*(1+J29),2)</f>
        <v>199.59</v>
      </c>
      <c r="I29" s="48">
        <f t="shared" ref="I29:I38" si="6">TRUNC(F29*H29,2)</f>
        <v>598.77</v>
      </c>
      <c r="J29" s="35">
        <f t="shared" ref="J29:J38" si="7">$E$448</f>
        <v>0.252</v>
      </c>
      <c r="K29" s="8"/>
    </row>
    <row r="30" spans="1:15" ht="38.25" x14ac:dyDescent="0.2">
      <c r="A30" s="44" t="s">
        <v>244</v>
      </c>
      <c r="B30" s="53" t="s">
        <v>95</v>
      </c>
      <c r="C30" s="56" t="s">
        <v>67</v>
      </c>
      <c r="D30" s="57" t="s">
        <v>94</v>
      </c>
      <c r="E30" s="63" t="s">
        <v>7</v>
      </c>
      <c r="F30" s="48">
        <v>4</v>
      </c>
      <c r="G30" s="48">
        <v>181.5</v>
      </c>
      <c r="H30" s="48">
        <f t="shared" si="5"/>
        <v>227.23</v>
      </c>
      <c r="I30" s="48">
        <f t="shared" si="6"/>
        <v>908.92</v>
      </c>
      <c r="J30" s="35">
        <f t="shared" si="7"/>
        <v>0.252</v>
      </c>
      <c r="K30" s="8"/>
    </row>
    <row r="31" spans="1:15" ht="38.25" x14ac:dyDescent="0.2">
      <c r="A31" s="44" t="s">
        <v>245</v>
      </c>
      <c r="B31" s="56" t="s">
        <v>202</v>
      </c>
      <c r="C31" s="56" t="s">
        <v>67</v>
      </c>
      <c r="D31" s="57" t="s">
        <v>203</v>
      </c>
      <c r="E31" s="63" t="s">
        <v>7</v>
      </c>
      <c r="F31" s="48">
        <v>5</v>
      </c>
      <c r="G31" s="48">
        <v>38.450000000000003</v>
      </c>
      <c r="H31" s="48">
        <f t="shared" si="5"/>
        <v>48.13</v>
      </c>
      <c r="I31" s="48">
        <f t="shared" si="6"/>
        <v>240.65</v>
      </c>
      <c r="J31" s="35">
        <f t="shared" si="7"/>
        <v>0.252</v>
      </c>
      <c r="K31" s="3"/>
    </row>
    <row r="32" spans="1:15" ht="38.25" x14ac:dyDescent="0.2">
      <c r="A32" s="44" t="s">
        <v>246</v>
      </c>
      <c r="B32" s="53" t="s">
        <v>96</v>
      </c>
      <c r="C32" s="56" t="s">
        <v>67</v>
      </c>
      <c r="D32" s="57" t="s">
        <v>97</v>
      </c>
      <c r="E32" s="63" t="s">
        <v>7</v>
      </c>
      <c r="F32" s="48">
        <v>2</v>
      </c>
      <c r="G32" s="48">
        <v>32.409999999999997</v>
      </c>
      <c r="H32" s="48">
        <f t="shared" si="5"/>
        <v>40.57</v>
      </c>
      <c r="I32" s="48">
        <f t="shared" si="6"/>
        <v>81.14</v>
      </c>
      <c r="J32" s="35">
        <f t="shared" si="7"/>
        <v>0.252</v>
      </c>
      <c r="K32" s="8"/>
    </row>
    <row r="33" spans="1:12" ht="25.5" x14ac:dyDescent="0.2">
      <c r="A33" s="44" t="s">
        <v>247</v>
      </c>
      <c r="B33" s="53">
        <v>95801</v>
      </c>
      <c r="C33" s="56" t="s">
        <v>14</v>
      </c>
      <c r="D33" s="57" t="s">
        <v>146</v>
      </c>
      <c r="E33" s="63" t="s">
        <v>7</v>
      </c>
      <c r="F33" s="48">
        <v>10</v>
      </c>
      <c r="G33" s="48">
        <v>50.46</v>
      </c>
      <c r="H33" s="48">
        <f t="shared" si="5"/>
        <v>63.17</v>
      </c>
      <c r="I33" s="48">
        <f t="shared" si="6"/>
        <v>631.70000000000005</v>
      </c>
      <c r="J33" s="35">
        <f t="shared" si="7"/>
        <v>0.252</v>
      </c>
      <c r="K33" s="8"/>
    </row>
    <row r="34" spans="1:12" ht="25.5" x14ac:dyDescent="0.2">
      <c r="A34" s="44" t="s">
        <v>248</v>
      </c>
      <c r="B34" s="53" t="s">
        <v>90</v>
      </c>
      <c r="C34" s="56" t="s">
        <v>67</v>
      </c>
      <c r="D34" s="57" t="s">
        <v>91</v>
      </c>
      <c r="E34" s="63" t="s">
        <v>15</v>
      </c>
      <c r="F34" s="48">
        <v>12.15</v>
      </c>
      <c r="G34" s="48">
        <v>26.84</v>
      </c>
      <c r="H34" s="48">
        <f t="shared" si="5"/>
        <v>33.6</v>
      </c>
      <c r="I34" s="48">
        <f t="shared" si="6"/>
        <v>408.24</v>
      </c>
      <c r="J34" s="35">
        <f t="shared" si="7"/>
        <v>0.252</v>
      </c>
      <c r="K34" s="8"/>
    </row>
    <row r="35" spans="1:12" ht="25.5" x14ac:dyDescent="0.2">
      <c r="A35" s="44" t="s">
        <v>249</v>
      </c>
      <c r="B35" s="53">
        <v>91927</v>
      </c>
      <c r="C35" s="56" t="s">
        <v>14</v>
      </c>
      <c r="D35" s="57" t="s">
        <v>83</v>
      </c>
      <c r="E35" s="63" t="s">
        <v>15</v>
      </c>
      <c r="F35" s="48">
        <v>36.450000000000003</v>
      </c>
      <c r="G35" s="48">
        <v>5.67</v>
      </c>
      <c r="H35" s="48">
        <f t="shared" si="5"/>
        <v>7.09</v>
      </c>
      <c r="I35" s="48">
        <f t="shared" si="6"/>
        <v>258.43</v>
      </c>
      <c r="J35" s="35">
        <f t="shared" si="7"/>
        <v>0.252</v>
      </c>
      <c r="K35" s="8"/>
      <c r="L35" s="8"/>
    </row>
    <row r="36" spans="1:12" ht="25.5" x14ac:dyDescent="0.2">
      <c r="A36" s="44" t="s">
        <v>250</v>
      </c>
      <c r="B36" s="53">
        <v>93654</v>
      </c>
      <c r="C36" s="56" t="s">
        <v>14</v>
      </c>
      <c r="D36" s="57" t="s">
        <v>158</v>
      </c>
      <c r="E36" s="63" t="s">
        <v>7</v>
      </c>
      <c r="F36" s="48">
        <v>3</v>
      </c>
      <c r="G36" s="48">
        <v>14.23</v>
      </c>
      <c r="H36" s="48">
        <f t="shared" si="5"/>
        <v>17.809999999999999</v>
      </c>
      <c r="I36" s="48">
        <f t="shared" si="6"/>
        <v>53.43</v>
      </c>
      <c r="J36" s="35">
        <f t="shared" si="7"/>
        <v>0.252</v>
      </c>
      <c r="K36" s="8"/>
    </row>
    <row r="37" spans="1:12" ht="25.5" x14ac:dyDescent="0.2">
      <c r="A37" s="44" t="s">
        <v>251</v>
      </c>
      <c r="B37" s="53">
        <v>93659</v>
      </c>
      <c r="C37" s="56" t="s">
        <v>14</v>
      </c>
      <c r="D37" s="57" t="s">
        <v>159</v>
      </c>
      <c r="E37" s="63" t="s">
        <v>7</v>
      </c>
      <c r="F37" s="48">
        <v>1</v>
      </c>
      <c r="G37" s="48">
        <v>29.54</v>
      </c>
      <c r="H37" s="48">
        <f t="shared" si="5"/>
        <v>36.979999999999997</v>
      </c>
      <c r="I37" s="48">
        <f t="shared" si="6"/>
        <v>36.979999999999997</v>
      </c>
      <c r="J37" s="35">
        <f t="shared" si="7"/>
        <v>0.252</v>
      </c>
      <c r="K37" s="8"/>
    </row>
    <row r="38" spans="1:12" ht="38.25" x14ac:dyDescent="0.2">
      <c r="A38" s="44" t="s">
        <v>251</v>
      </c>
      <c r="B38" s="53">
        <v>101875</v>
      </c>
      <c r="C38" s="56" t="s">
        <v>14</v>
      </c>
      <c r="D38" s="57" t="s">
        <v>157</v>
      </c>
      <c r="E38" s="63" t="s">
        <v>7</v>
      </c>
      <c r="F38" s="48">
        <v>1</v>
      </c>
      <c r="G38" s="48">
        <v>446.83</v>
      </c>
      <c r="H38" s="48">
        <f t="shared" si="5"/>
        <v>559.42999999999995</v>
      </c>
      <c r="I38" s="48">
        <f t="shared" si="6"/>
        <v>559.42999999999995</v>
      </c>
      <c r="J38" s="35">
        <f t="shared" si="7"/>
        <v>0.252</v>
      </c>
      <c r="K38" s="8"/>
    </row>
    <row r="39" spans="1:12" x14ac:dyDescent="0.2">
      <c r="A39" s="111" t="s">
        <v>252</v>
      </c>
      <c r="B39" s="112"/>
      <c r="C39" s="112"/>
      <c r="D39" s="112"/>
      <c r="E39" s="112"/>
      <c r="F39" s="112"/>
      <c r="G39" s="113"/>
      <c r="H39" s="27"/>
      <c r="I39" s="28">
        <f>SUM(I29:I38)</f>
        <v>3777.6899999999996</v>
      </c>
      <c r="J39" s="29"/>
      <c r="K39" s="8"/>
    </row>
    <row r="40" spans="1:12" x14ac:dyDescent="0.2">
      <c r="A40" s="39" t="s">
        <v>253</v>
      </c>
      <c r="B40" s="98" t="s">
        <v>18</v>
      </c>
      <c r="C40" s="99"/>
      <c r="D40" s="100"/>
      <c r="E40" s="31"/>
      <c r="F40" s="32"/>
      <c r="G40" s="32"/>
      <c r="H40" s="32"/>
      <c r="I40" s="33"/>
      <c r="J40" s="34"/>
      <c r="K40" s="8"/>
    </row>
    <row r="41" spans="1:12" x14ac:dyDescent="0.2">
      <c r="A41" s="44" t="s">
        <v>254</v>
      </c>
      <c r="B41" s="53" t="s">
        <v>99</v>
      </c>
      <c r="C41" s="56" t="s">
        <v>67</v>
      </c>
      <c r="D41" s="57" t="s">
        <v>98</v>
      </c>
      <c r="E41" s="63" t="s">
        <v>7</v>
      </c>
      <c r="F41" s="48">
        <v>2</v>
      </c>
      <c r="G41" s="48">
        <v>223.02</v>
      </c>
      <c r="H41" s="48">
        <f t="shared" ref="H41:H47" si="8">TRUNC(G41*(1+J41),2)</f>
        <v>279.22000000000003</v>
      </c>
      <c r="I41" s="48">
        <f t="shared" ref="I41:I47" si="9">TRUNC(F41*H41,2)</f>
        <v>558.44000000000005</v>
      </c>
      <c r="J41" s="35">
        <f>$E$448</f>
        <v>0.252</v>
      </c>
      <c r="K41" s="8"/>
    </row>
    <row r="42" spans="1:12" ht="51" x14ac:dyDescent="0.2">
      <c r="A42" s="44" t="s">
        <v>255</v>
      </c>
      <c r="B42" s="53" t="s">
        <v>101</v>
      </c>
      <c r="C42" s="56" t="s">
        <v>67</v>
      </c>
      <c r="D42" s="57" t="s">
        <v>100</v>
      </c>
      <c r="E42" s="63" t="s">
        <v>7</v>
      </c>
      <c r="F42" s="48">
        <v>2</v>
      </c>
      <c r="G42" s="48">
        <v>265.47000000000003</v>
      </c>
      <c r="H42" s="48">
        <f t="shared" si="8"/>
        <v>332.36</v>
      </c>
      <c r="I42" s="48">
        <f t="shared" si="9"/>
        <v>664.72</v>
      </c>
      <c r="J42" s="35">
        <f>$E$448</f>
        <v>0.252</v>
      </c>
      <c r="K42" s="8"/>
    </row>
    <row r="43" spans="1:12" ht="25.5" x14ac:dyDescent="0.2">
      <c r="A43" s="44" t="s">
        <v>256</v>
      </c>
      <c r="B43" s="53">
        <v>10693</v>
      </c>
      <c r="C43" s="56" t="s">
        <v>16</v>
      </c>
      <c r="D43" s="57" t="s">
        <v>21</v>
      </c>
      <c r="E43" s="63" t="s">
        <v>7</v>
      </c>
      <c r="F43" s="48">
        <v>6</v>
      </c>
      <c r="G43" s="48">
        <v>98.69</v>
      </c>
      <c r="H43" s="48">
        <f t="shared" si="8"/>
        <v>113.76</v>
      </c>
      <c r="I43" s="48">
        <f t="shared" si="9"/>
        <v>682.56</v>
      </c>
      <c r="J43" s="35">
        <f>$H$448</f>
        <v>0.15279999999999999</v>
      </c>
      <c r="K43" s="8"/>
    </row>
    <row r="44" spans="1:12" x14ac:dyDescent="0.2">
      <c r="A44" s="44" t="s">
        <v>257</v>
      </c>
      <c r="B44" s="56" t="s">
        <v>104</v>
      </c>
      <c r="C44" s="56" t="s">
        <v>103</v>
      </c>
      <c r="D44" s="57" t="s">
        <v>102</v>
      </c>
      <c r="E44" s="63" t="s">
        <v>24</v>
      </c>
      <c r="F44" s="48">
        <v>2</v>
      </c>
      <c r="G44" s="48">
        <v>611.67999999999995</v>
      </c>
      <c r="H44" s="48">
        <f t="shared" si="8"/>
        <v>705.14</v>
      </c>
      <c r="I44" s="48">
        <f t="shared" si="9"/>
        <v>1410.28</v>
      </c>
      <c r="J44" s="35">
        <f>$H$448</f>
        <v>0.15279999999999999</v>
      </c>
      <c r="K44" s="8"/>
    </row>
    <row r="45" spans="1:12" ht="25.5" x14ac:dyDescent="0.2">
      <c r="A45" s="44" t="s">
        <v>258</v>
      </c>
      <c r="B45" s="53">
        <v>36152</v>
      </c>
      <c r="C45" s="56" t="s">
        <v>14</v>
      </c>
      <c r="D45" s="57" t="s">
        <v>19</v>
      </c>
      <c r="E45" s="63" t="s">
        <v>7</v>
      </c>
      <c r="F45" s="48">
        <v>2</v>
      </c>
      <c r="G45" s="48">
        <v>5.41</v>
      </c>
      <c r="H45" s="48">
        <f t="shared" si="8"/>
        <v>6.23</v>
      </c>
      <c r="I45" s="48">
        <f t="shared" si="9"/>
        <v>12.46</v>
      </c>
      <c r="J45" s="35">
        <f>$H$448</f>
        <v>0.15279999999999999</v>
      </c>
      <c r="K45" s="8"/>
    </row>
    <row r="46" spans="1:12" ht="25.5" x14ac:dyDescent="0.2">
      <c r="A46" s="44" t="s">
        <v>259</v>
      </c>
      <c r="B46" s="53">
        <v>13569</v>
      </c>
      <c r="C46" s="56" t="s">
        <v>16</v>
      </c>
      <c r="D46" s="57" t="s">
        <v>22</v>
      </c>
      <c r="E46" s="63" t="s">
        <v>7</v>
      </c>
      <c r="F46" s="48">
        <v>2</v>
      </c>
      <c r="G46" s="48">
        <v>532.38</v>
      </c>
      <c r="H46" s="48">
        <f t="shared" si="8"/>
        <v>613.72</v>
      </c>
      <c r="I46" s="48">
        <f t="shared" si="9"/>
        <v>1227.44</v>
      </c>
      <c r="J46" s="35">
        <f>$H$448</f>
        <v>0.15279999999999999</v>
      </c>
      <c r="K46" s="8"/>
    </row>
    <row r="47" spans="1:12" x14ac:dyDescent="0.2">
      <c r="A47" s="44" t="s">
        <v>260</v>
      </c>
      <c r="B47" s="53">
        <v>9017031</v>
      </c>
      <c r="C47" s="56" t="s">
        <v>23</v>
      </c>
      <c r="D47" s="57" t="s">
        <v>20</v>
      </c>
      <c r="E47" s="63" t="s">
        <v>7</v>
      </c>
      <c r="F47" s="48">
        <v>2</v>
      </c>
      <c r="G47" s="48">
        <v>70.290000000000006</v>
      </c>
      <c r="H47" s="48">
        <f t="shared" si="8"/>
        <v>88</v>
      </c>
      <c r="I47" s="48">
        <f t="shared" si="9"/>
        <v>176</v>
      </c>
      <c r="J47" s="35">
        <f>$E$448</f>
        <v>0.252</v>
      </c>
      <c r="K47" s="8"/>
    </row>
    <row r="48" spans="1:12" x14ac:dyDescent="0.2">
      <c r="A48" s="111" t="s">
        <v>261</v>
      </c>
      <c r="B48" s="112"/>
      <c r="C48" s="112"/>
      <c r="D48" s="112"/>
      <c r="E48" s="112"/>
      <c r="F48" s="112"/>
      <c r="G48" s="113"/>
      <c r="H48" s="27"/>
      <c r="I48" s="28">
        <f>SUM(I41:I47)</f>
        <v>4731.8999999999996</v>
      </c>
      <c r="J48" s="29"/>
      <c r="K48" s="8"/>
    </row>
    <row r="49" spans="1:20" x14ac:dyDescent="0.2">
      <c r="A49" s="39" t="s">
        <v>262</v>
      </c>
      <c r="B49" s="98" t="s">
        <v>25</v>
      </c>
      <c r="C49" s="99"/>
      <c r="D49" s="100"/>
      <c r="E49" s="31"/>
      <c r="F49" s="32"/>
      <c r="G49" s="32"/>
      <c r="H49" s="32"/>
      <c r="I49" s="33"/>
      <c r="J49" s="34"/>
      <c r="K49" s="8"/>
    </row>
    <row r="50" spans="1:20" ht="25.5" x14ac:dyDescent="0.2">
      <c r="A50" s="44" t="s">
        <v>263</v>
      </c>
      <c r="B50" s="53" t="s">
        <v>68</v>
      </c>
      <c r="C50" s="56" t="s">
        <v>67</v>
      </c>
      <c r="D50" s="57" t="s">
        <v>105</v>
      </c>
      <c r="E50" s="63" t="s">
        <v>13</v>
      </c>
      <c r="F50" s="48">
        <v>2.5</v>
      </c>
      <c r="G50" s="48">
        <v>657.75</v>
      </c>
      <c r="H50" s="48">
        <f t="shared" ref="H50:H55" si="10">TRUNC(G50*(1+J50),2)</f>
        <v>823.5</v>
      </c>
      <c r="I50" s="48">
        <f t="shared" ref="I50:I55" si="11">TRUNC(F50*H50,2)</f>
        <v>2058.75</v>
      </c>
      <c r="J50" s="35">
        <f t="shared" ref="J50:J55" si="12">$E$448</f>
        <v>0.252</v>
      </c>
      <c r="K50" s="8"/>
    </row>
    <row r="51" spans="1:20" ht="25.5" x14ac:dyDescent="0.2">
      <c r="A51" s="44" t="s">
        <v>264</v>
      </c>
      <c r="B51" s="56" t="s">
        <v>204</v>
      </c>
      <c r="C51" s="56" t="s">
        <v>67</v>
      </c>
      <c r="D51" s="57" t="s">
        <v>205</v>
      </c>
      <c r="E51" s="63" t="s">
        <v>13</v>
      </c>
      <c r="F51" s="48">
        <v>1.2</v>
      </c>
      <c r="G51" s="48">
        <v>651</v>
      </c>
      <c r="H51" s="48">
        <f t="shared" si="10"/>
        <v>815.05</v>
      </c>
      <c r="I51" s="48">
        <f t="shared" si="11"/>
        <v>978.06</v>
      </c>
      <c r="J51" s="35">
        <f t="shared" si="12"/>
        <v>0.252</v>
      </c>
      <c r="K51" s="8"/>
    </row>
    <row r="52" spans="1:20" ht="25.5" x14ac:dyDescent="0.2">
      <c r="A52" s="44" t="s">
        <v>265</v>
      </c>
      <c r="B52" s="53">
        <v>65004381</v>
      </c>
      <c r="C52" s="56" t="s">
        <v>64</v>
      </c>
      <c r="D52" s="57" t="s">
        <v>65</v>
      </c>
      <c r="E52" s="63" t="s">
        <v>7</v>
      </c>
      <c r="F52" s="48">
        <v>1</v>
      </c>
      <c r="G52" s="48">
        <v>728.2</v>
      </c>
      <c r="H52" s="48">
        <f t="shared" si="10"/>
        <v>911.7</v>
      </c>
      <c r="I52" s="48">
        <f t="shared" si="11"/>
        <v>911.7</v>
      </c>
      <c r="J52" s="35">
        <f t="shared" si="12"/>
        <v>0.252</v>
      </c>
      <c r="K52" s="8"/>
    </row>
    <row r="53" spans="1:20" ht="51" x14ac:dyDescent="0.2">
      <c r="A53" s="44" t="s">
        <v>263</v>
      </c>
      <c r="B53" s="56" t="s">
        <v>209</v>
      </c>
      <c r="C53" s="56" t="s">
        <v>67</v>
      </c>
      <c r="D53" s="57" t="s">
        <v>210</v>
      </c>
      <c r="E53" s="63" t="s">
        <v>13</v>
      </c>
      <c r="F53" s="48">
        <v>6.72</v>
      </c>
      <c r="G53" s="48">
        <v>437.62</v>
      </c>
      <c r="H53" s="48">
        <f t="shared" si="10"/>
        <v>547.9</v>
      </c>
      <c r="I53" s="48">
        <f t="shared" si="11"/>
        <v>3681.88</v>
      </c>
      <c r="J53" s="35">
        <f t="shared" si="12"/>
        <v>0.252</v>
      </c>
      <c r="K53" s="8"/>
    </row>
    <row r="54" spans="1:20" ht="51" x14ac:dyDescent="0.2">
      <c r="A54" s="44" t="s">
        <v>264</v>
      </c>
      <c r="B54" s="56" t="s">
        <v>212</v>
      </c>
      <c r="C54" s="56" t="s">
        <v>67</v>
      </c>
      <c r="D54" s="57" t="s">
        <v>211</v>
      </c>
      <c r="E54" s="63" t="s">
        <v>13</v>
      </c>
      <c r="F54" s="48">
        <v>5.2</v>
      </c>
      <c r="G54" s="48">
        <v>432.01</v>
      </c>
      <c r="H54" s="48">
        <f t="shared" si="10"/>
        <v>540.87</v>
      </c>
      <c r="I54" s="48">
        <f t="shared" si="11"/>
        <v>2812.52</v>
      </c>
      <c r="J54" s="35">
        <f t="shared" si="12"/>
        <v>0.252</v>
      </c>
      <c r="K54" s="8"/>
    </row>
    <row r="55" spans="1:20" ht="25.5" x14ac:dyDescent="0.2">
      <c r="A55" s="44" t="s">
        <v>265</v>
      </c>
      <c r="B55" s="53" t="s">
        <v>152</v>
      </c>
      <c r="C55" s="56" t="s">
        <v>154</v>
      </c>
      <c r="D55" s="57" t="s">
        <v>114</v>
      </c>
      <c r="E55" s="63" t="s">
        <v>7</v>
      </c>
      <c r="F55" s="48">
        <v>1</v>
      </c>
      <c r="G55" s="48">
        <v>2876.81</v>
      </c>
      <c r="H55" s="48">
        <f t="shared" si="10"/>
        <v>3601.76</v>
      </c>
      <c r="I55" s="48">
        <f t="shared" si="11"/>
        <v>3601.76</v>
      </c>
      <c r="J55" s="35">
        <f t="shared" si="12"/>
        <v>0.252</v>
      </c>
      <c r="K55" s="8"/>
    </row>
    <row r="56" spans="1:20" s="25" customFormat="1" x14ac:dyDescent="0.2">
      <c r="A56" s="111" t="s">
        <v>266</v>
      </c>
      <c r="B56" s="112"/>
      <c r="C56" s="112"/>
      <c r="D56" s="112"/>
      <c r="E56" s="112"/>
      <c r="F56" s="112"/>
      <c r="G56" s="113"/>
      <c r="H56" s="27"/>
      <c r="I56" s="28">
        <f>SUM(I50:I55)</f>
        <v>14044.67</v>
      </c>
      <c r="J56" s="29"/>
      <c r="K56" s="8"/>
      <c r="L56" s="24"/>
      <c r="M56" s="24"/>
      <c r="N56" s="24"/>
      <c r="O56" s="24"/>
      <c r="T56" s="26"/>
    </row>
    <row r="57" spans="1:20" s="25" customFormat="1" x14ac:dyDescent="0.2">
      <c r="A57" s="39" t="s">
        <v>267</v>
      </c>
      <c r="B57" s="98" t="s">
        <v>156</v>
      </c>
      <c r="C57" s="99"/>
      <c r="D57" s="100"/>
      <c r="E57" s="31"/>
      <c r="F57" s="32"/>
      <c r="G57" s="32"/>
      <c r="H57" s="32"/>
      <c r="I57" s="33"/>
      <c r="J57" s="34"/>
      <c r="K57" s="8"/>
      <c r="L57" s="24"/>
      <c r="M57" s="24"/>
      <c r="N57" s="24"/>
      <c r="O57" s="24"/>
      <c r="T57" s="26"/>
    </row>
    <row r="58" spans="1:20" ht="25.5" x14ac:dyDescent="0.2">
      <c r="A58" s="44" t="s">
        <v>268</v>
      </c>
      <c r="B58" s="53" t="s">
        <v>85</v>
      </c>
      <c r="C58" s="56" t="s">
        <v>67</v>
      </c>
      <c r="D58" s="57" t="s">
        <v>84</v>
      </c>
      <c r="E58" s="63" t="s">
        <v>7</v>
      </c>
      <c r="F58" s="48">
        <v>1</v>
      </c>
      <c r="G58" s="48">
        <v>4205.0600000000004</v>
      </c>
      <c r="H58" s="48">
        <f t="shared" ref="H58:H60" si="13">TRUNC(G58*(1+J58),2)</f>
        <v>5264.73</v>
      </c>
      <c r="I58" s="48">
        <f t="shared" ref="I58:I60" si="14">TRUNC(F58*H58,2)</f>
        <v>5264.73</v>
      </c>
      <c r="J58" s="35">
        <f>$E$448</f>
        <v>0.252</v>
      </c>
      <c r="K58" s="8"/>
    </row>
    <row r="59" spans="1:20" ht="25.5" x14ac:dyDescent="0.2">
      <c r="A59" s="44" t="s">
        <v>269</v>
      </c>
      <c r="B59" s="53" t="s">
        <v>161</v>
      </c>
      <c r="C59" s="56" t="s">
        <v>67</v>
      </c>
      <c r="D59" s="57" t="s">
        <v>160</v>
      </c>
      <c r="E59" s="63" t="s">
        <v>7</v>
      </c>
      <c r="F59" s="48">
        <v>1</v>
      </c>
      <c r="G59" s="48">
        <v>1449.8</v>
      </c>
      <c r="H59" s="48">
        <f t="shared" si="13"/>
        <v>1815.14</v>
      </c>
      <c r="I59" s="48">
        <f t="shared" si="14"/>
        <v>1815.14</v>
      </c>
      <c r="J59" s="35">
        <f>$E$448</f>
        <v>0.252</v>
      </c>
      <c r="K59" s="8"/>
    </row>
    <row r="60" spans="1:20" x14ac:dyDescent="0.2">
      <c r="A60" s="44" t="s">
        <v>270</v>
      </c>
      <c r="B60" s="53" t="s">
        <v>28</v>
      </c>
      <c r="C60" s="56" t="s">
        <v>67</v>
      </c>
      <c r="D60" s="57" t="s">
        <v>26</v>
      </c>
      <c r="E60" s="63" t="s">
        <v>27</v>
      </c>
      <c r="F60" s="48">
        <v>8</v>
      </c>
      <c r="G60" s="48">
        <v>103</v>
      </c>
      <c r="H60" s="48">
        <f t="shared" si="13"/>
        <v>118.73</v>
      </c>
      <c r="I60" s="48">
        <f t="shared" si="14"/>
        <v>949.84</v>
      </c>
      <c r="J60" s="35">
        <f>$H$448</f>
        <v>0.15279999999999999</v>
      </c>
      <c r="K60" s="8"/>
    </row>
    <row r="61" spans="1:20" x14ac:dyDescent="0.2">
      <c r="A61" s="111" t="s">
        <v>271</v>
      </c>
      <c r="B61" s="112"/>
      <c r="C61" s="112"/>
      <c r="D61" s="112"/>
      <c r="E61" s="112"/>
      <c r="F61" s="112"/>
      <c r="G61" s="113"/>
      <c r="H61" s="27"/>
      <c r="I61" s="28">
        <f>SUM(I58:I60)</f>
        <v>8029.71</v>
      </c>
      <c r="J61" s="29"/>
      <c r="K61" s="8"/>
    </row>
    <row r="62" spans="1:20" ht="13.15" customHeight="1" x14ac:dyDescent="0.2">
      <c r="A62" s="39" t="s">
        <v>272</v>
      </c>
      <c r="B62" s="98" t="s">
        <v>29</v>
      </c>
      <c r="C62" s="99"/>
      <c r="D62" s="100"/>
      <c r="E62" s="31"/>
      <c r="F62" s="32"/>
      <c r="G62" s="32"/>
      <c r="H62" s="32"/>
      <c r="I62" s="32"/>
      <c r="J62" s="34"/>
      <c r="K62" s="8"/>
    </row>
    <row r="63" spans="1:20" ht="38.25" x14ac:dyDescent="0.2">
      <c r="A63" s="44" t="s">
        <v>273</v>
      </c>
      <c r="B63" s="53">
        <v>65004385</v>
      </c>
      <c r="C63" s="56" t="s">
        <v>64</v>
      </c>
      <c r="D63" s="57" t="s">
        <v>108</v>
      </c>
      <c r="E63" s="63" t="s">
        <v>15</v>
      </c>
      <c r="F63" s="48">
        <v>16.95</v>
      </c>
      <c r="G63" s="48">
        <v>224.27</v>
      </c>
      <c r="H63" s="48">
        <f t="shared" ref="H63:H69" si="15">TRUNC(G63*(1+J63),2)</f>
        <v>280.77999999999997</v>
      </c>
      <c r="I63" s="48">
        <f t="shared" ref="I63:I69" si="16">TRUNC(F63*H63,2)</f>
        <v>4759.22</v>
      </c>
      <c r="J63" s="35">
        <f t="shared" ref="J63:J69" si="17">$E$448</f>
        <v>0.252</v>
      </c>
      <c r="K63" s="8"/>
    </row>
    <row r="64" spans="1:20" ht="25.5" x14ac:dyDescent="0.2">
      <c r="A64" s="44" t="s">
        <v>274</v>
      </c>
      <c r="B64" s="53">
        <v>10433</v>
      </c>
      <c r="C64" s="56" t="s">
        <v>16</v>
      </c>
      <c r="D64" s="57" t="s">
        <v>110</v>
      </c>
      <c r="E64" s="63" t="s">
        <v>7</v>
      </c>
      <c r="F64" s="48">
        <v>2</v>
      </c>
      <c r="G64" s="48">
        <v>2503.37</v>
      </c>
      <c r="H64" s="48">
        <f t="shared" si="15"/>
        <v>3134.21</v>
      </c>
      <c r="I64" s="48">
        <f t="shared" si="16"/>
        <v>6268.42</v>
      </c>
      <c r="J64" s="35">
        <f t="shared" si="17"/>
        <v>0.252</v>
      </c>
      <c r="K64" s="8"/>
    </row>
    <row r="65" spans="1:11" ht="25.5" x14ac:dyDescent="0.2">
      <c r="A65" s="44" t="s">
        <v>275</v>
      </c>
      <c r="B65" s="53">
        <v>65004388</v>
      </c>
      <c r="C65" s="56" t="s">
        <v>64</v>
      </c>
      <c r="D65" s="57" t="s">
        <v>106</v>
      </c>
      <c r="E65" s="63" t="s">
        <v>66</v>
      </c>
      <c r="F65" s="48">
        <v>1</v>
      </c>
      <c r="G65" s="48">
        <v>3065.75</v>
      </c>
      <c r="H65" s="48">
        <f t="shared" si="15"/>
        <v>3838.31</v>
      </c>
      <c r="I65" s="48">
        <f t="shared" si="16"/>
        <v>3838.31</v>
      </c>
      <c r="J65" s="35">
        <f t="shared" si="17"/>
        <v>0.252</v>
      </c>
      <c r="K65" s="8"/>
    </row>
    <row r="66" spans="1:11" ht="25.5" x14ac:dyDescent="0.2">
      <c r="A66" s="44" t="s">
        <v>276</v>
      </c>
      <c r="B66" s="53">
        <v>65004395</v>
      </c>
      <c r="C66" s="56" t="s">
        <v>64</v>
      </c>
      <c r="D66" s="57" t="s">
        <v>107</v>
      </c>
      <c r="E66" s="63" t="s">
        <v>7</v>
      </c>
      <c r="F66" s="48">
        <v>3</v>
      </c>
      <c r="G66" s="48">
        <v>342.4</v>
      </c>
      <c r="H66" s="48">
        <f t="shared" si="15"/>
        <v>428.68</v>
      </c>
      <c r="I66" s="48">
        <f t="shared" si="16"/>
        <v>1286.04</v>
      </c>
      <c r="J66" s="35">
        <f t="shared" si="17"/>
        <v>0.252</v>
      </c>
      <c r="K66" s="8"/>
    </row>
    <row r="67" spans="1:11" ht="25.5" x14ac:dyDescent="0.2">
      <c r="A67" s="44" t="s">
        <v>277</v>
      </c>
      <c r="B67" s="53">
        <v>65004396</v>
      </c>
      <c r="C67" s="56" t="s">
        <v>64</v>
      </c>
      <c r="D67" s="57" t="s">
        <v>162</v>
      </c>
      <c r="E67" s="63" t="s">
        <v>7</v>
      </c>
      <c r="F67" s="48">
        <v>3</v>
      </c>
      <c r="G67" s="48">
        <v>424.36</v>
      </c>
      <c r="H67" s="48">
        <f t="shared" si="15"/>
        <v>531.29</v>
      </c>
      <c r="I67" s="48">
        <f t="shared" si="16"/>
        <v>1593.87</v>
      </c>
      <c r="J67" s="35">
        <f t="shared" si="17"/>
        <v>0.252</v>
      </c>
      <c r="K67" s="8"/>
    </row>
    <row r="68" spans="1:11" ht="38.25" x14ac:dyDescent="0.2">
      <c r="A68" s="44" t="s">
        <v>278</v>
      </c>
      <c r="B68" s="53">
        <v>65004387</v>
      </c>
      <c r="C68" s="56" t="s">
        <v>64</v>
      </c>
      <c r="D68" s="57" t="s">
        <v>109</v>
      </c>
      <c r="E68" s="63" t="s">
        <v>7</v>
      </c>
      <c r="F68" s="48">
        <v>30</v>
      </c>
      <c r="G68" s="48">
        <v>89.56</v>
      </c>
      <c r="H68" s="48">
        <f t="shared" si="15"/>
        <v>112.12</v>
      </c>
      <c r="I68" s="48">
        <f t="shared" si="16"/>
        <v>3363.6</v>
      </c>
      <c r="J68" s="35">
        <f t="shared" si="17"/>
        <v>0.252</v>
      </c>
      <c r="K68" s="8"/>
    </row>
    <row r="69" spans="1:11" x14ac:dyDescent="0.2">
      <c r="A69" s="44" t="s">
        <v>279</v>
      </c>
      <c r="B69" s="53">
        <v>9014063</v>
      </c>
      <c r="C69" s="56" t="s">
        <v>23</v>
      </c>
      <c r="D69" s="57" t="s">
        <v>111</v>
      </c>
      <c r="E69" s="63" t="s">
        <v>7</v>
      </c>
      <c r="F69" s="48">
        <v>2</v>
      </c>
      <c r="G69" s="48">
        <v>1359.92</v>
      </c>
      <c r="H69" s="48">
        <f t="shared" si="15"/>
        <v>1702.61</v>
      </c>
      <c r="I69" s="48">
        <f t="shared" si="16"/>
        <v>3405.22</v>
      </c>
      <c r="J69" s="35">
        <f t="shared" si="17"/>
        <v>0.252</v>
      </c>
      <c r="K69" s="8"/>
    </row>
    <row r="70" spans="1:11" x14ac:dyDescent="0.2">
      <c r="A70" s="111" t="s">
        <v>280</v>
      </c>
      <c r="B70" s="112"/>
      <c r="C70" s="112"/>
      <c r="D70" s="112"/>
      <c r="E70" s="112"/>
      <c r="F70" s="112"/>
      <c r="G70" s="113"/>
      <c r="H70" s="27"/>
      <c r="I70" s="28">
        <f>SUM(I63:I69)</f>
        <v>24514.679999999997</v>
      </c>
      <c r="J70" s="29"/>
      <c r="K70" s="8"/>
    </row>
    <row r="71" spans="1:11" x14ac:dyDescent="0.2">
      <c r="A71" s="39" t="s">
        <v>281</v>
      </c>
      <c r="B71" s="98" t="s">
        <v>117</v>
      </c>
      <c r="C71" s="99"/>
      <c r="D71" s="100"/>
      <c r="E71" s="31"/>
      <c r="F71" s="32"/>
      <c r="G71" s="32"/>
      <c r="H71" s="32"/>
      <c r="I71" s="33"/>
      <c r="J71" s="34"/>
      <c r="K71" s="8"/>
    </row>
    <row r="72" spans="1:11" x14ac:dyDescent="0.2">
      <c r="A72" s="44" t="s">
        <v>282</v>
      </c>
      <c r="B72" s="53" t="s">
        <v>113</v>
      </c>
      <c r="C72" s="56" t="s">
        <v>103</v>
      </c>
      <c r="D72" s="57" t="s">
        <v>112</v>
      </c>
      <c r="E72" s="63" t="s">
        <v>15</v>
      </c>
      <c r="F72" s="48">
        <v>75</v>
      </c>
      <c r="G72" s="48">
        <v>87.82</v>
      </c>
      <c r="H72" s="48">
        <f t="shared" ref="H72:H78" si="18">TRUNC(G72*(1+J72),2)</f>
        <v>109.95</v>
      </c>
      <c r="I72" s="48">
        <f t="shared" ref="I72:I78" si="19">TRUNC(F72*H72,2)</f>
        <v>8246.25</v>
      </c>
      <c r="J72" s="35">
        <f>$E$448</f>
        <v>0.252</v>
      </c>
      <c r="K72" s="8"/>
    </row>
    <row r="73" spans="1:11" x14ac:dyDescent="0.2">
      <c r="A73" s="44" t="s">
        <v>283</v>
      </c>
      <c r="B73" s="73" t="s">
        <v>659</v>
      </c>
      <c r="C73" s="56" t="s">
        <v>171</v>
      </c>
      <c r="D73" s="57" t="s">
        <v>660</v>
      </c>
      <c r="E73" s="55" t="s">
        <v>15</v>
      </c>
      <c r="F73" s="48">
        <v>25</v>
      </c>
      <c r="G73" s="48">
        <v>77.27</v>
      </c>
      <c r="H73" s="48">
        <f t="shared" si="18"/>
        <v>96.74</v>
      </c>
      <c r="I73" s="48">
        <f t="shared" si="19"/>
        <v>2418.5</v>
      </c>
      <c r="J73" s="35">
        <f>$E$448</f>
        <v>0.252</v>
      </c>
      <c r="K73" s="8"/>
    </row>
    <row r="74" spans="1:11" ht="25.5" x14ac:dyDescent="0.2">
      <c r="A74" s="44" t="s">
        <v>284</v>
      </c>
      <c r="B74" s="53" t="s">
        <v>78</v>
      </c>
      <c r="C74" s="56" t="s">
        <v>67</v>
      </c>
      <c r="D74" s="57" t="s">
        <v>77</v>
      </c>
      <c r="E74" s="63" t="s">
        <v>15</v>
      </c>
      <c r="F74" s="48">
        <v>20</v>
      </c>
      <c r="G74" s="48">
        <v>141.88999999999999</v>
      </c>
      <c r="H74" s="48">
        <f t="shared" si="18"/>
        <v>177.64</v>
      </c>
      <c r="I74" s="48">
        <f t="shared" si="19"/>
        <v>3552.8</v>
      </c>
      <c r="J74" s="35">
        <f>$E$448</f>
        <v>0.252</v>
      </c>
      <c r="K74" s="8"/>
    </row>
    <row r="75" spans="1:11" x14ac:dyDescent="0.2">
      <c r="A75" s="44" t="s">
        <v>285</v>
      </c>
      <c r="B75" s="53">
        <v>56114</v>
      </c>
      <c r="C75" s="56" t="s">
        <v>23</v>
      </c>
      <c r="D75" s="57" t="s">
        <v>118</v>
      </c>
      <c r="E75" s="63" t="s">
        <v>7</v>
      </c>
      <c r="F75" s="48">
        <v>3</v>
      </c>
      <c r="G75" s="48">
        <v>297.95</v>
      </c>
      <c r="H75" s="48">
        <f t="shared" si="18"/>
        <v>343.47</v>
      </c>
      <c r="I75" s="48">
        <f t="shared" si="19"/>
        <v>1030.4100000000001</v>
      </c>
      <c r="J75" s="35">
        <f>$H$448</f>
        <v>0.15279999999999999</v>
      </c>
      <c r="K75" s="8"/>
    </row>
    <row r="76" spans="1:11" x14ac:dyDescent="0.2">
      <c r="A76" s="44" t="s">
        <v>286</v>
      </c>
      <c r="B76" s="53">
        <v>56113</v>
      </c>
      <c r="C76" s="56" t="s">
        <v>23</v>
      </c>
      <c r="D76" s="57" t="s">
        <v>119</v>
      </c>
      <c r="E76" s="63" t="s">
        <v>7</v>
      </c>
      <c r="F76" s="48">
        <v>3</v>
      </c>
      <c r="G76" s="48">
        <v>215.78</v>
      </c>
      <c r="H76" s="48">
        <f t="shared" si="18"/>
        <v>248.75</v>
      </c>
      <c r="I76" s="48">
        <f t="shared" si="19"/>
        <v>746.25</v>
      </c>
      <c r="J76" s="35">
        <f>$H$448</f>
        <v>0.15279999999999999</v>
      </c>
      <c r="K76" s="8"/>
    </row>
    <row r="77" spans="1:11" x14ac:dyDescent="0.2">
      <c r="A77" s="44" t="s">
        <v>287</v>
      </c>
      <c r="B77" s="53" t="s">
        <v>82</v>
      </c>
      <c r="C77" s="56" t="s">
        <v>67</v>
      </c>
      <c r="D77" s="57" t="s">
        <v>81</v>
      </c>
      <c r="E77" s="63" t="s">
        <v>7</v>
      </c>
      <c r="F77" s="48">
        <v>6</v>
      </c>
      <c r="G77" s="48">
        <v>6.46</v>
      </c>
      <c r="H77" s="48">
        <f t="shared" si="18"/>
        <v>8.08</v>
      </c>
      <c r="I77" s="48">
        <f t="shared" si="19"/>
        <v>48.48</v>
      </c>
      <c r="J77" s="35">
        <f>$E$448</f>
        <v>0.252</v>
      </c>
      <c r="K77" s="8"/>
    </row>
    <row r="78" spans="1:11" ht="63.75" x14ac:dyDescent="0.2">
      <c r="A78" s="44" t="s">
        <v>288</v>
      </c>
      <c r="B78" s="53" t="s">
        <v>80</v>
      </c>
      <c r="C78" s="56" t="s">
        <v>67</v>
      </c>
      <c r="D78" s="57" t="s">
        <v>79</v>
      </c>
      <c r="E78" s="63" t="s">
        <v>7</v>
      </c>
      <c r="F78" s="48">
        <v>1</v>
      </c>
      <c r="G78" s="48">
        <v>2037.39</v>
      </c>
      <c r="H78" s="48">
        <f t="shared" si="18"/>
        <v>2550.81</v>
      </c>
      <c r="I78" s="48">
        <f t="shared" si="19"/>
        <v>2550.81</v>
      </c>
      <c r="J78" s="35">
        <f>$E$448</f>
        <v>0.252</v>
      </c>
      <c r="K78" s="8"/>
    </row>
    <row r="79" spans="1:11" x14ac:dyDescent="0.2">
      <c r="A79" s="111" t="s">
        <v>289</v>
      </c>
      <c r="B79" s="112"/>
      <c r="C79" s="112"/>
      <c r="D79" s="112"/>
      <c r="E79" s="112"/>
      <c r="F79" s="112"/>
      <c r="G79" s="113"/>
      <c r="H79" s="27"/>
      <c r="I79" s="28">
        <f>SUM(I72:I78)</f>
        <v>18593.5</v>
      </c>
      <c r="J79" s="29"/>
      <c r="K79" s="8"/>
    </row>
    <row r="80" spans="1:11" x14ac:dyDescent="0.2">
      <c r="A80" s="39" t="s">
        <v>290</v>
      </c>
      <c r="B80" s="98" t="s">
        <v>199</v>
      </c>
      <c r="C80" s="99"/>
      <c r="D80" s="100"/>
      <c r="E80" s="31"/>
      <c r="F80" s="32"/>
      <c r="G80" s="32"/>
      <c r="H80" s="32"/>
      <c r="I80" s="33"/>
      <c r="J80" s="34"/>
      <c r="K80" s="8"/>
    </row>
    <row r="81" spans="1:22" ht="38.25" x14ac:dyDescent="0.2">
      <c r="A81" s="44" t="s">
        <v>291</v>
      </c>
      <c r="B81" s="53">
        <v>92990</v>
      </c>
      <c r="C81" s="53" t="s">
        <v>14</v>
      </c>
      <c r="D81" s="57" t="s">
        <v>214</v>
      </c>
      <c r="E81" s="55" t="s">
        <v>15</v>
      </c>
      <c r="F81" s="48">
        <v>270</v>
      </c>
      <c r="G81" s="48">
        <v>88.81</v>
      </c>
      <c r="H81" s="48">
        <f t="shared" ref="H81:H94" si="20">TRUNC(G81*(1+J81),2)</f>
        <v>111.19</v>
      </c>
      <c r="I81" s="48">
        <f t="shared" ref="I81:I94" si="21">TRUNC(F81*H81,2)</f>
        <v>30021.3</v>
      </c>
      <c r="J81" s="35">
        <f>$E$448</f>
        <v>0.252</v>
      </c>
      <c r="K81" s="8"/>
    </row>
    <row r="82" spans="1:22" ht="25.5" x14ac:dyDescent="0.2">
      <c r="A82" s="44" t="s">
        <v>292</v>
      </c>
      <c r="B82" s="53">
        <v>1579</v>
      </c>
      <c r="C82" s="56" t="s">
        <v>14</v>
      </c>
      <c r="D82" s="57" t="s">
        <v>163</v>
      </c>
      <c r="E82" s="63" t="s">
        <v>7</v>
      </c>
      <c r="F82" s="48">
        <v>12</v>
      </c>
      <c r="G82" s="48">
        <v>9.59</v>
      </c>
      <c r="H82" s="48">
        <f t="shared" si="20"/>
        <v>11.05</v>
      </c>
      <c r="I82" s="48">
        <f t="shared" si="21"/>
        <v>132.6</v>
      </c>
      <c r="J82" s="35">
        <f>$H$448</f>
        <v>0.15279999999999999</v>
      </c>
      <c r="K82" s="8"/>
    </row>
    <row r="83" spans="1:22" ht="38.25" x14ac:dyDescent="0.2">
      <c r="A83" s="44" t="s">
        <v>293</v>
      </c>
      <c r="B83" s="53">
        <v>101563</v>
      </c>
      <c r="C83" s="56" t="s">
        <v>14</v>
      </c>
      <c r="D83" s="57" t="s">
        <v>215</v>
      </c>
      <c r="E83" s="63" t="s">
        <v>15</v>
      </c>
      <c r="F83" s="48">
        <v>90</v>
      </c>
      <c r="G83" s="48">
        <v>40.97</v>
      </c>
      <c r="H83" s="48">
        <f t="shared" si="20"/>
        <v>51.29</v>
      </c>
      <c r="I83" s="48">
        <f t="shared" si="21"/>
        <v>4616.1000000000004</v>
      </c>
      <c r="J83" s="35">
        <f t="shared" ref="J83:J94" si="22">$E$448</f>
        <v>0.252</v>
      </c>
      <c r="K83" s="8"/>
    </row>
    <row r="84" spans="1:22" ht="38.25" x14ac:dyDescent="0.2">
      <c r="A84" s="44" t="s">
        <v>294</v>
      </c>
      <c r="B84" s="53">
        <v>101563</v>
      </c>
      <c r="C84" s="56" t="s">
        <v>14</v>
      </c>
      <c r="D84" s="57" t="s">
        <v>216</v>
      </c>
      <c r="E84" s="63" t="s">
        <v>15</v>
      </c>
      <c r="F84" s="48">
        <v>90</v>
      </c>
      <c r="G84" s="48">
        <v>40.97</v>
      </c>
      <c r="H84" s="48">
        <f t="shared" si="20"/>
        <v>51.29</v>
      </c>
      <c r="I84" s="48">
        <f t="shared" si="21"/>
        <v>4616.1000000000004</v>
      </c>
      <c r="J84" s="35">
        <f t="shared" si="22"/>
        <v>0.252</v>
      </c>
      <c r="K84" s="8"/>
    </row>
    <row r="85" spans="1:22" x14ac:dyDescent="0.2">
      <c r="A85" s="44" t="s">
        <v>295</v>
      </c>
      <c r="B85" s="53">
        <v>3304</v>
      </c>
      <c r="C85" s="56" t="s">
        <v>16</v>
      </c>
      <c r="D85" s="57" t="s">
        <v>201</v>
      </c>
      <c r="E85" s="63" t="s">
        <v>7</v>
      </c>
      <c r="F85" s="48">
        <v>8</v>
      </c>
      <c r="G85" s="48">
        <v>2.79</v>
      </c>
      <c r="H85" s="48">
        <f t="shared" si="20"/>
        <v>3.49</v>
      </c>
      <c r="I85" s="48">
        <f t="shared" si="21"/>
        <v>27.92</v>
      </c>
      <c r="J85" s="35">
        <f t="shared" si="22"/>
        <v>0.252</v>
      </c>
      <c r="K85" s="8"/>
    </row>
    <row r="86" spans="1:22" ht="25.5" x14ac:dyDescent="0.2">
      <c r="A86" s="44" t="s">
        <v>296</v>
      </c>
      <c r="B86" s="53">
        <v>97894</v>
      </c>
      <c r="C86" s="56" t="s">
        <v>14</v>
      </c>
      <c r="D86" s="57" t="s">
        <v>72</v>
      </c>
      <c r="E86" s="63" t="s">
        <v>7</v>
      </c>
      <c r="F86" s="48">
        <v>3</v>
      </c>
      <c r="G86" s="48">
        <v>676.27</v>
      </c>
      <c r="H86" s="48">
        <f t="shared" si="20"/>
        <v>846.69</v>
      </c>
      <c r="I86" s="48">
        <f t="shared" si="21"/>
        <v>2540.0700000000002</v>
      </c>
      <c r="J86" s="35">
        <f t="shared" si="22"/>
        <v>0.252</v>
      </c>
      <c r="K86" s="8"/>
    </row>
    <row r="87" spans="1:22" ht="38.25" x14ac:dyDescent="0.2">
      <c r="A87" s="44" t="s">
        <v>297</v>
      </c>
      <c r="B87" s="53">
        <v>97670</v>
      </c>
      <c r="C87" s="56" t="s">
        <v>14</v>
      </c>
      <c r="D87" s="57" t="s">
        <v>164</v>
      </c>
      <c r="E87" s="63" t="s">
        <v>15</v>
      </c>
      <c r="F87" s="48">
        <f>3*20</f>
        <v>60</v>
      </c>
      <c r="G87" s="48">
        <v>25.12</v>
      </c>
      <c r="H87" s="48">
        <f t="shared" si="20"/>
        <v>31.45</v>
      </c>
      <c r="I87" s="48">
        <f t="shared" si="21"/>
        <v>1887</v>
      </c>
      <c r="J87" s="35">
        <f t="shared" si="22"/>
        <v>0.252</v>
      </c>
      <c r="K87" s="8"/>
    </row>
    <row r="88" spans="1:22" x14ac:dyDescent="0.2">
      <c r="A88" s="44" t="s">
        <v>298</v>
      </c>
      <c r="B88" s="53" t="s">
        <v>169</v>
      </c>
      <c r="C88" s="56" t="s">
        <v>103</v>
      </c>
      <c r="D88" s="57" t="s">
        <v>170</v>
      </c>
      <c r="E88" s="63" t="s">
        <v>15</v>
      </c>
      <c r="F88" s="48">
        <v>10</v>
      </c>
      <c r="G88" s="48">
        <v>409.63</v>
      </c>
      <c r="H88" s="48">
        <f t="shared" si="20"/>
        <v>512.85</v>
      </c>
      <c r="I88" s="48">
        <f t="shared" si="21"/>
        <v>5128.5</v>
      </c>
      <c r="J88" s="35">
        <f t="shared" si="22"/>
        <v>0.252</v>
      </c>
      <c r="K88" s="67"/>
    </row>
    <row r="89" spans="1:22" ht="51" x14ac:dyDescent="0.2">
      <c r="A89" s="44" t="s">
        <v>299</v>
      </c>
      <c r="B89" s="53">
        <v>90091</v>
      </c>
      <c r="C89" s="56" t="s">
        <v>14</v>
      </c>
      <c r="D89" s="57" t="s">
        <v>73</v>
      </c>
      <c r="E89" s="63" t="s">
        <v>30</v>
      </c>
      <c r="F89" s="48">
        <v>19.66</v>
      </c>
      <c r="G89" s="48">
        <v>6.29</v>
      </c>
      <c r="H89" s="48">
        <f t="shared" si="20"/>
        <v>7.87</v>
      </c>
      <c r="I89" s="48">
        <f t="shared" si="21"/>
        <v>154.72</v>
      </c>
      <c r="J89" s="35">
        <f t="shared" si="22"/>
        <v>0.252</v>
      </c>
      <c r="K89" s="67"/>
    </row>
    <row r="90" spans="1:22" s="65" customFormat="1" ht="38.25" x14ac:dyDescent="0.2">
      <c r="A90" s="44" t="s">
        <v>300</v>
      </c>
      <c r="B90" s="56">
        <v>97083</v>
      </c>
      <c r="C90" s="56" t="s">
        <v>14</v>
      </c>
      <c r="D90" s="57" t="s">
        <v>34</v>
      </c>
      <c r="E90" s="50" t="s">
        <v>13</v>
      </c>
      <c r="F90" s="48">
        <v>30.24</v>
      </c>
      <c r="G90" s="48">
        <v>3.89</v>
      </c>
      <c r="H90" s="48">
        <f t="shared" si="20"/>
        <v>4.87</v>
      </c>
      <c r="I90" s="48">
        <f t="shared" si="21"/>
        <v>147.26</v>
      </c>
      <c r="J90" s="35">
        <f t="shared" si="22"/>
        <v>0.252</v>
      </c>
      <c r="K90" s="67"/>
      <c r="L90" s="64"/>
      <c r="M90" s="64"/>
      <c r="N90" s="64"/>
      <c r="O90" s="64"/>
      <c r="T90" s="66"/>
      <c r="V90" s="66"/>
    </row>
    <row r="91" spans="1:22" ht="51" x14ac:dyDescent="0.2">
      <c r="A91" s="44" t="s">
        <v>301</v>
      </c>
      <c r="B91" s="53">
        <v>104729</v>
      </c>
      <c r="C91" s="56" t="s">
        <v>14</v>
      </c>
      <c r="D91" s="57" t="s">
        <v>74</v>
      </c>
      <c r="E91" s="63" t="s">
        <v>30</v>
      </c>
      <c r="F91" s="48">
        <v>17.46</v>
      </c>
      <c r="G91" s="48">
        <v>17.309999999999999</v>
      </c>
      <c r="H91" s="48">
        <f t="shared" si="20"/>
        <v>21.67</v>
      </c>
      <c r="I91" s="48">
        <f t="shared" si="21"/>
        <v>378.35</v>
      </c>
      <c r="J91" s="35">
        <f t="shared" si="22"/>
        <v>0.252</v>
      </c>
      <c r="K91" s="67"/>
    </row>
    <row r="92" spans="1:22" s="65" customFormat="1" ht="38.25" x14ac:dyDescent="0.2">
      <c r="A92" s="44" t="s">
        <v>302</v>
      </c>
      <c r="B92" s="56">
        <v>100981</v>
      </c>
      <c r="C92" s="56" t="s">
        <v>14</v>
      </c>
      <c r="D92" s="57" t="s">
        <v>31</v>
      </c>
      <c r="E92" s="50" t="s">
        <v>30</v>
      </c>
      <c r="F92" s="48">
        <v>2.86</v>
      </c>
      <c r="G92" s="48">
        <v>9.8000000000000007</v>
      </c>
      <c r="H92" s="48">
        <f t="shared" si="20"/>
        <v>12.26</v>
      </c>
      <c r="I92" s="48">
        <f t="shared" si="21"/>
        <v>35.06</v>
      </c>
      <c r="J92" s="35">
        <f t="shared" si="22"/>
        <v>0.252</v>
      </c>
      <c r="K92" s="67"/>
      <c r="L92" s="64"/>
      <c r="M92" s="64"/>
      <c r="N92" s="64"/>
      <c r="O92" s="64"/>
      <c r="T92" s="66"/>
      <c r="V92" s="66"/>
    </row>
    <row r="93" spans="1:22" s="65" customFormat="1" ht="25.5" x14ac:dyDescent="0.2">
      <c r="A93" s="44" t="s">
        <v>303</v>
      </c>
      <c r="B93" s="56">
        <v>95875</v>
      </c>
      <c r="C93" s="56" t="s">
        <v>14</v>
      </c>
      <c r="D93" s="57" t="s">
        <v>32</v>
      </c>
      <c r="E93" s="50" t="s">
        <v>33</v>
      </c>
      <c r="F93" s="48">
        <v>11.44</v>
      </c>
      <c r="G93" s="48">
        <v>2.64</v>
      </c>
      <c r="H93" s="48">
        <f t="shared" si="20"/>
        <v>3.3</v>
      </c>
      <c r="I93" s="48">
        <f t="shared" si="21"/>
        <v>37.75</v>
      </c>
      <c r="J93" s="35">
        <f t="shared" si="22"/>
        <v>0.252</v>
      </c>
      <c r="K93" s="67"/>
      <c r="L93" s="64"/>
      <c r="M93" s="64"/>
      <c r="N93" s="64"/>
      <c r="O93" s="64"/>
      <c r="T93" s="66"/>
      <c r="V93" s="66"/>
    </row>
    <row r="94" spans="1:22" ht="25.5" x14ac:dyDescent="0.2">
      <c r="A94" s="44" t="s">
        <v>304</v>
      </c>
      <c r="B94" s="53" t="s">
        <v>76</v>
      </c>
      <c r="C94" s="56" t="s">
        <v>67</v>
      </c>
      <c r="D94" s="57" t="s">
        <v>75</v>
      </c>
      <c r="E94" s="63" t="s">
        <v>30</v>
      </c>
      <c r="F94" s="48">
        <v>1.36</v>
      </c>
      <c r="G94" s="48">
        <v>747.69</v>
      </c>
      <c r="H94" s="48">
        <f t="shared" si="20"/>
        <v>936.1</v>
      </c>
      <c r="I94" s="48">
        <f t="shared" si="21"/>
        <v>1273.0899999999999</v>
      </c>
      <c r="J94" s="35">
        <f t="shared" si="22"/>
        <v>0.252</v>
      </c>
      <c r="K94" s="8"/>
    </row>
    <row r="95" spans="1:22" x14ac:dyDescent="0.2">
      <c r="A95" s="111" t="s">
        <v>305</v>
      </c>
      <c r="B95" s="112"/>
      <c r="C95" s="112"/>
      <c r="D95" s="112"/>
      <c r="E95" s="112"/>
      <c r="F95" s="112"/>
      <c r="G95" s="113"/>
      <c r="H95" s="27"/>
      <c r="I95" s="28">
        <f>SUM(I81:I94)</f>
        <v>50995.819999999992</v>
      </c>
      <c r="J95" s="29"/>
      <c r="K95" s="8"/>
    </row>
    <row r="96" spans="1:22" x14ac:dyDescent="0.2">
      <c r="A96" s="39" t="s">
        <v>306</v>
      </c>
      <c r="B96" s="98" t="s">
        <v>200</v>
      </c>
      <c r="C96" s="99"/>
      <c r="D96" s="100"/>
      <c r="E96" s="31"/>
      <c r="F96" s="32"/>
      <c r="G96" s="32"/>
      <c r="H96" s="32"/>
      <c r="I96" s="33"/>
      <c r="J96" s="34"/>
      <c r="K96" s="8"/>
    </row>
    <row r="97" spans="1:22" ht="38.25" x14ac:dyDescent="0.2">
      <c r="A97" s="44" t="s">
        <v>307</v>
      </c>
      <c r="B97" s="53">
        <v>92990</v>
      </c>
      <c r="C97" s="56" t="s">
        <v>14</v>
      </c>
      <c r="D97" s="57" t="s">
        <v>217</v>
      </c>
      <c r="E97" s="63" t="s">
        <v>15</v>
      </c>
      <c r="F97" s="48">
        <v>303</v>
      </c>
      <c r="G97" s="48">
        <v>88.81</v>
      </c>
      <c r="H97" s="48">
        <f t="shared" ref="H97:H108" si="23">TRUNC(G97*(1+J97),2)</f>
        <v>111.19</v>
      </c>
      <c r="I97" s="48">
        <f t="shared" ref="I97:I108" si="24">TRUNC(F97*H97,2)</f>
        <v>33690.57</v>
      </c>
      <c r="J97" s="35">
        <f>$E$448</f>
        <v>0.252</v>
      </c>
      <c r="K97" s="8"/>
    </row>
    <row r="98" spans="1:22" ht="25.5" x14ac:dyDescent="0.2">
      <c r="A98" s="44" t="s">
        <v>308</v>
      </c>
      <c r="B98" s="53">
        <v>1579</v>
      </c>
      <c r="C98" s="56" t="s">
        <v>14</v>
      </c>
      <c r="D98" s="57" t="s">
        <v>163</v>
      </c>
      <c r="E98" s="63" t="s">
        <v>7</v>
      </c>
      <c r="F98" s="48">
        <v>8</v>
      </c>
      <c r="G98" s="48">
        <v>9.59</v>
      </c>
      <c r="H98" s="48">
        <f t="shared" si="23"/>
        <v>11.05</v>
      </c>
      <c r="I98" s="48">
        <f t="shared" si="24"/>
        <v>88.4</v>
      </c>
      <c r="J98" s="35">
        <f>$H$448</f>
        <v>0.15279999999999999</v>
      </c>
      <c r="K98" s="8"/>
    </row>
    <row r="99" spans="1:22" ht="38.25" x14ac:dyDescent="0.2">
      <c r="A99" s="44" t="s">
        <v>309</v>
      </c>
      <c r="B99" s="53">
        <v>92996</v>
      </c>
      <c r="C99" s="56" t="s">
        <v>14</v>
      </c>
      <c r="D99" s="57" t="s">
        <v>218</v>
      </c>
      <c r="E99" s="63" t="s">
        <v>15</v>
      </c>
      <c r="F99" s="48">
        <v>911</v>
      </c>
      <c r="G99" s="48">
        <v>180.43</v>
      </c>
      <c r="H99" s="48">
        <f t="shared" si="23"/>
        <v>225.89</v>
      </c>
      <c r="I99" s="48">
        <f t="shared" si="24"/>
        <v>205785.79</v>
      </c>
      <c r="J99" s="35">
        <f>$E$448</f>
        <v>0.252</v>
      </c>
      <c r="K99" s="8"/>
    </row>
    <row r="100" spans="1:22" x14ac:dyDescent="0.2">
      <c r="A100" s="44" t="s">
        <v>310</v>
      </c>
      <c r="B100" s="53">
        <v>3152</v>
      </c>
      <c r="C100" s="56" t="s">
        <v>16</v>
      </c>
      <c r="D100" s="57" t="s">
        <v>116</v>
      </c>
      <c r="E100" s="63" t="s">
        <v>7</v>
      </c>
      <c r="F100" s="48">
        <v>24</v>
      </c>
      <c r="G100" s="48">
        <v>20.7</v>
      </c>
      <c r="H100" s="48">
        <f t="shared" si="23"/>
        <v>23.86</v>
      </c>
      <c r="I100" s="48">
        <f t="shared" si="24"/>
        <v>572.64</v>
      </c>
      <c r="J100" s="35">
        <f>$H$448</f>
        <v>0.15279999999999999</v>
      </c>
      <c r="K100" s="8"/>
    </row>
    <row r="101" spans="1:22" ht="38.25" x14ac:dyDescent="0.2">
      <c r="A101" s="44" t="s">
        <v>311</v>
      </c>
      <c r="B101" s="53">
        <v>97670</v>
      </c>
      <c r="C101" s="56" t="s">
        <v>14</v>
      </c>
      <c r="D101" s="57" t="s">
        <v>71</v>
      </c>
      <c r="E101" s="63" t="s">
        <v>15</v>
      </c>
      <c r="F101" s="48">
        <f>60*5</f>
        <v>300</v>
      </c>
      <c r="G101" s="48">
        <v>25.12</v>
      </c>
      <c r="H101" s="48">
        <f t="shared" si="23"/>
        <v>31.45</v>
      </c>
      <c r="I101" s="48">
        <f t="shared" si="24"/>
        <v>9435</v>
      </c>
      <c r="J101" s="35">
        <f t="shared" ref="J101:J108" si="25">$E$448</f>
        <v>0.252</v>
      </c>
      <c r="K101" s="8"/>
    </row>
    <row r="102" spans="1:22" ht="25.5" x14ac:dyDescent="0.2">
      <c r="A102" s="44" t="s">
        <v>312</v>
      </c>
      <c r="B102" s="53" t="s">
        <v>152</v>
      </c>
      <c r="C102" s="56" t="s">
        <v>154</v>
      </c>
      <c r="D102" s="57" t="s">
        <v>198</v>
      </c>
      <c r="E102" s="63" t="s">
        <v>7</v>
      </c>
      <c r="F102" s="48">
        <v>4</v>
      </c>
      <c r="G102" s="48">
        <v>946.78</v>
      </c>
      <c r="H102" s="48">
        <f t="shared" si="23"/>
        <v>1185.3599999999999</v>
      </c>
      <c r="I102" s="48">
        <f t="shared" si="24"/>
        <v>4741.4399999999996</v>
      </c>
      <c r="J102" s="35">
        <f t="shared" si="25"/>
        <v>0.252</v>
      </c>
      <c r="K102" s="8"/>
    </row>
    <row r="103" spans="1:22" ht="51" x14ac:dyDescent="0.2">
      <c r="A103" s="44" t="s">
        <v>313</v>
      </c>
      <c r="B103" s="53">
        <v>90091</v>
      </c>
      <c r="C103" s="56" t="s">
        <v>14</v>
      </c>
      <c r="D103" s="57" t="s">
        <v>73</v>
      </c>
      <c r="E103" s="63" t="s">
        <v>30</v>
      </c>
      <c r="F103" s="48">
        <v>79.42</v>
      </c>
      <c r="G103" s="48">
        <v>6.29</v>
      </c>
      <c r="H103" s="48">
        <f t="shared" si="23"/>
        <v>7.87</v>
      </c>
      <c r="I103" s="48">
        <f t="shared" si="24"/>
        <v>625.03</v>
      </c>
      <c r="J103" s="35">
        <f t="shared" si="25"/>
        <v>0.252</v>
      </c>
      <c r="K103" s="67"/>
    </row>
    <row r="104" spans="1:22" s="65" customFormat="1" ht="38.25" x14ac:dyDescent="0.2">
      <c r="A104" s="44" t="s">
        <v>314</v>
      </c>
      <c r="B104" s="56">
        <v>97083</v>
      </c>
      <c r="C104" s="56" t="s">
        <v>14</v>
      </c>
      <c r="D104" s="57" t="s">
        <v>34</v>
      </c>
      <c r="E104" s="50" t="s">
        <v>13</v>
      </c>
      <c r="F104" s="48">
        <v>96.48</v>
      </c>
      <c r="G104" s="48">
        <v>3.89</v>
      </c>
      <c r="H104" s="48">
        <f t="shared" si="23"/>
        <v>4.87</v>
      </c>
      <c r="I104" s="48">
        <f t="shared" si="24"/>
        <v>469.85</v>
      </c>
      <c r="J104" s="35">
        <f t="shared" si="25"/>
        <v>0.252</v>
      </c>
      <c r="K104" s="67"/>
      <c r="L104" s="64"/>
      <c r="M104" s="64"/>
      <c r="N104" s="64"/>
      <c r="O104" s="64"/>
      <c r="T104" s="66"/>
      <c r="V104" s="66"/>
    </row>
    <row r="105" spans="1:22" ht="51" x14ac:dyDescent="0.2">
      <c r="A105" s="44" t="s">
        <v>315</v>
      </c>
      <c r="B105" s="53">
        <v>104729</v>
      </c>
      <c r="C105" s="56" t="s">
        <v>14</v>
      </c>
      <c r="D105" s="57" t="s">
        <v>74</v>
      </c>
      <c r="E105" s="63" t="s">
        <v>30</v>
      </c>
      <c r="F105" s="48">
        <v>43.63</v>
      </c>
      <c r="G105" s="48">
        <v>17.309999999999999</v>
      </c>
      <c r="H105" s="48">
        <f t="shared" si="23"/>
        <v>21.67</v>
      </c>
      <c r="I105" s="48">
        <f t="shared" si="24"/>
        <v>945.46</v>
      </c>
      <c r="J105" s="35">
        <f t="shared" si="25"/>
        <v>0.252</v>
      </c>
      <c r="K105" s="67"/>
    </row>
    <row r="106" spans="1:22" s="65" customFormat="1" ht="38.25" x14ac:dyDescent="0.2">
      <c r="A106" s="44" t="s">
        <v>316</v>
      </c>
      <c r="B106" s="56">
        <v>100981</v>
      </c>
      <c r="C106" s="56" t="s">
        <v>14</v>
      </c>
      <c r="D106" s="57" t="s">
        <v>31</v>
      </c>
      <c r="E106" s="50" t="s">
        <v>30</v>
      </c>
      <c r="F106" s="48">
        <v>7.52</v>
      </c>
      <c r="G106" s="48">
        <v>9.8000000000000007</v>
      </c>
      <c r="H106" s="48">
        <f t="shared" si="23"/>
        <v>12.26</v>
      </c>
      <c r="I106" s="48">
        <f t="shared" si="24"/>
        <v>92.19</v>
      </c>
      <c r="J106" s="35">
        <f t="shared" si="25"/>
        <v>0.252</v>
      </c>
      <c r="K106" s="67"/>
      <c r="L106" s="64"/>
      <c r="M106" s="64"/>
      <c r="N106" s="64"/>
      <c r="O106" s="64"/>
      <c r="T106" s="66"/>
      <c r="V106" s="66"/>
    </row>
    <row r="107" spans="1:22" s="65" customFormat="1" ht="25.5" x14ac:dyDescent="0.2">
      <c r="A107" s="44" t="s">
        <v>317</v>
      </c>
      <c r="B107" s="56">
        <v>95875</v>
      </c>
      <c r="C107" s="56" t="s">
        <v>14</v>
      </c>
      <c r="D107" s="57" t="s">
        <v>32</v>
      </c>
      <c r="E107" s="50" t="s">
        <v>33</v>
      </c>
      <c r="F107" s="48">
        <v>30.1</v>
      </c>
      <c r="G107" s="48">
        <v>2.64</v>
      </c>
      <c r="H107" s="48">
        <f t="shared" si="23"/>
        <v>3.3</v>
      </c>
      <c r="I107" s="48">
        <f t="shared" si="24"/>
        <v>99.33</v>
      </c>
      <c r="J107" s="35">
        <f t="shared" si="25"/>
        <v>0.252</v>
      </c>
      <c r="K107" s="67"/>
      <c r="L107" s="64"/>
      <c r="M107" s="64"/>
      <c r="N107" s="64"/>
      <c r="O107" s="64"/>
      <c r="T107" s="66"/>
      <c r="V107" s="66"/>
    </row>
    <row r="108" spans="1:22" ht="25.5" x14ac:dyDescent="0.2">
      <c r="A108" s="44" t="s">
        <v>318</v>
      </c>
      <c r="B108" s="53" t="s">
        <v>76</v>
      </c>
      <c r="C108" s="56" t="s">
        <v>67</v>
      </c>
      <c r="D108" s="57" t="s">
        <v>75</v>
      </c>
      <c r="E108" s="63" t="s">
        <v>30</v>
      </c>
      <c r="F108" s="48">
        <v>5.52</v>
      </c>
      <c r="G108" s="48">
        <v>747.69</v>
      </c>
      <c r="H108" s="48">
        <f t="shared" si="23"/>
        <v>936.1</v>
      </c>
      <c r="I108" s="48">
        <f t="shared" si="24"/>
        <v>5167.2700000000004</v>
      </c>
      <c r="J108" s="35">
        <f t="shared" si="25"/>
        <v>0.252</v>
      </c>
      <c r="K108" s="8"/>
    </row>
    <row r="109" spans="1:22" s="65" customFormat="1" x14ac:dyDescent="0.2">
      <c r="A109" s="111" t="s">
        <v>319</v>
      </c>
      <c r="B109" s="112"/>
      <c r="C109" s="112"/>
      <c r="D109" s="112"/>
      <c r="E109" s="112"/>
      <c r="F109" s="112"/>
      <c r="G109" s="113"/>
      <c r="H109" s="27"/>
      <c r="I109" s="28">
        <f>SUM(I97:I108)</f>
        <v>261712.97</v>
      </c>
      <c r="J109" s="29"/>
      <c r="K109" s="67"/>
      <c r="L109" s="64"/>
      <c r="M109" s="64"/>
      <c r="N109" s="64"/>
      <c r="O109" s="64"/>
    </row>
    <row r="110" spans="1:22" x14ac:dyDescent="0.2">
      <c r="A110" s="39" t="s">
        <v>320</v>
      </c>
      <c r="B110" s="98" t="s">
        <v>165</v>
      </c>
      <c r="C110" s="99"/>
      <c r="D110" s="100"/>
      <c r="E110" s="31"/>
      <c r="F110" s="32"/>
      <c r="G110" s="32"/>
      <c r="H110" s="32"/>
      <c r="I110" s="33"/>
      <c r="J110" s="34"/>
      <c r="K110" s="8"/>
    </row>
    <row r="111" spans="1:22" ht="25.5" x14ac:dyDescent="0.2">
      <c r="A111" s="44" t="s">
        <v>321</v>
      </c>
      <c r="B111" s="73" t="s">
        <v>196</v>
      </c>
      <c r="C111" s="56" t="s">
        <v>171</v>
      </c>
      <c r="D111" s="57" t="s">
        <v>657</v>
      </c>
      <c r="E111" s="63" t="s">
        <v>7</v>
      </c>
      <c r="F111" s="48">
        <v>1</v>
      </c>
      <c r="G111" s="48">
        <v>120025.05</v>
      </c>
      <c r="H111" s="48">
        <f t="shared" ref="H111:H112" si="26">TRUNC(G111*(1+J111),2)</f>
        <v>150271.35999999999</v>
      </c>
      <c r="I111" s="48">
        <f t="shared" ref="I111:I112" si="27">TRUNC(F111*H111,2)</f>
        <v>150271.35999999999</v>
      </c>
      <c r="J111" s="35">
        <f>$E$448</f>
        <v>0.252</v>
      </c>
      <c r="K111" s="8"/>
    </row>
    <row r="112" spans="1:22" x14ac:dyDescent="0.2">
      <c r="A112" s="44" t="s">
        <v>322</v>
      </c>
      <c r="B112" s="53">
        <v>10186</v>
      </c>
      <c r="C112" s="56" t="s">
        <v>16</v>
      </c>
      <c r="D112" s="57" t="s">
        <v>658</v>
      </c>
      <c r="E112" s="63" t="s">
        <v>7</v>
      </c>
      <c r="F112" s="48">
        <v>1</v>
      </c>
      <c r="G112" s="48">
        <v>56347.17</v>
      </c>
      <c r="H112" s="48">
        <f t="shared" si="26"/>
        <v>70546.649999999994</v>
      </c>
      <c r="I112" s="48">
        <f t="shared" si="27"/>
        <v>70546.649999999994</v>
      </c>
      <c r="J112" s="35">
        <f>$E$448</f>
        <v>0.252</v>
      </c>
      <c r="K112" s="8"/>
    </row>
    <row r="113" spans="1:22" s="65" customFormat="1" x14ac:dyDescent="0.2">
      <c r="A113" s="111" t="s">
        <v>323</v>
      </c>
      <c r="B113" s="112"/>
      <c r="C113" s="112"/>
      <c r="D113" s="112"/>
      <c r="E113" s="112"/>
      <c r="F113" s="112"/>
      <c r="G113" s="113"/>
      <c r="H113" s="27"/>
      <c r="I113" s="28">
        <f>SUM(I111:I112)</f>
        <v>220818.00999999998</v>
      </c>
      <c r="J113" s="29"/>
      <c r="K113" s="67"/>
      <c r="L113" s="64"/>
      <c r="M113" s="64"/>
      <c r="N113" s="64"/>
      <c r="O113" s="64"/>
    </row>
    <row r="114" spans="1:22" x14ac:dyDescent="0.2">
      <c r="A114" s="39" t="s">
        <v>324</v>
      </c>
      <c r="B114" s="98" t="s">
        <v>167</v>
      </c>
      <c r="C114" s="99"/>
      <c r="D114" s="100"/>
      <c r="E114" s="31"/>
      <c r="F114" s="32"/>
      <c r="G114" s="32"/>
      <c r="H114" s="32"/>
      <c r="I114" s="33"/>
      <c r="J114" s="34"/>
      <c r="K114" s="8"/>
    </row>
    <row r="115" spans="1:22" x14ac:dyDescent="0.2">
      <c r="A115" s="44" t="s">
        <v>325</v>
      </c>
      <c r="B115" s="72" t="s">
        <v>152</v>
      </c>
      <c r="C115" s="56" t="s">
        <v>153</v>
      </c>
      <c r="D115" s="57" t="s">
        <v>166</v>
      </c>
      <c r="E115" s="55" t="s">
        <v>7</v>
      </c>
      <c r="F115" s="48">
        <v>1</v>
      </c>
      <c r="G115" s="48">
        <v>107400</v>
      </c>
      <c r="H115" s="48">
        <f>TRUNC(G115*(1+J115),2)</f>
        <v>123810.72</v>
      </c>
      <c r="I115" s="48">
        <f>TRUNC(F115*H115,2)</f>
        <v>123810.72</v>
      </c>
      <c r="J115" s="35">
        <f>$H$448</f>
        <v>0.15279999999999999</v>
      </c>
      <c r="K115" s="8"/>
    </row>
    <row r="116" spans="1:22" s="65" customFormat="1" x14ac:dyDescent="0.2">
      <c r="A116" s="111" t="s">
        <v>326</v>
      </c>
      <c r="B116" s="112"/>
      <c r="C116" s="112"/>
      <c r="D116" s="112"/>
      <c r="E116" s="112"/>
      <c r="F116" s="112"/>
      <c r="G116" s="113"/>
      <c r="H116" s="27"/>
      <c r="I116" s="28">
        <f>I115</f>
        <v>123810.72</v>
      </c>
      <c r="J116" s="29"/>
      <c r="K116" s="67"/>
      <c r="L116" s="64"/>
      <c r="M116" s="64"/>
      <c r="N116" s="64"/>
      <c r="O116" s="64"/>
    </row>
    <row r="117" spans="1:22" ht="15.75" x14ac:dyDescent="0.2">
      <c r="A117" s="101" t="s">
        <v>327</v>
      </c>
      <c r="B117" s="102"/>
      <c r="C117" s="102"/>
      <c r="D117" s="102"/>
      <c r="E117" s="102"/>
      <c r="F117" s="103"/>
      <c r="G117" s="19"/>
      <c r="H117" s="20"/>
      <c r="I117" s="21">
        <f>SUM(I27,I39,I48,I56,I61,I70,I79,I95,I113,I109,I116)</f>
        <v>742386.45</v>
      </c>
      <c r="J117" s="22"/>
      <c r="K117" s="13"/>
      <c r="L117" s="13"/>
      <c r="M117" s="13"/>
      <c r="N117" s="13"/>
      <c r="O117" s="13"/>
    </row>
    <row r="118" spans="1:22" s="65" customFormat="1" ht="15.75" x14ac:dyDescent="0.2">
      <c r="A118" s="122" t="s">
        <v>328</v>
      </c>
      <c r="B118" s="123"/>
      <c r="C118" s="123"/>
      <c r="D118" s="123"/>
      <c r="E118" s="123"/>
      <c r="F118" s="123"/>
      <c r="G118" s="123"/>
      <c r="H118" s="123"/>
      <c r="I118" s="123"/>
      <c r="J118" s="37"/>
      <c r="K118" s="67"/>
      <c r="L118" s="64"/>
      <c r="M118" s="64"/>
      <c r="N118" s="64"/>
      <c r="O118" s="64"/>
      <c r="T118" s="66"/>
      <c r="V118" s="66"/>
    </row>
    <row r="119" spans="1:22" x14ac:dyDescent="0.2">
      <c r="A119" s="86" t="s">
        <v>329</v>
      </c>
      <c r="B119" s="119" t="s">
        <v>173</v>
      </c>
      <c r="C119" s="120"/>
      <c r="D119" s="121"/>
      <c r="E119" s="38"/>
      <c r="F119" s="38"/>
      <c r="G119" s="38"/>
      <c r="H119" s="38"/>
      <c r="I119" s="38"/>
      <c r="J119" s="87"/>
      <c r="K119" s="13"/>
      <c r="L119" s="13"/>
      <c r="M119" s="13"/>
      <c r="N119" s="13"/>
      <c r="O119" s="13"/>
    </row>
    <row r="120" spans="1:22" s="65" customFormat="1" ht="38.25" x14ac:dyDescent="0.2">
      <c r="A120" s="44" t="s">
        <v>330</v>
      </c>
      <c r="B120" s="56">
        <v>96525</v>
      </c>
      <c r="C120" s="56" t="s">
        <v>14</v>
      </c>
      <c r="D120" s="57" t="s">
        <v>140</v>
      </c>
      <c r="E120" s="50" t="s">
        <v>30</v>
      </c>
      <c r="F120" s="48">
        <v>8.98</v>
      </c>
      <c r="G120" s="48">
        <v>59.6</v>
      </c>
      <c r="H120" s="48">
        <f t="shared" ref="H120:H130" si="28">TRUNC(G120*(1+J120),2)</f>
        <v>74.61</v>
      </c>
      <c r="I120" s="48">
        <f t="shared" ref="I120:I130" si="29">TRUNC(F120*H120,2)</f>
        <v>669.99</v>
      </c>
      <c r="J120" s="35">
        <f t="shared" ref="J120:J130" si="30">$E$448</f>
        <v>0.252</v>
      </c>
      <c r="K120" s="67"/>
      <c r="L120" s="64"/>
      <c r="M120" s="64"/>
      <c r="N120" s="64"/>
      <c r="O120" s="64"/>
      <c r="T120" s="66"/>
      <c r="V120" s="66"/>
    </row>
    <row r="121" spans="1:22" s="65" customFormat="1" ht="38.25" x14ac:dyDescent="0.2">
      <c r="A121" s="44" t="s">
        <v>331</v>
      </c>
      <c r="B121" s="56">
        <v>100981</v>
      </c>
      <c r="C121" s="56" t="s">
        <v>14</v>
      </c>
      <c r="D121" s="57" t="s">
        <v>31</v>
      </c>
      <c r="E121" s="50" t="s">
        <v>30</v>
      </c>
      <c r="F121" s="48">
        <v>7.42</v>
      </c>
      <c r="G121" s="48">
        <v>9.8000000000000007</v>
      </c>
      <c r="H121" s="48">
        <f t="shared" si="28"/>
        <v>12.26</v>
      </c>
      <c r="I121" s="48">
        <f t="shared" si="29"/>
        <v>90.96</v>
      </c>
      <c r="J121" s="35">
        <f t="shared" si="30"/>
        <v>0.252</v>
      </c>
      <c r="K121" s="67"/>
      <c r="L121" s="64"/>
      <c r="M121" s="3"/>
      <c r="N121" s="64"/>
      <c r="O121" s="64"/>
      <c r="T121" s="66"/>
      <c r="V121" s="66"/>
    </row>
    <row r="122" spans="1:22" s="65" customFormat="1" ht="25.5" x14ac:dyDescent="0.2">
      <c r="A122" s="44" t="s">
        <v>332</v>
      </c>
      <c r="B122" s="56">
        <v>95875</v>
      </c>
      <c r="C122" s="56" t="s">
        <v>14</v>
      </c>
      <c r="D122" s="57" t="s">
        <v>32</v>
      </c>
      <c r="E122" s="50" t="s">
        <v>33</v>
      </c>
      <c r="F122" s="48">
        <v>29.66</v>
      </c>
      <c r="G122" s="48">
        <v>2.64</v>
      </c>
      <c r="H122" s="48">
        <f t="shared" si="28"/>
        <v>3.3</v>
      </c>
      <c r="I122" s="48">
        <f t="shared" si="29"/>
        <v>97.87</v>
      </c>
      <c r="J122" s="35">
        <f t="shared" si="30"/>
        <v>0.252</v>
      </c>
      <c r="K122" s="67"/>
      <c r="L122" s="64"/>
      <c r="M122" s="64"/>
      <c r="N122" s="64"/>
      <c r="O122" s="64"/>
      <c r="T122" s="66"/>
      <c r="V122" s="66"/>
    </row>
    <row r="123" spans="1:22" s="65" customFormat="1" ht="38.25" x14ac:dyDescent="0.2">
      <c r="A123" s="44" t="s">
        <v>333</v>
      </c>
      <c r="B123" s="56">
        <v>97083</v>
      </c>
      <c r="C123" s="56" t="s">
        <v>14</v>
      </c>
      <c r="D123" s="57" t="s">
        <v>34</v>
      </c>
      <c r="E123" s="50" t="s">
        <v>13</v>
      </c>
      <c r="F123" s="48">
        <v>35.9</v>
      </c>
      <c r="G123" s="48">
        <v>3.89</v>
      </c>
      <c r="H123" s="48">
        <f t="shared" si="28"/>
        <v>4.87</v>
      </c>
      <c r="I123" s="48">
        <f t="shared" si="29"/>
        <v>174.83</v>
      </c>
      <c r="J123" s="35">
        <f t="shared" si="30"/>
        <v>0.252</v>
      </c>
      <c r="K123" s="67"/>
      <c r="L123" s="64"/>
      <c r="M123" s="64"/>
      <c r="N123" s="64"/>
      <c r="O123" s="64"/>
      <c r="T123" s="66"/>
      <c r="V123" s="66"/>
    </row>
    <row r="124" spans="1:22" s="65" customFormat="1" ht="25.5" x14ac:dyDescent="0.2">
      <c r="A124" s="44" t="s">
        <v>334</v>
      </c>
      <c r="B124" s="56">
        <v>96619</v>
      </c>
      <c r="C124" s="56" t="s">
        <v>14</v>
      </c>
      <c r="D124" s="57" t="s">
        <v>124</v>
      </c>
      <c r="E124" s="50" t="s">
        <v>13</v>
      </c>
      <c r="F124" s="48">
        <v>35.9</v>
      </c>
      <c r="G124" s="48">
        <v>47.71</v>
      </c>
      <c r="H124" s="48">
        <f t="shared" si="28"/>
        <v>59.73</v>
      </c>
      <c r="I124" s="48">
        <f t="shared" si="29"/>
        <v>2144.3000000000002</v>
      </c>
      <c r="J124" s="35">
        <f t="shared" si="30"/>
        <v>0.252</v>
      </c>
      <c r="K124" s="67"/>
      <c r="L124" s="64"/>
      <c r="M124" s="64"/>
      <c r="N124" s="64"/>
      <c r="O124" s="64"/>
      <c r="T124" s="66"/>
      <c r="V124" s="66"/>
    </row>
    <row r="125" spans="1:22" s="65" customFormat="1" ht="25.5" x14ac:dyDescent="0.2">
      <c r="A125" s="44" t="s">
        <v>335</v>
      </c>
      <c r="B125" s="56">
        <v>104740</v>
      </c>
      <c r="C125" s="56" t="s">
        <v>14</v>
      </c>
      <c r="D125" s="57" t="s">
        <v>141</v>
      </c>
      <c r="E125" s="50" t="s">
        <v>30</v>
      </c>
      <c r="F125" s="48">
        <v>3.27</v>
      </c>
      <c r="G125" s="48">
        <v>30.54</v>
      </c>
      <c r="H125" s="48">
        <f t="shared" si="28"/>
        <v>38.229999999999997</v>
      </c>
      <c r="I125" s="48">
        <f t="shared" si="29"/>
        <v>125.01</v>
      </c>
      <c r="J125" s="35">
        <f t="shared" si="30"/>
        <v>0.252</v>
      </c>
      <c r="K125" s="67"/>
      <c r="L125" s="64"/>
      <c r="M125" s="64"/>
      <c r="N125" s="64"/>
      <c r="O125" s="64"/>
      <c r="T125" s="66"/>
      <c r="V125" s="66"/>
    </row>
    <row r="126" spans="1:22" s="65" customFormat="1" ht="25.5" x14ac:dyDescent="0.2">
      <c r="A126" s="44" t="s">
        <v>336</v>
      </c>
      <c r="B126" s="56">
        <v>96556</v>
      </c>
      <c r="C126" s="56" t="s">
        <v>14</v>
      </c>
      <c r="D126" s="57" t="s">
        <v>126</v>
      </c>
      <c r="E126" s="50" t="s">
        <v>30</v>
      </c>
      <c r="F126" s="48">
        <v>4.26</v>
      </c>
      <c r="G126" s="48">
        <v>1022.16</v>
      </c>
      <c r="H126" s="48">
        <f t="shared" si="28"/>
        <v>1279.74</v>
      </c>
      <c r="I126" s="48">
        <f t="shared" si="29"/>
        <v>5451.69</v>
      </c>
      <c r="J126" s="35">
        <f t="shared" si="30"/>
        <v>0.252</v>
      </c>
      <c r="K126" s="67"/>
      <c r="L126" s="64"/>
      <c r="M126" s="64"/>
      <c r="N126" s="64"/>
      <c r="O126" s="64"/>
      <c r="T126" s="66"/>
      <c r="V126" s="66"/>
    </row>
    <row r="127" spans="1:22" s="65" customFormat="1" ht="25.5" x14ac:dyDescent="0.2">
      <c r="A127" s="44" t="s">
        <v>337</v>
      </c>
      <c r="B127" s="56">
        <v>96532</v>
      </c>
      <c r="C127" s="56" t="s">
        <v>14</v>
      </c>
      <c r="D127" s="57" t="s">
        <v>125</v>
      </c>
      <c r="E127" s="50" t="s">
        <v>13</v>
      </c>
      <c r="F127" s="48">
        <v>14.44</v>
      </c>
      <c r="G127" s="48">
        <v>195.67</v>
      </c>
      <c r="H127" s="48">
        <f t="shared" si="28"/>
        <v>244.97</v>
      </c>
      <c r="I127" s="48">
        <f t="shared" si="29"/>
        <v>3537.36</v>
      </c>
      <c r="J127" s="35">
        <f t="shared" si="30"/>
        <v>0.252</v>
      </c>
      <c r="K127" s="67"/>
      <c r="L127" s="64"/>
      <c r="M127" s="64"/>
      <c r="N127" s="64"/>
      <c r="O127" s="64"/>
      <c r="T127" s="66"/>
      <c r="V127" s="66"/>
    </row>
    <row r="128" spans="1:22" s="65" customFormat="1" ht="25.5" x14ac:dyDescent="0.2">
      <c r="A128" s="44" t="s">
        <v>338</v>
      </c>
      <c r="B128" s="56">
        <v>98557</v>
      </c>
      <c r="C128" s="56" t="s">
        <v>14</v>
      </c>
      <c r="D128" s="57" t="s">
        <v>36</v>
      </c>
      <c r="E128" s="50" t="s">
        <v>13</v>
      </c>
      <c r="F128" s="48">
        <v>35.74</v>
      </c>
      <c r="G128" s="48">
        <v>42.25</v>
      </c>
      <c r="H128" s="48">
        <f t="shared" si="28"/>
        <v>52.89</v>
      </c>
      <c r="I128" s="48">
        <f t="shared" si="29"/>
        <v>1890.28</v>
      </c>
      <c r="J128" s="35">
        <f t="shared" si="30"/>
        <v>0.252</v>
      </c>
      <c r="K128" s="67"/>
      <c r="L128" s="64"/>
      <c r="M128" s="64"/>
      <c r="N128" s="64"/>
      <c r="O128" s="64"/>
      <c r="T128" s="66"/>
      <c r="V128" s="66"/>
    </row>
    <row r="129" spans="1:22" s="65" customFormat="1" ht="25.5" x14ac:dyDescent="0.2">
      <c r="A129" s="44" t="s">
        <v>339</v>
      </c>
      <c r="B129" s="56">
        <v>96543</v>
      </c>
      <c r="C129" s="56" t="s">
        <v>14</v>
      </c>
      <c r="D129" s="57" t="s">
        <v>37</v>
      </c>
      <c r="E129" s="50" t="s">
        <v>27</v>
      </c>
      <c r="F129" s="48">
        <v>20.27</v>
      </c>
      <c r="G129" s="48">
        <v>21.22</v>
      </c>
      <c r="H129" s="48">
        <f t="shared" si="28"/>
        <v>26.56</v>
      </c>
      <c r="I129" s="48">
        <f t="shared" si="29"/>
        <v>538.37</v>
      </c>
      <c r="J129" s="35">
        <f t="shared" si="30"/>
        <v>0.252</v>
      </c>
      <c r="K129" s="67"/>
      <c r="L129" s="64"/>
      <c r="M129" s="64"/>
      <c r="N129" s="64"/>
      <c r="O129" s="64"/>
      <c r="T129" s="66"/>
      <c r="V129" s="66"/>
    </row>
    <row r="130" spans="1:22" s="65" customFormat="1" ht="25.5" x14ac:dyDescent="0.2">
      <c r="A130" s="44" t="s">
        <v>340</v>
      </c>
      <c r="B130" s="56">
        <v>96544</v>
      </c>
      <c r="C130" s="56" t="s">
        <v>14</v>
      </c>
      <c r="D130" s="57" t="s">
        <v>38</v>
      </c>
      <c r="E130" s="50" t="s">
        <v>27</v>
      </c>
      <c r="F130" s="48">
        <v>42.58</v>
      </c>
      <c r="G130" s="48">
        <v>18.48</v>
      </c>
      <c r="H130" s="48">
        <f t="shared" si="28"/>
        <v>23.13</v>
      </c>
      <c r="I130" s="48">
        <f t="shared" si="29"/>
        <v>984.87</v>
      </c>
      <c r="J130" s="35">
        <f t="shared" si="30"/>
        <v>0.252</v>
      </c>
      <c r="K130" s="67"/>
      <c r="L130" s="64"/>
      <c r="M130" s="64"/>
      <c r="N130" s="64"/>
      <c r="O130" s="64"/>
      <c r="T130" s="66"/>
      <c r="V130" s="66"/>
    </row>
    <row r="131" spans="1:22" x14ac:dyDescent="0.2">
      <c r="A131" s="108" t="s">
        <v>341</v>
      </c>
      <c r="B131" s="109"/>
      <c r="C131" s="109"/>
      <c r="D131" s="109"/>
      <c r="E131" s="109"/>
      <c r="F131" s="109"/>
      <c r="G131" s="110"/>
      <c r="H131" s="27"/>
      <c r="I131" s="28">
        <f>SUM(I120:I130)</f>
        <v>15705.530000000002</v>
      </c>
      <c r="J131" s="29"/>
      <c r="K131" s="13"/>
      <c r="L131" s="13"/>
      <c r="M131" s="13"/>
      <c r="N131" s="13"/>
      <c r="O131" s="13"/>
    </row>
    <row r="132" spans="1:22" x14ac:dyDescent="0.2">
      <c r="A132" s="39" t="s">
        <v>342</v>
      </c>
      <c r="B132" s="116" t="s">
        <v>174</v>
      </c>
      <c r="C132" s="117"/>
      <c r="D132" s="118"/>
      <c r="E132" s="31"/>
      <c r="F132" s="32"/>
      <c r="G132" s="32"/>
      <c r="H132" s="32"/>
      <c r="I132" s="32"/>
      <c r="J132" s="34"/>
    </row>
    <row r="133" spans="1:22" ht="25.5" x14ac:dyDescent="0.2">
      <c r="A133" s="44" t="s">
        <v>343</v>
      </c>
      <c r="B133" s="45">
        <v>92530</v>
      </c>
      <c r="C133" s="45" t="s">
        <v>14</v>
      </c>
      <c r="D133" s="46" t="s">
        <v>39</v>
      </c>
      <c r="E133" s="45" t="s">
        <v>13</v>
      </c>
      <c r="F133" s="47">
        <v>45.23</v>
      </c>
      <c r="G133" s="47">
        <v>41.18</v>
      </c>
      <c r="H133" s="48">
        <f t="shared" ref="H133:H138" si="31">TRUNC(G133*(1+J133),2)</f>
        <v>51.55</v>
      </c>
      <c r="I133" s="48">
        <f t="shared" ref="I133:I138" si="32">TRUNC(F133*H133,2)</f>
        <v>2331.6</v>
      </c>
      <c r="J133" s="35">
        <f t="shared" ref="J133:J138" si="33">$E$448</f>
        <v>0.252</v>
      </c>
      <c r="K133" s="13"/>
      <c r="L133" s="13"/>
      <c r="M133" s="13"/>
      <c r="N133" s="13"/>
      <c r="O133" s="13"/>
    </row>
    <row r="134" spans="1:22" ht="38.25" x14ac:dyDescent="0.2">
      <c r="A134" s="44" t="s">
        <v>344</v>
      </c>
      <c r="B134" s="45">
        <v>103682</v>
      </c>
      <c r="C134" s="45" t="s">
        <v>14</v>
      </c>
      <c r="D134" s="46" t="s">
        <v>40</v>
      </c>
      <c r="E134" s="45" t="s">
        <v>30</v>
      </c>
      <c r="F134" s="47">
        <v>6.19</v>
      </c>
      <c r="G134" s="47">
        <v>1073.82</v>
      </c>
      <c r="H134" s="48">
        <f t="shared" si="31"/>
        <v>1344.42</v>
      </c>
      <c r="I134" s="48">
        <f t="shared" si="32"/>
        <v>8321.9500000000007</v>
      </c>
      <c r="J134" s="35">
        <f t="shared" si="33"/>
        <v>0.252</v>
      </c>
      <c r="K134" s="13"/>
      <c r="L134" s="13"/>
      <c r="M134" s="13"/>
      <c r="N134" s="13"/>
      <c r="O134" s="13"/>
    </row>
    <row r="135" spans="1:22" ht="25.5" x14ac:dyDescent="0.2">
      <c r="A135" s="44" t="s">
        <v>345</v>
      </c>
      <c r="B135" s="45">
        <v>101792</v>
      </c>
      <c r="C135" s="45" t="s">
        <v>14</v>
      </c>
      <c r="D135" s="46" t="s">
        <v>41</v>
      </c>
      <c r="E135" s="45" t="s">
        <v>30</v>
      </c>
      <c r="F135" s="47">
        <v>6.19</v>
      </c>
      <c r="G135" s="47">
        <v>19.05</v>
      </c>
      <c r="H135" s="48">
        <f t="shared" si="31"/>
        <v>23.85</v>
      </c>
      <c r="I135" s="48">
        <f t="shared" si="32"/>
        <v>147.63</v>
      </c>
      <c r="J135" s="35">
        <f t="shared" si="33"/>
        <v>0.252</v>
      </c>
      <c r="K135" s="13"/>
      <c r="L135" s="13"/>
      <c r="M135" s="13"/>
      <c r="N135" s="13"/>
      <c r="O135" s="13"/>
    </row>
    <row r="136" spans="1:22" ht="25.5" x14ac:dyDescent="0.2">
      <c r="A136" s="44" t="s">
        <v>346</v>
      </c>
      <c r="B136" s="45">
        <v>98557</v>
      </c>
      <c r="C136" s="45" t="s">
        <v>14</v>
      </c>
      <c r="D136" s="46" t="s">
        <v>36</v>
      </c>
      <c r="E136" s="45" t="s">
        <v>13</v>
      </c>
      <c r="F136" s="47">
        <v>41.25</v>
      </c>
      <c r="G136" s="47">
        <v>42.25</v>
      </c>
      <c r="H136" s="48">
        <f t="shared" si="31"/>
        <v>52.89</v>
      </c>
      <c r="I136" s="48">
        <f t="shared" si="32"/>
        <v>2181.71</v>
      </c>
      <c r="J136" s="35">
        <f t="shared" si="33"/>
        <v>0.252</v>
      </c>
      <c r="K136" s="13"/>
      <c r="L136" s="13"/>
      <c r="M136" s="13"/>
      <c r="N136" s="13"/>
      <c r="O136" s="13"/>
    </row>
    <row r="137" spans="1:22" s="30" customFormat="1" ht="25.5" x14ac:dyDescent="0.2">
      <c r="A137" s="44" t="s">
        <v>347</v>
      </c>
      <c r="B137" s="45">
        <v>92770</v>
      </c>
      <c r="C137" s="45" t="s">
        <v>14</v>
      </c>
      <c r="D137" s="46" t="s">
        <v>42</v>
      </c>
      <c r="E137" s="45" t="s">
        <v>27</v>
      </c>
      <c r="F137" s="47">
        <v>114.27</v>
      </c>
      <c r="G137" s="47">
        <v>11.19</v>
      </c>
      <c r="H137" s="48">
        <f t="shared" si="31"/>
        <v>14</v>
      </c>
      <c r="I137" s="48">
        <f t="shared" si="32"/>
        <v>1599.78</v>
      </c>
      <c r="J137" s="35">
        <f t="shared" si="33"/>
        <v>0.252</v>
      </c>
      <c r="K137" s="13"/>
      <c r="L137" s="13"/>
      <c r="M137" s="13"/>
      <c r="N137" s="13"/>
      <c r="O137" s="13"/>
      <c r="P137" s="13"/>
      <c r="Q137" s="13"/>
      <c r="R137" s="13"/>
      <c r="S137" s="13"/>
      <c r="T137" s="13"/>
    </row>
    <row r="138" spans="1:22" ht="25.5" x14ac:dyDescent="0.2">
      <c r="A138" s="44" t="s">
        <v>348</v>
      </c>
      <c r="B138" s="45">
        <v>92769</v>
      </c>
      <c r="C138" s="45" t="s">
        <v>14</v>
      </c>
      <c r="D138" s="46" t="s">
        <v>43</v>
      </c>
      <c r="E138" s="45" t="s">
        <v>27</v>
      </c>
      <c r="F138" s="47">
        <v>194.51</v>
      </c>
      <c r="G138" s="47">
        <v>12.24</v>
      </c>
      <c r="H138" s="48">
        <f t="shared" si="31"/>
        <v>15.32</v>
      </c>
      <c r="I138" s="48">
        <f t="shared" si="32"/>
        <v>2979.89</v>
      </c>
      <c r="J138" s="35">
        <f t="shared" si="33"/>
        <v>0.252</v>
      </c>
      <c r="K138" s="13"/>
      <c r="L138" s="13"/>
      <c r="M138" s="13"/>
      <c r="N138" s="13"/>
      <c r="O138" s="13"/>
    </row>
    <row r="139" spans="1:22" x14ac:dyDescent="0.2">
      <c r="A139" s="108" t="s">
        <v>349</v>
      </c>
      <c r="B139" s="109"/>
      <c r="C139" s="109"/>
      <c r="D139" s="109"/>
      <c r="E139" s="109"/>
      <c r="F139" s="109"/>
      <c r="G139" s="110"/>
      <c r="H139" s="27"/>
      <c r="I139" s="28">
        <f>SUM(I133:I138)</f>
        <v>17562.560000000001</v>
      </c>
      <c r="J139" s="29"/>
      <c r="K139" s="13"/>
      <c r="L139" s="13"/>
      <c r="M139" s="13"/>
      <c r="N139" s="13"/>
      <c r="O139" s="13"/>
    </row>
    <row r="140" spans="1:22" x14ac:dyDescent="0.2">
      <c r="A140" s="39" t="s">
        <v>350</v>
      </c>
      <c r="B140" s="116" t="s">
        <v>175</v>
      </c>
      <c r="C140" s="117"/>
      <c r="D140" s="118"/>
      <c r="E140" s="31"/>
      <c r="F140" s="32"/>
      <c r="G140" s="32"/>
      <c r="H140" s="32"/>
      <c r="I140" s="33"/>
      <c r="J140" s="34"/>
      <c r="K140" s="13"/>
      <c r="L140" s="13"/>
      <c r="M140" s="13"/>
      <c r="N140" s="13"/>
      <c r="O140" s="13"/>
    </row>
    <row r="141" spans="1:22" ht="38.25" x14ac:dyDescent="0.2">
      <c r="A141" s="44" t="s">
        <v>351</v>
      </c>
      <c r="B141" s="45">
        <v>92448</v>
      </c>
      <c r="C141" s="45" t="s">
        <v>14</v>
      </c>
      <c r="D141" s="46" t="s">
        <v>44</v>
      </c>
      <c r="E141" s="45" t="s">
        <v>13</v>
      </c>
      <c r="F141" s="47">
        <v>23.7</v>
      </c>
      <c r="G141" s="47">
        <v>199.47</v>
      </c>
      <c r="H141" s="48">
        <f t="shared" ref="H141:H149" si="34">TRUNC(G141*(1+J141),2)</f>
        <v>249.73</v>
      </c>
      <c r="I141" s="48">
        <f t="shared" ref="I141:I149" si="35">TRUNC(F141*H141,2)</f>
        <v>5918.6</v>
      </c>
      <c r="J141" s="35">
        <f t="shared" ref="J141:J149" si="36">$E$448</f>
        <v>0.252</v>
      </c>
      <c r="K141" s="13"/>
      <c r="L141" s="13"/>
      <c r="M141" s="13"/>
      <c r="N141" s="13"/>
      <c r="O141" s="13"/>
    </row>
    <row r="142" spans="1:22" ht="38.25" x14ac:dyDescent="0.2">
      <c r="A142" s="44" t="s">
        <v>352</v>
      </c>
      <c r="B142" s="45">
        <v>103682</v>
      </c>
      <c r="C142" s="45" t="s">
        <v>14</v>
      </c>
      <c r="D142" s="49" t="s">
        <v>40</v>
      </c>
      <c r="E142" s="45" t="s">
        <v>30</v>
      </c>
      <c r="F142" s="47">
        <v>1.71</v>
      </c>
      <c r="G142" s="47">
        <v>1073.82</v>
      </c>
      <c r="H142" s="48">
        <f t="shared" si="34"/>
        <v>1344.42</v>
      </c>
      <c r="I142" s="48">
        <f t="shared" si="35"/>
        <v>2298.9499999999998</v>
      </c>
      <c r="J142" s="35">
        <f t="shared" si="36"/>
        <v>0.252</v>
      </c>
      <c r="K142" s="13"/>
      <c r="L142" s="13"/>
      <c r="M142" s="13"/>
      <c r="N142" s="13"/>
      <c r="O142" s="13"/>
    </row>
    <row r="143" spans="1:22" s="30" customFormat="1" ht="25.5" x14ac:dyDescent="0.2">
      <c r="A143" s="44" t="s">
        <v>353</v>
      </c>
      <c r="B143" s="45">
        <v>92759</v>
      </c>
      <c r="C143" s="45" t="s">
        <v>14</v>
      </c>
      <c r="D143" s="46" t="s">
        <v>45</v>
      </c>
      <c r="E143" s="45" t="s">
        <v>27</v>
      </c>
      <c r="F143" s="47">
        <v>49.56</v>
      </c>
      <c r="G143" s="47">
        <v>14.2</v>
      </c>
      <c r="H143" s="48">
        <f t="shared" si="34"/>
        <v>17.77</v>
      </c>
      <c r="I143" s="48">
        <f t="shared" si="35"/>
        <v>880.68</v>
      </c>
      <c r="J143" s="35">
        <f t="shared" si="36"/>
        <v>0.252</v>
      </c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</row>
    <row r="144" spans="1:22" s="25" customFormat="1" ht="25.5" x14ac:dyDescent="0.2">
      <c r="A144" s="44" t="s">
        <v>354</v>
      </c>
      <c r="B144" s="45">
        <v>92761</v>
      </c>
      <c r="C144" s="45" t="s">
        <v>14</v>
      </c>
      <c r="D144" s="46" t="s">
        <v>46</v>
      </c>
      <c r="E144" s="45" t="s">
        <v>27</v>
      </c>
      <c r="F144" s="47">
        <v>112.45</v>
      </c>
      <c r="G144" s="47">
        <v>11.79</v>
      </c>
      <c r="H144" s="48">
        <f t="shared" si="34"/>
        <v>14.76</v>
      </c>
      <c r="I144" s="48">
        <f t="shared" si="35"/>
        <v>1659.76</v>
      </c>
      <c r="J144" s="35">
        <f t="shared" si="36"/>
        <v>0.252</v>
      </c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</row>
    <row r="145" spans="1:21" s="30" customFormat="1" ht="25.5" x14ac:dyDescent="0.2">
      <c r="A145" s="44" t="s">
        <v>355</v>
      </c>
      <c r="B145" s="45">
        <v>93184</v>
      </c>
      <c r="C145" s="51" t="s">
        <v>14</v>
      </c>
      <c r="D145" s="58" t="s">
        <v>147</v>
      </c>
      <c r="E145" s="59" t="s">
        <v>15</v>
      </c>
      <c r="F145" s="47">
        <v>24.3</v>
      </c>
      <c r="G145" s="47">
        <v>32.81</v>
      </c>
      <c r="H145" s="48">
        <f t="shared" si="34"/>
        <v>41.07</v>
      </c>
      <c r="I145" s="48">
        <f t="shared" si="35"/>
        <v>998</v>
      </c>
      <c r="J145" s="35">
        <f t="shared" si="36"/>
        <v>0.252</v>
      </c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</row>
    <row r="146" spans="1:21" s="30" customFormat="1" x14ac:dyDescent="0.2">
      <c r="A146" s="44" t="s">
        <v>356</v>
      </c>
      <c r="B146" s="74" t="s">
        <v>197</v>
      </c>
      <c r="C146" s="60" t="s">
        <v>171</v>
      </c>
      <c r="D146" s="58" t="s">
        <v>172</v>
      </c>
      <c r="E146" s="59" t="s">
        <v>15</v>
      </c>
      <c r="F146" s="47">
        <v>10.6</v>
      </c>
      <c r="G146" s="47">
        <v>64.849999999999994</v>
      </c>
      <c r="H146" s="48">
        <f t="shared" si="34"/>
        <v>81.19</v>
      </c>
      <c r="I146" s="48">
        <f t="shared" si="35"/>
        <v>860.61</v>
      </c>
      <c r="J146" s="35">
        <f t="shared" si="36"/>
        <v>0.252</v>
      </c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</row>
    <row r="147" spans="1:21" s="30" customFormat="1" x14ac:dyDescent="0.2">
      <c r="A147" s="44" t="s">
        <v>357</v>
      </c>
      <c r="B147" s="45">
        <v>93194</v>
      </c>
      <c r="C147" s="51" t="s">
        <v>14</v>
      </c>
      <c r="D147" s="58" t="s">
        <v>148</v>
      </c>
      <c r="E147" s="59" t="s">
        <v>15</v>
      </c>
      <c r="F147" s="47">
        <v>22.8</v>
      </c>
      <c r="G147" s="47">
        <v>31.87</v>
      </c>
      <c r="H147" s="48">
        <f t="shared" si="34"/>
        <v>39.9</v>
      </c>
      <c r="I147" s="48">
        <f t="shared" si="35"/>
        <v>909.72</v>
      </c>
      <c r="J147" s="35">
        <f t="shared" si="36"/>
        <v>0.252</v>
      </c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</row>
    <row r="148" spans="1:21" s="30" customFormat="1" ht="25.5" x14ac:dyDescent="0.2">
      <c r="A148" s="44" t="s">
        <v>358</v>
      </c>
      <c r="B148" s="45">
        <v>90000</v>
      </c>
      <c r="C148" s="51" t="s">
        <v>14</v>
      </c>
      <c r="D148" s="52" t="s">
        <v>127</v>
      </c>
      <c r="E148" s="45" t="s">
        <v>27</v>
      </c>
      <c r="F148" s="47">
        <v>21.51</v>
      </c>
      <c r="G148" s="47">
        <v>13.07</v>
      </c>
      <c r="H148" s="48">
        <f t="shared" si="34"/>
        <v>16.36</v>
      </c>
      <c r="I148" s="48">
        <f t="shared" si="35"/>
        <v>351.9</v>
      </c>
      <c r="J148" s="35">
        <f t="shared" si="36"/>
        <v>0.252</v>
      </c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</row>
    <row r="149" spans="1:21" s="30" customFormat="1" ht="25.5" x14ac:dyDescent="0.2">
      <c r="A149" s="44" t="s">
        <v>359</v>
      </c>
      <c r="B149" s="45">
        <v>89999</v>
      </c>
      <c r="C149" s="51" t="s">
        <v>14</v>
      </c>
      <c r="D149" s="52" t="s">
        <v>128</v>
      </c>
      <c r="E149" s="45" t="s">
        <v>27</v>
      </c>
      <c r="F149" s="47">
        <v>33.49</v>
      </c>
      <c r="G149" s="47">
        <v>16.84</v>
      </c>
      <c r="H149" s="48">
        <f t="shared" si="34"/>
        <v>21.08</v>
      </c>
      <c r="I149" s="48">
        <f t="shared" si="35"/>
        <v>705.96</v>
      </c>
      <c r="J149" s="35">
        <f t="shared" si="36"/>
        <v>0.252</v>
      </c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</row>
    <row r="150" spans="1:21" s="25" customFormat="1" x14ac:dyDescent="0.2">
      <c r="A150" s="108" t="s">
        <v>360</v>
      </c>
      <c r="B150" s="109"/>
      <c r="C150" s="109"/>
      <c r="D150" s="109"/>
      <c r="E150" s="109"/>
      <c r="F150" s="109"/>
      <c r="G150" s="110"/>
      <c r="H150" s="27"/>
      <c r="I150" s="28">
        <f>SUM(I141:I149)</f>
        <v>14584.18</v>
      </c>
      <c r="J150" s="29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</row>
    <row r="151" spans="1:21" s="25" customFormat="1" x14ac:dyDescent="0.2">
      <c r="A151" s="39" t="s">
        <v>361</v>
      </c>
      <c r="B151" s="116" t="s">
        <v>176</v>
      </c>
      <c r="C151" s="117"/>
      <c r="D151" s="118"/>
      <c r="E151" s="31"/>
      <c r="F151" s="32"/>
      <c r="G151" s="32"/>
      <c r="H151" s="32"/>
      <c r="I151" s="33"/>
      <c r="J151" s="34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</row>
    <row r="152" spans="1:21" s="25" customFormat="1" ht="25.5" x14ac:dyDescent="0.2">
      <c r="A152" s="44" t="s">
        <v>362</v>
      </c>
      <c r="B152" s="45">
        <v>89472</v>
      </c>
      <c r="C152" s="45" t="s">
        <v>14</v>
      </c>
      <c r="D152" s="46" t="s">
        <v>56</v>
      </c>
      <c r="E152" s="45" t="s">
        <v>13</v>
      </c>
      <c r="F152" s="47">
        <v>141.81</v>
      </c>
      <c r="G152" s="47">
        <v>133.68</v>
      </c>
      <c r="H152" s="48">
        <f t="shared" ref="H152:H154" si="37">TRUNC(G152*(1+J152),2)</f>
        <v>167.36</v>
      </c>
      <c r="I152" s="48">
        <f t="shared" ref="I152:I154" si="38">TRUNC(F152*H152,2)</f>
        <v>23733.32</v>
      </c>
      <c r="J152" s="35">
        <f>$E$448</f>
        <v>0.252</v>
      </c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</row>
    <row r="153" spans="1:21" s="30" customFormat="1" ht="25.5" x14ac:dyDescent="0.2">
      <c r="A153" s="44" t="s">
        <v>363</v>
      </c>
      <c r="B153" s="45">
        <v>91602</v>
      </c>
      <c r="C153" s="45" t="s">
        <v>14</v>
      </c>
      <c r="D153" s="46" t="s">
        <v>57</v>
      </c>
      <c r="E153" s="45" t="s">
        <v>27</v>
      </c>
      <c r="F153" s="47">
        <v>45.05</v>
      </c>
      <c r="G153" s="47">
        <v>10.62</v>
      </c>
      <c r="H153" s="48">
        <f t="shared" si="37"/>
        <v>13.29</v>
      </c>
      <c r="I153" s="48">
        <f t="shared" si="38"/>
        <v>598.71</v>
      </c>
      <c r="J153" s="35">
        <f>$E$448</f>
        <v>0.252</v>
      </c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</row>
    <row r="154" spans="1:21" s="25" customFormat="1" ht="25.5" x14ac:dyDescent="0.2">
      <c r="A154" s="44" t="s">
        <v>364</v>
      </c>
      <c r="B154" s="45">
        <v>94964</v>
      </c>
      <c r="C154" s="45" t="s">
        <v>14</v>
      </c>
      <c r="D154" s="46" t="s">
        <v>58</v>
      </c>
      <c r="E154" s="45" t="s">
        <v>30</v>
      </c>
      <c r="F154" s="47">
        <v>8.2100000000000009</v>
      </c>
      <c r="G154" s="47">
        <v>569.48</v>
      </c>
      <c r="H154" s="48">
        <f t="shared" si="37"/>
        <v>712.98</v>
      </c>
      <c r="I154" s="48">
        <f t="shared" si="38"/>
        <v>5853.56</v>
      </c>
      <c r="J154" s="35">
        <f>$E$448</f>
        <v>0.252</v>
      </c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</row>
    <row r="155" spans="1:21" x14ac:dyDescent="0.2">
      <c r="A155" s="108" t="s">
        <v>365</v>
      </c>
      <c r="B155" s="109"/>
      <c r="C155" s="109"/>
      <c r="D155" s="109"/>
      <c r="E155" s="109"/>
      <c r="F155" s="109"/>
      <c r="G155" s="110"/>
      <c r="H155" s="27"/>
      <c r="I155" s="28">
        <f>SUM(I152:I154)</f>
        <v>30185.59</v>
      </c>
      <c r="J155" s="29"/>
      <c r="K155" s="13"/>
      <c r="L155" s="13"/>
      <c r="M155" s="13"/>
      <c r="N155" s="13"/>
      <c r="O155" s="13"/>
    </row>
    <row r="156" spans="1:21" x14ac:dyDescent="0.2">
      <c r="A156" s="39" t="s">
        <v>366</v>
      </c>
      <c r="B156" s="116" t="s">
        <v>177</v>
      </c>
      <c r="C156" s="117"/>
      <c r="D156" s="118"/>
      <c r="E156" s="31"/>
      <c r="F156" s="32"/>
      <c r="G156" s="32"/>
      <c r="H156" s="32"/>
      <c r="I156" s="33"/>
      <c r="J156" s="34"/>
      <c r="K156" s="13"/>
      <c r="L156" s="13"/>
      <c r="M156" s="13"/>
      <c r="N156" s="13"/>
      <c r="O156" s="13"/>
    </row>
    <row r="157" spans="1:21" ht="38.25" x14ac:dyDescent="0.2">
      <c r="A157" s="44" t="s">
        <v>367</v>
      </c>
      <c r="B157" s="45">
        <v>87879</v>
      </c>
      <c r="C157" s="45" t="s">
        <v>14</v>
      </c>
      <c r="D157" s="46" t="s">
        <v>47</v>
      </c>
      <c r="E157" s="45" t="s">
        <v>13</v>
      </c>
      <c r="F157" s="47">
        <v>121.16</v>
      </c>
      <c r="G157" s="47">
        <v>5.23</v>
      </c>
      <c r="H157" s="48">
        <f t="shared" ref="H157:H162" si="39">TRUNC(G157*(1+J157),2)</f>
        <v>6.54</v>
      </c>
      <c r="I157" s="48">
        <f t="shared" ref="I157:I162" si="40">TRUNC(F157*H157,2)</f>
        <v>792.38</v>
      </c>
      <c r="J157" s="35">
        <f t="shared" ref="J157:J162" si="41">$E$448</f>
        <v>0.252</v>
      </c>
      <c r="K157" s="13"/>
      <c r="L157" s="13"/>
      <c r="M157" s="13"/>
      <c r="N157" s="13"/>
      <c r="O157" s="13"/>
    </row>
    <row r="158" spans="1:21" ht="38.25" x14ac:dyDescent="0.2">
      <c r="A158" s="44" t="s">
        <v>368</v>
      </c>
      <c r="B158" s="45">
        <v>87893</v>
      </c>
      <c r="C158" s="45" t="s">
        <v>14</v>
      </c>
      <c r="D158" s="46" t="s">
        <v>48</v>
      </c>
      <c r="E158" s="45" t="s">
        <v>13</v>
      </c>
      <c r="F158" s="47">
        <v>101.78</v>
      </c>
      <c r="G158" s="47">
        <v>8.65</v>
      </c>
      <c r="H158" s="48">
        <f t="shared" si="39"/>
        <v>10.82</v>
      </c>
      <c r="I158" s="48">
        <f t="shared" si="40"/>
        <v>1101.25</v>
      </c>
      <c r="J158" s="35">
        <f t="shared" si="41"/>
        <v>0.252</v>
      </c>
      <c r="K158" s="13"/>
      <c r="L158" s="13"/>
      <c r="M158" s="13"/>
      <c r="N158" s="13"/>
      <c r="O158" s="13"/>
    </row>
    <row r="159" spans="1:21" ht="51" x14ac:dyDescent="0.2">
      <c r="A159" s="44" t="s">
        <v>369</v>
      </c>
      <c r="B159" s="45">
        <v>87529</v>
      </c>
      <c r="C159" s="45" t="s">
        <v>14</v>
      </c>
      <c r="D159" s="46" t="s">
        <v>49</v>
      </c>
      <c r="E159" s="45" t="s">
        <v>13</v>
      </c>
      <c r="F159" s="47">
        <v>121.16</v>
      </c>
      <c r="G159" s="47">
        <v>43.65</v>
      </c>
      <c r="H159" s="48">
        <f t="shared" si="39"/>
        <v>54.64</v>
      </c>
      <c r="I159" s="48">
        <f t="shared" si="40"/>
        <v>6620.18</v>
      </c>
      <c r="J159" s="35">
        <f t="shared" si="41"/>
        <v>0.252</v>
      </c>
      <c r="K159" s="13"/>
      <c r="L159" s="13"/>
      <c r="M159" s="13"/>
      <c r="N159" s="13"/>
      <c r="O159" s="13"/>
    </row>
    <row r="160" spans="1:21" ht="38.25" x14ac:dyDescent="0.2">
      <c r="A160" s="44" t="s">
        <v>370</v>
      </c>
      <c r="B160" s="45">
        <v>87797</v>
      </c>
      <c r="C160" s="45" t="s">
        <v>14</v>
      </c>
      <c r="D160" s="46" t="s">
        <v>50</v>
      </c>
      <c r="E160" s="45" t="s">
        <v>13</v>
      </c>
      <c r="F160" s="47">
        <v>101.78</v>
      </c>
      <c r="G160" s="47">
        <v>66.13</v>
      </c>
      <c r="H160" s="48">
        <f t="shared" si="39"/>
        <v>82.79</v>
      </c>
      <c r="I160" s="48">
        <f t="shared" si="40"/>
        <v>8426.36</v>
      </c>
      <c r="J160" s="35">
        <f t="shared" si="41"/>
        <v>0.252</v>
      </c>
      <c r="K160" s="13"/>
      <c r="L160" s="13"/>
      <c r="M160" s="13"/>
      <c r="N160" s="13"/>
      <c r="O160" s="13"/>
    </row>
    <row r="161" spans="1:21" s="30" customFormat="1" ht="38.25" x14ac:dyDescent="0.2">
      <c r="A161" s="44" t="s">
        <v>371</v>
      </c>
      <c r="B161" s="45">
        <v>87882</v>
      </c>
      <c r="C161" s="45" t="s">
        <v>14</v>
      </c>
      <c r="D161" s="46" t="s">
        <v>51</v>
      </c>
      <c r="E161" s="45" t="s">
        <v>13</v>
      </c>
      <c r="F161" s="47">
        <v>34.880000000000003</v>
      </c>
      <c r="G161" s="47">
        <v>6.21</v>
      </c>
      <c r="H161" s="48">
        <f t="shared" si="39"/>
        <v>7.77</v>
      </c>
      <c r="I161" s="48">
        <f t="shared" si="40"/>
        <v>271.01</v>
      </c>
      <c r="J161" s="35">
        <f t="shared" si="41"/>
        <v>0.252</v>
      </c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</row>
    <row r="162" spans="1:21" s="25" customFormat="1" ht="25.5" x14ac:dyDescent="0.2">
      <c r="A162" s="44" t="s">
        <v>372</v>
      </c>
      <c r="B162" s="45">
        <v>90408</v>
      </c>
      <c r="C162" s="45" t="s">
        <v>14</v>
      </c>
      <c r="D162" s="49" t="s">
        <v>115</v>
      </c>
      <c r="E162" s="45" t="s">
        <v>13</v>
      </c>
      <c r="F162" s="47">
        <v>34.880000000000003</v>
      </c>
      <c r="G162" s="47">
        <v>38.49</v>
      </c>
      <c r="H162" s="48">
        <f t="shared" si="39"/>
        <v>48.18</v>
      </c>
      <c r="I162" s="48">
        <f t="shared" si="40"/>
        <v>1680.51</v>
      </c>
      <c r="J162" s="35">
        <f t="shared" si="41"/>
        <v>0.252</v>
      </c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</row>
    <row r="163" spans="1:21" x14ac:dyDescent="0.2">
      <c r="A163" s="108" t="s">
        <v>373</v>
      </c>
      <c r="B163" s="109"/>
      <c r="C163" s="109"/>
      <c r="D163" s="109"/>
      <c r="E163" s="109"/>
      <c r="F163" s="109"/>
      <c r="G163" s="110"/>
      <c r="H163" s="27"/>
      <c r="I163" s="28">
        <f>SUM(I157:I162)</f>
        <v>18891.689999999999</v>
      </c>
      <c r="J163" s="29"/>
      <c r="K163" s="13"/>
      <c r="L163" s="13"/>
      <c r="M163" s="13"/>
      <c r="N163" s="13"/>
      <c r="O163" s="13"/>
    </row>
    <row r="164" spans="1:21" x14ac:dyDescent="0.2">
      <c r="A164" s="39" t="s">
        <v>374</v>
      </c>
      <c r="B164" s="116" t="s">
        <v>178</v>
      </c>
      <c r="C164" s="117"/>
      <c r="D164" s="118"/>
      <c r="E164" s="31"/>
      <c r="F164" s="32"/>
      <c r="G164" s="32"/>
      <c r="H164" s="32"/>
      <c r="I164" s="32"/>
      <c r="J164" s="34"/>
      <c r="K164" s="13"/>
      <c r="L164" s="13"/>
      <c r="M164" s="13"/>
      <c r="N164" s="13"/>
      <c r="O164" s="13"/>
    </row>
    <row r="165" spans="1:21" x14ac:dyDescent="0.2">
      <c r="A165" s="44" t="s">
        <v>375</v>
      </c>
      <c r="B165" s="45">
        <v>88485</v>
      </c>
      <c r="C165" s="45" t="s">
        <v>14</v>
      </c>
      <c r="D165" s="46" t="s">
        <v>52</v>
      </c>
      <c r="E165" s="45" t="s">
        <v>13</v>
      </c>
      <c r="F165" s="47">
        <v>222.94</v>
      </c>
      <c r="G165" s="47">
        <v>5.03</v>
      </c>
      <c r="H165" s="48">
        <f t="shared" ref="H165:H173" si="42">TRUNC(G165*(1+J165),2)</f>
        <v>6.29</v>
      </c>
      <c r="I165" s="48">
        <f t="shared" ref="I165:I173" si="43">TRUNC(F165*H165,2)</f>
        <v>1402.29</v>
      </c>
      <c r="J165" s="35">
        <f t="shared" ref="J165:J173" si="44">$E$448</f>
        <v>0.252</v>
      </c>
      <c r="K165" s="13"/>
      <c r="L165" s="13"/>
      <c r="M165" s="13"/>
      <c r="N165" s="13"/>
      <c r="O165" s="13"/>
    </row>
    <row r="166" spans="1:21" ht="25.5" x14ac:dyDescent="0.2">
      <c r="A166" s="44" t="s">
        <v>376</v>
      </c>
      <c r="B166" s="45">
        <v>88495</v>
      </c>
      <c r="C166" s="45" t="s">
        <v>14</v>
      </c>
      <c r="D166" s="46" t="s">
        <v>53</v>
      </c>
      <c r="E166" s="45" t="s">
        <v>13</v>
      </c>
      <c r="F166" s="47">
        <v>121.16</v>
      </c>
      <c r="G166" s="47">
        <v>13.65</v>
      </c>
      <c r="H166" s="48">
        <f t="shared" si="42"/>
        <v>17.079999999999998</v>
      </c>
      <c r="I166" s="48">
        <f t="shared" si="43"/>
        <v>2069.41</v>
      </c>
      <c r="J166" s="35">
        <f t="shared" si="44"/>
        <v>0.252</v>
      </c>
      <c r="K166" s="13"/>
      <c r="L166" s="13"/>
      <c r="M166" s="13"/>
      <c r="N166" s="13"/>
      <c r="O166" s="13"/>
    </row>
    <row r="167" spans="1:21" ht="25.5" x14ac:dyDescent="0.2">
      <c r="A167" s="44" t="s">
        <v>377</v>
      </c>
      <c r="B167" s="45">
        <v>88489</v>
      </c>
      <c r="C167" s="45" t="s">
        <v>14</v>
      </c>
      <c r="D167" s="46" t="s">
        <v>54</v>
      </c>
      <c r="E167" s="45" t="s">
        <v>13</v>
      </c>
      <c r="F167" s="47">
        <v>121.16</v>
      </c>
      <c r="G167" s="47">
        <v>14.76</v>
      </c>
      <c r="H167" s="48">
        <f t="shared" si="42"/>
        <v>18.47</v>
      </c>
      <c r="I167" s="48">
        <f t="shared" si="43"/>
        <v>2237.8200000000002</v>
      </c>
      <c r="J167" s="35">
        <f t="shared" si="44"/>
        <v>0.252</v>
      </c>
      <c r="K167" s="13"/>
      <c r="L167" s="13"/>
      <c r="M167" s="13"/>
      <c r="N167" s="13"/>
      <c r="O167" s="13"/>
    </row>
    <row r="168" spans="1:21" ht="25.5" x14ac:dyDescent="0.2">
      <c r="A168" s="44" t="s">
        <v>378</v>
      </c>
      <c r="B168" s="45">
        <v>88431</v>
      </c>
      <c r="C168" s="45" t="s">
        <v>14</v>
      </c>
      <c r="D168" s="46" t="s">
        <v>55</v>
      </c>
      <c r="E168" s="45" t="s">
        <v>13</v>
      </c>
      <c r="F168" s="47">
        <v>101.78</v>
      </c>
      <c r="G168" s="47">
        <v>28.78</v>
      </c>
      <c r="H168" s="48">
        <f t="shared" si="42"/>
        <v>36.03</v>
      </c>
      <c r="I168" s="48">
        <f t="shared" si="43"/>
        <v>3667.13</v>
      </c>
      <c r="J168" s="35">
        <f t="shared" si="44"/>
        <v>0.252</v>
      </c>
      <c r="K168" s="13"/>
      <c r="L168" s="13"/>
      <c r="M168" s="13"/>
      <c r="N168" s="13"/>
      <c r="O168" s="13"/>
    </row>
    <row r="169" spans="1:21" s="30" customFormat="1" x14ac:dyDescent="0.2">
      <c r="A169" s="44" t="s">
        <v>379</v>
      </c>
      <c r="B169" s="45">
        <v>88484</v>
      </c>
      <c r="C169" s="51" t="s">
        <v>14</v>
      </c>
      <c r="D169" s="52" t="s">
        <v>129</v>
      </c>
      <c r="E169" s="45" t="s">
        <v>13</v>
      </c>
      <c r="F169" s="47">
        <v>34.880000000000003</v>
      </c>
      <c r="G169" s="47">
        <v>6.16</v>
      </c>
      <c r="H169" s="48">
        <f t="shared" si="42"/>
        <v>7.71</v>
      </c>
      <c r="I169" s="48">
        <f t="shared" si="43"/>
        <v>268.92</v>
      </c>
      <c r="J169" s="35">
        <f t="shared" si="44"/>
        <v>0.252</v>
      </c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</row>
    <row r="170" spans="1:21" s="30" customFormat="1" x14ac:dyDescent="0.2">
      <c r="A170" s="44" t="s">
        <v>380</v>
      </c>
      <c r="B170" s="45">
        <v>88494</v>
      </c>
      <c r="C170" s="51" t="s">
        <v>14</v>
      </c>
      <c r="D170" s="52" t="s">
        <v>130</v>
      </c>
      <c r="E170" s="45" t="s">
        <v>13</v>
      </c>
      <c r="F170" s="47">
        <v>34.880000000000003</v>
      </c>
      <c r="G170" s="47">
        <v>24.98</v>
      </c>
      <c r="H170" s="48">
        <f t="shared" si="42"/>
        <v>31.27</v>
      </c>
      <c r="I170" s="48">
        <f t="shared" si="43"/>
        <v>1090.69</v>
      </c>
      <c r="J170" s="35">
        <f t="shared" si="44"/>
        <v>0.252</v>
      </c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</row>
    <row r="171" spans="1:21" s="30" customFormat="1" ht="25.5" x14ac:dyDescent="0.2">
      <c r="A171" s="44" t="s">
        <v>381</v>
      </c>
      <c r="B171" s="45">
        <v>88488</v>
      </c>
      <c r="C171" s="51" t="s">
        <v>14</v>
      </c>
      <c r="D171" s="52" t="s">
        <v>131</v>
      </c>
      <c r="E171" s="45" t="s">
        <v>13</v>
      </c>
      <c r="F171" s="47">
        <v>34.880000000000003</v>
      </c>
      <c r="G171" s="47">
        <v>17.55</v>
      </c>
      <c r="H171" s="48">
        <f t="shared" si="42"/>
        <v>21.97</v>
      </c>
      <c r="I171" s="48">
        <f t="shared" si="43"/>
        <v>766.31</v>
      </c>
      <c r="J171" s="35">
        <f t="shared" si="44"/>
        <v>0.252</v>
      </c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</row>
    <row r="172" spans="1:21" s="25" customFormat="1" ht="38.25" x14ac:dyDescent="0.2">
      <c r="A172" s="44" t="s">
        <v>382</v>
      </c>
      <c r="B172" s="45">
        <v>100722</v>
      </c>
      <c r="C172" s="60" t="s">
        <v>14</v>
      </c>
      <c r="D172" s="58" t="s">
        <v>149</v>
      </c>
      <c r="E172" s="59" t="s">
        <v>13</v>
      </c>
      <c r="F172" s="47">
        <v>45.56</v>
      </c>
      <c r="G172" s="47">
        <v>30.08</v>
      </c>
      <c r="H172" s="48">
        <f t="shared" si="42"/>
        <v>37.659999999999997</v>
      </c>
      <c r="I172" s="48">
        <f t="shared" si="43"/>
        <v>1715.78</v>
      </c>
      <c r="J172" s="35">
        <f t="shared" si="44"/>
        <v>0.252</v>
      </c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</row>
    <row r="173" spans="1:21" s="25" customFormat="1" ht="38.25" x14ac:dyDescent="0.2">
      <c r="A173" s="44" t="s">
        <v>383</v>
      </c>
      <c r="B173" s="45">
        <v>100726</v>
      </c>
      <c r="C173" s="60" t="s">
        <v>14</v>
      </c>
      <c r="D173" s="58" t="s">
        <v>150</v>
      </c>
      <c r="E173" s="59" t="s">
        <v>13</v>
      </c>
      <c r="F173" s="47">
        <v>45.56</v>
      </c>
      <c r="G173" s="47">
        <v>34.090000000000003</v>
      </c>
      <c r="H173" s="48">
        <f t="shared" si="42"/>
        <v>42.68</v>
      </c>
      <c r="I173" s="48">
        <f t="shared" si="43"/>
        <v>1944.5</v>
      </c>
      <c r="J173" s="35">
        <f t="shared" si="44"/>
        <v>0.252</v>
      </c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</row>
    <row r="174" spans="1:21" x14ac:dyDescent="0.2">
      <c r="A174" s="108" t="s">
        <v>384</v>
      </c>
      <c r="B174" s="109"/>
      <c r="C174" s="109"/>
      <c r="D174" s="109"/>
      <c r="E174" s="109"/>
      <c r="F174" s="109"/>
      <c r="G174" s="110"/>
      <c r="H174" s="27"/>
      <c r="I174" s="28">
        <f>SUM(I165:I173)</f>
        <v>15162.850000000002</v>
      </c>
      <c r="J174" s="29"/>
      <c r="K174" s="13"/>
      <c r="L174" s="13"/>
      <c r="M174" s="13"/>
      <c r="N174" s="13"/>
      <c r="O174" s="13"/>
    </row>
    <row r="175" spans="1:21" x14ac:dyDescent="0.2">
      <c r="A175" s="39" t="s">
        <v>385</v>
      </c>
      <c r="B175" s="116" t="s">
        <v>179</v>
      </c>
      <c r="C175" s="117"/>
      <c r="D175" s="118"/>
      <c r="E175" s="31"/>
      <c r="F175" s="32"/>
      <c r="G175" s="32"/>
      <c r="H175" s="32"/>
      <c r="I175" s="32"/>
      <c r="J175" s="34"/>
      <c r="K175" s="13"/>
      <c r="L175" s="13"/>
      <c r="M175" s="13"/>
      <c r="N175" s="13"/>
      <c r="O175" s="13"/>
    </row>
    <row r="176" spans="1:21" ht="38.25" x14ac:dyDescent="0.2">
      <c r="A176" s="44" t="s">
        <v>386</v>
      </c>
      <c r="B176" s="45">
        <v>97083</v>
      </c>
      <c r="C176" s="45" t="s">
        <v>14</v>
      </c>
      <c r="D176" s="46" t="s">
        <v>34</v>
      </c>
      <c r="E176" s="59" t="s">
        <v>13</v>
      </c>
      <c r="F176" s="47">
        <v>75.75</v>
      </c>
      <c r="G176" s="47">
        <v>3.89</v>
      </c>
      <c r="H176" s="48">
        <f t="shared" ref="H176:H180" si="45">TRUNC(G176*(1+J176),2)</f>
        <v>4.87</v>
      </c>
      <c r="I176" s="48">
        <f t="shared" ref="I176:I180" si="46">TRUNC(F176*H176,2)</f>
        <v>368.9</v>
      </c>
      <c r="J176" s="35">
        <f>$E$448</f>
        <v>0.252</v>
      </c>
      <c r="K176" s="13"/>
      <c r="L176" s="13"/>
      <c r="M176" s="13"/>
      <c r="N176" s="13"/>
      <c r="O176" s="13"/>
    </row>
    <row r="177" spans="1:15" ht="25.5" x14ac:dyDescent="0.2">
      <c r="A177" s="44" t="s">
        <v>387</v>
      </c>
      <c r="B177" s="45">
        <v>96622</v>
      </c>
      <c r="C177" s="45" t="s">
        <v>14</v>
      </c>
      <c r="D177" s="46" t="s">
        <v>136</v>
      </c>
      <c r="E177" s="59" t="s">
        <v>30</v>
      </c>
      <c r="F177" s="47">
        <v>3.79</v>
      </c>
      <c r="G177" s="47">
        <v>268.18</v>
      </c>
      <c r="H177" s="48">
        <f t="shared" si="45"/>
        <v>335.76</v>
      </c>
      <c r="I177" s="48">
        <f t="shared" si="46"/>
        <v>1272.53</v>
      </c>
      <c r="J177" s="35">
        <f>$E$448</f>
        <v>0.252</v>
      </c>
      <c r="K177" s="13"/>
      <c r="L177" s="13"/>
      <c r="M177" s="13"/>
      <c r="N177" s="13"/>
      <c r="O177" s="13"/>
    </row>
    <row r="178" spans="1:15" ht="25.5" x14ac:dyDescent="0.2">
      <c r="A178" s="44" t="s">
        <v>388</v>
      </c>
      <c r="B178" s="45">
        <v>95241</v>
      </c>
      <c r="C178" s="45" t="s">
        <v>14</v>
      </c>
      <c r="D178" s="46" t="s">
        <v>35</v>
      </c>
      <c r="E178" s="59" t="s">
        <v>13</v>
      </c>
      <c r="F178" s="47">
        <v>75.75</v>
      </c>
      <c r="G178" s="47">
        <v>44.09</v>
      </c>
      <c r="H178" s="48">
        <f t="shared" si="45"/>
        <v>55.2</v>
      </c>
      <c r="I178" s="48">
        <f t="shared" si="46"/>
        <v>4181.3999999999996</v>
      </c>
      <c r="J178" s="35">
        <f>$E$448</f>
        <v>0.252</v>
      </c>
      <c r="K178" s="13"/>
      <c r="L178" s="13"/>
      <c r="M178" s="13"/>
      <c r="N178" s="13"/>
      <c r="O178" s="13"/>
    </row>
    <row r="179" spans="1:15" ht="38.25" x14ac:dyDescent="0.2">
      <c r="A179" s="44" t="s">
        <v>389</v>
      </c>
      <c r="B179" s="45">
        <v>87620</v>
      </c>
      <c r="C179" s="45" t="s">
        <v>14</v>
      </c>
      <c r="D179" s="46" t="s">
        <v>137</v>
      </c>
      <c r="E179" s="59" t="s">
        <v>13</v>
      </c>
      <c r="F179" s="47">
        <v>41.25</v>
      </c>
      <c r="G179" s="47">
        <v>35.92</v>
      </c>
      <c r="H179" s="48">
        <f t="shared" si="45"/>
        <v>44.97</v>
      </c>
      <c r="I179" s="48">
        <f t="shared" si="46"/>
        <v>1855.01</v>
      </c>
      <c r="J179" s="35">
        <f>$E$448</f>
        <v>0.252</v>
      </c>
      <c r="K179" s="13"/>
      <c r="L179" s="13"/>
      <c r="M179" s="13"/>
      <c r="N179" s="13"/>
      <c r="O179" s="13"/>
    </row>
    <row r="180" spans="1:15" ht="38.25" x14ac:dyDescent="0.2">
      <c r="A180" s="44" t="s">
        <v>390</v>
      </c>
      <c r="B180" s="45">
        <v>94991</v>
      </c>
      <c r="C180" s="45" t="s">
        <v>14</v>
      </c>
      <c r="D180" s="46" t="s">
        <v>138</v>
      </c>
      <c r="E180" s="59" t="s">
        <v>30</v>
      </c>
      <c r="F180" s="47">
        <v>5.18</v>
      </c>
      <c r="G180" s="47">
        <v>792.2</v>
      </c>
      <c r="H180" s="48">
        <f t="shared" si="45"/>
        <v>991.83</v>
      </c>
      <c r="I180" s="48">
        <f t="shared" si="46"/>
        <v>5137.67</v>
      </c>
      <c r="J180" s="35">
        <f>$E$448</f>
        <v>0.252</v>
      </c>
      <c r="K180" s="13"/>
      <c r="L180" s="13"/>
      <c r="M180" s="13"/>
      <c r="N180" s="13"/>
      <c r="O180" s="13"/>
    </row>
    <row r="181" spans="1:15" x14ac:dyDescent="0.2">
      <c r="A181" s="108" t="s">
        <v>391</v>
      </c>
      <c r="B181" s="109"/>
      <c r="C181" s="109"/>
      <c r="D181" s="109"/>
      <c r="E181" s="109"/>
      <c r="F181" s="109"/>
      <c r="G181" s="110"/>
      <c r="H181" s="27"/>
      <c r="I181" s="28">
        <f>SUM(I176:I180)</f>
        <v>12815.51</v>
      </c>
      <c r="J181" s="29"/>
      <c r="K181" s="13"/>
      <c r="L181" s="13"/>
      <c r="M181" s="13"/>
      <c r="N181" s="13"/>
      <c r="O181" s="13"/>
    </row>
    <row r="182" spans="1:15" x14ac:dyDescent="0.2">
      <c r="A182" s="39" t="s">
        <v>392</v>
      </c>
      <c r="B182" s="116" t="s">
        <v>180</v>
      </c>
      <c r="C182" s="117"/>
      <c r="D182" s="118"/>
      <c r="E182" s="31"/>
      <c r="F182" s="32"/>
      <c r="G182" s="32"/>
      <c r="H182" s="32"/>
      <c r="I182" s="32"/>
      <c r="J182" s="34"/>
      <c r="K182" s="13"/>
      <c r="L182" s="13"/>
      <c r="M182" s="13"/>
      <c r="N182" s="13"/>
      <c r="O182" s="13"/>
    </row>
    <row r="183" spans="1:15" ht="38.25" x14ac:dyDescent="0.2">
      <c r="A183" s="44" t="s">
        <v>393</v>
      </c>
      <c r="B183" s="45">
        <v>92543</v>
      </c>
      <c r="C183" s="45" t="s">
        <v>14</v>
      </c>
      <c r="D183" s="46" t="s">
        <v>132</v>
      </c>
      <c r="E183" s="59" t="s">
        <v>13</v>
      </c>
      <c r="F183" s="47">
        <v>46.2</v>
      </c>
      <c r="G183" s="47">
        <v>35.520000000000003</v>
      </c>
      <c r="H183" s="48">
        <f t="shared" ref="H183:H187" si="47">TRUNC(G183*(1+J183),2)</f>
        <v>44.47</v>
      </c>
      <c r="I183" s="48">
        <f t="shared" ref="I183:I187" si="48">TRUNC(F183*H183,2)</f>
        <v>2054.5100000000002</v>
      </c>
      <c r="J183" s="35">
        <f>$E$448</f>
        <v>0.252</v>
      </c>
      <c r="K183" s="13"/>
      <c r="L183" s="13"/>
      <c r="M183" s="13"/>
      <c r="N183" s="13"/>
      <c r="O183" s="13"/>
    </row>
    <row r="184" spans="1:15" ht="38.25" x14ac:dyDescent="0.2">
      <c r="A184" s="44" t="s">
        <v>394</v>
      </c>
      <c r="B184" s="45">
        <v>94207</v>
      </c>
      <c r="C184" s="45" t="s">
        <v>14</v>
      </c>
      <c r="D184" s="46" t="s">
        <v>133</v>
      </c>
      <c r="E184" s="59" t="s">
        <v>13</v>
      </c>
      <c r="F184" s="47">
        <v>46.2</v>
      </c>
      <c r="G184" s="47">
        <v>43.75</v>
      </c>
      <c r="H184" s="48">
        <f t="shared" si="47"/>
        <v>54.77</v>
      </c>
      <c r="I184" s="48">
        <f t="shared" si="48"/>
        <v>2530.37</v>
      </c>
      <c r="J184" s="35">
        <f>$E$448</f>
        <v>0.252</v>
      </c>
      <c r="K184" s="13"/>
      <c r="L184" s="13"/>
      <c r="M184" s="13"/>
      <c r="N184" s="13"/>
      <c r="O184" s="13"/>
    </row>
    <row r="185" spans="1:15" ht="25.5" x14ac:dyDescent="0.2">
      <c r="A185" s="44" t="s">
        <v>395</v>
      </c>
      <c r="B185" s="45">
        <v>94228</v>
      </c>
      <c r="C185" s="45" t="s">
        <v>14</v>
      </c>
      <c r="D185" s="46" t="s">
        <v>134</v>
      </c>
      <c r="E185" s="59" t="s">
        <v>15</v>
      </c>
      <c r="F185" s="47">
        <v>8.25</v>
      </c>
      <c r="G185" s="47">
        <v>98.93</v>
      </c>
      <c r="H185" s="48">
        <f t="shared" si="47"/>
        <v>123.86</v>
      </c>
      <c r="I185" s="48">
        <f t="shared" si="48"/>
        <v>1021.84</v>
      </c>
      <c r="J185" s="35">
        <f>$E$448</f>
        <v>0.252</v>
      </c>
      <c r="K185" s="13"/>
      <c r="L185" s="13"/>
      <c r="M185" s="13"/>
      <c r="N185" s="13"/>
      <c r="O185" s="13"/>
    </row>
    <row r="186" spans="1:15" ht="25.5" x14ac:dyDescent="0.2">
      <c r="A186" s="44" t="s">
        <v>396</v>
      </c>
      <c r="B186" s="45">
        <v>94231</v>
      </c>
      <c r="C186" s="45" t="s">
        <v>14</v>
      </c>
      <c r="D186" s="49" t="s">
        <v>151</v>
      </c>
      <c r="E186" s="59" t="s">
        <v>15</v>
      </c>
      <c r="F186" s="47">
        <v>24.75</v>
      </c>
      <c r="G186" s="47">
        <v>57.17</v>
      </c>
      <c r="H186" s="48">
        <f t="shared" si="47"/>
        <v>71.569999999999993</v>
      </c>
      <c r="I186" s="48">
        <f t="shared" si="48"/>
        <v>1771.35</v>
      </c>
      <c r="J186" s="35">
        <f>$E$448</f>
        <v>0.252</v>
      </c>
      <c r="K186" s="13"/>
      <c r="L186" s="13"/>
      <c r="M186" s="13"/>
      <c r="N186" s="13"/>
      <c r="O186" s="13"/>
    </row>
    <row r="187" spans="1:15" ht="25.5" x14ac:dyDescent="0.2">
      <c r="A187" s="44" t="s">
        <v>397</v>
      </c>
      <c r="B187" s="45">
        <v>94231</v>
      </c>
      <c r="C187" s="45" t="s">
        <v>14</v>
      </c>
      <c r="D187" s="49" t="s">
        <v>135</v>
      </c>
      <c r="E187" s="59" t="s">
        <v>15</v>
      </c>
      <c r="F187" s="47">
        <v>24.75</v>
      </c>
      <c r="G187" s="47">
        <v>57.17</v>
      </c>
      <c r="H187" s="48">
        <f t="shared" si="47"/>
        <v>71.569999999999993</v>
      </c>
      <c r="I187" s="48">
        <f t="shared" si="48"/>
        <v>1771.35</v>
      </c>
      <c r="J187" s="35">
        <f>$E$448</f>
        <v>0.252</v>
      </c>
      <c r="K187" s="13"/>
      <c r="L187" s="13"/>
      <c r="M187" s="13"/>
      <c r="N187" s="13"/>
      <c r="O187" s="13"/>
    </row>
    <row r="188" spans="1:15" x14ac:dyDescent="0.2">
      <c r="A188" s="108" t="s">
        <v>398</v>
      </c>
      <c r="B188" s="109"/>
      <c r="C188" s="109"/>
      <c r="D188" s="109"/>
      <c r="E188" s="109"/>
      <c r="F188" s="109"/>
      <c r="G188" s="110"/>
      <c r="H188" s="27"/>
      <c r="I188" s="28">
        <f>SUM(I183:I187)</f>
        <v>9149.42</v>
      </c>
      <c r="J188" s="29"/>
      <c r="K188" s="13"/>
      <c r="L188" s="13"/>
      <c r="M188" s="13"/>
      <c r="N188" s="13"/>
      <c r="O188" s="13"/>
    </row>
    <row r="189" spans="1:15" x14ac:dyDescent="0.2">
      <c r="A189" s="39" t="s">
        <v>399</v>
      </c>
      <c r="B189" s="116" t="s">
        <v>181</v>
      </c>
      <c r="C189" s="117"/>
      <c r="D189" s="118"/>
      <c r="E189" s="31"/>
      <c r="F189" s="32"/>
      <c r="G189" s="32"/>
      <c r="H189" s="32"/>
      <c r="I189" s="32"/>
      <c r="J189" s="34"/>
      <c r="K189" s="13"/>
      <c r="L189" s="13"/>
      <c r="M189" s="13"/>
      <c r="N189" s="13"/>
      <c r="O189" s="13"/>
    </row>
    <row r="190" spans="1:15" x14ac:dyDescent="0.2">
      <c r="A190" s="44" t="s">
        <v>400</v>
      </c>
      <c r="B190" s="45">
        <v>99814</v>
      </c>
      <c r="C190" s="45" t="s">
        <v>14</v>
      </c>
      <c r="D190" s="49" t="s">
        <v>139</v>
      </c>
      <c r="E190" s="59" t="s">
        <v>13</v>
      </c>
      <c r="F190" s="61">
        <v>71.75</v>
      </c>
      <c r="G190" s="47">
        <v>1.76</v>
      </c>
      <c r="H190" s="48">
        <f>TRUNC(G190*(1+J190),2)</f>
        <v>2.2000000000000002</v>
      </c>
      <c r="I190" s="48">
        <f>TRUNC(F190*H190,2)</f>
        <v>157.85</v>
      </c>
      <c r="J190" s="35">
        <f>$E$448</f>
        <v>0.252</v>
      </c>
      <c r="K190" s="13"/>
      <c r="L190" s="13"/>
      <c r="M190" s="13"/>
      <c r="N190" s="13"/>
      <c r="O190" s="13"/>
    </row>
    <row r="191" spans="1:15" x14ac:dyDescent="0.2">
      <c r="A191" s="108" t="s">
        <v>401</v>
      </c>
      <c r="B191" s="109"/>
      <c r="C191" s="109"/>
      <c r="D191" s="109"/>
      <c r="E191" s="109"/>
      <c r="F191" s="109"/>
      <c r="G191" s="110"/>
      <c r="H191" s="27"/>
      <c r="I191" s="28">
        <f>SUM(I190)</f>
        <v>157.85</v>
      </c>
      <c r="J191" s="29"/>
      <c r="K191" s="13"/>
      <c r="L191" s="13"/>
      <c r="M191" s="13"/>
      <c r="N191" s="13"/>
      <c r="O191" s="13"/>
    </row>
    <row r="192" spans="1:15" ht="12.75" customHeight="1" x14ac:dyDescent="0.2">
      <c r="A192" s="86" t="s">
        <v>402</v>
      </c>
      <c r="B192" s="119" t="s">
        <v>182</v>
      </c>
      <c r="C192" s="120"/>
      <c r="D192" s="121"/>
      <c r="E192" s="38"/>
      <c r="F192" s="38"/>
      <c r="G192" s="38"/>
      <c r="H192" s="38"/>
      <c r="I192" s="38"/>
      <c r="J192" s="87"/>
      <c r="K192" s="13"/>
      <c r="L192" s="13"/>
      <c r="M192" s="13"/>
      <c r="N192" s="13"/>
      <c r="O192" s="13"/>
    </row>
    <row r="193" spans="1:15" ht="25.5" x14ac:dyDescent="0.2">
      <c r="A193" s="44" t="s">
        <v>403</v>
      </c>
      <c r="B193" s="56">
        <v>96523</v>
      </c>
      <c r="C193" s="56" t="s">
        <v>14</v>
      </c>
      <c r="D193" s="57" t="s">
        <v>183</v>
      </c>
      <c r="E193" s="50" t="s">
        <v>30</v>
      </c>
      <c r="F193" s="48">
        <v>0.97</v>
      </c>
      <c r="G193" s="48">
        <v>110.24</v>
      </c>
      <c r="H193" s="48">
        <f t="shared" ref="H193:H201" si="49">TRUNC(G193*(1+J193),2)</f>
        <v>138.02000000000001</v>
      </c>
      <c r="I193" s="48">
        <f t="shared" ref="I193:I201" si="50">TRUNC(F193*H193,2)</f>
        <v>133.87</v>
      </c>
      <c r="J193" s="35">
        <f t="shared" ref="J193:J201" si="51">$E$448</f>
        <v>0.252</v>
      </c>
      <c r="K193" s="13"/>
      <c r="L193" s="13"/>
      <c r="M193" s="13"/>
      <c r="N193" s="13"/>
      <c r="O193" s="13"/>
    </row>
    <row r="194" spans="1:15" ht="38.25" x14ac:dyDescent="0.2">
      <c r="A194" s="44" t="s">
        <v>404</v>
      </c>
      <c r="B194" s="56">
        <v>100981</v>
      </c>
      <c r="C194" s="56" t="s">
        <v>14</v>
      </c>
      <c r="D194" s="57" t="s">
        <v>31</v>
      </c>
      <c r="E194" s="50" t="s">
        <v>30</v>
      </c>
      <c r="F194" s="48">
        <v>0.28000000000000003</v>
      </c>
      <c r="G194" s="48">
        <v>9.8000000000000007</v>
      </c>
      <c r="H194" s="48">
        <f t="shared" si="49"/>
        <v>12.26</v>
      </c>
      <c r="I194" s="48">
        <f t="shared" si="50"/>
        <v>3.43</v>
      </c>
      <c r="J194" s="35">
        <f t="shared" si="51"/>
        <v>0.252</v>
      </c>
      <c r="K194" s="13"/>
      <c r="L194" s="13"/>
      <c r="M194" s="13"/>
      <c r="N194" s="13"/>
      <c r="O194" s="13"/>
    </row>
    <row r="195" spans="1:15" ht="25.5" x14ac:dyDescent="0.2">
      <c r="A195" s="44" t="s">
        <v>405</v>
      </c>
      <c r="B195" s="56">
        <v>95875</v>
      </c>
      <c r="C195" s="56" t="s">
        <v>14</v>
      </c>
      <c r="D195" s="57" t="s">
        <v>32</v>
      </c>
      <c r="E195" s="50" t="s">
        <v>33</v>
      </c>
      <c r="F195" s="48">
        <v>1.1200000000000001</v>
      </c>
      <c r="G195" s="48">
        <v>2.64</v>
      </c>
      <c r="H195" s="48">
        <f t="shared" si="49"/>
        <v>3.3</v>
      </c>
      <c r="I195" s="48">
        <f t="shared" si="50"/>
        <v>3.69</v>
      </c>
      <c r="J195" s="35">
        <f t="shared" si="51"/>
        <v>0.252</v>
      </c>
      <c r="K195" s="13"/>
      <c r="L195" s="13"/>
      <c r="M195" s="13"/>
      <c r="N195" s="13"/>
      <c r="O195" s="13"/>
    </row>
    <row r="196" spans="1:15" ht="25.5" x14ac:dyDescent="0.2">
      <c r="A196" s="44" t="s">
        <v>406</v>
      </c>
      <c r="B196" s="56">
        <v>96619</v>
      </c>
      <c r="C196" s="56" t="s">
        <v>14</v>
      </c>
      <c r="D196" s="57" t="s">
        <v>124</v>
      </c>
      <c r="E196" s="50" t="s">
        <v>13</v>
      </c>
      <c r="F196" s="48">
        <v>4.84</v>
      </c>
      <c r="G196" s="48">
        <v>47.71</v>
      </c>
      <c r="H196" s="48">
        <f t="shared" si="49"/>
        <v>59.73</v>
      </c>
      <c r="I196" s="48">
        <f t="shared" si="50"/>
        <v>289.08999999999997</v>
      </c>
      <c r="J196" s="35">
        <f t="shared" si="51"/>
        <v>0.252</v>
      </c>
      <c r="K196" s="13"/>
      <c r="L196" s="13"/>
      <c r="M196" s="13"/>
      <c r="N196" s="13"/>
      <c r="O196" s="13"/>
    </row>
    <row r="197" spans="1:15" ht="25.5" x14ac:dyDescent="0.2">
      <c r="A197" s="44" t="s">
        <v>407</v>
      </c>
      <c r="B197" s="56">
        <v>93382</v>
      </c>
      <c r="C197" s="56" t="s">
        <v>14</v>
      </c>
      <c r="D197" s="57" t="s">
        <v>184</v>
      </c>
      <c r="E197" s="50" t="s">
        <v>30</v>
      </c>
      <c r="F197" s="48">
        <v>0.75</v>
      </c>
      <c r="G197" s="48">
        <v>30.8</v>
      </c>
      <c r="H197" s="48">
        <f t="shared" si="49"/>
        <v>38.56</v>
      </c>
      <c r="I197" s="48">
        <f t="shared" si="50"/>
        <v>28.92</v>
      </c>
      <c r="J197" s="35">
        <f t="shared" si="51"/>
        <v>0.252</v>
      </c>
      <c r="K197" s="13"/>
      <c r="L197" s="13"/>
      <c r="M197" s="13"/>
      <c r="N197" s="13"/>
      <c r="O197" s="13"/>
    </row>
    <row r="198" spans="1:15" ht="25.5" x14ac:dyDescent="0.2">
      <c r="A198" s="44" t="s">
        <v>408</v>
      </c>
      <c r="B198" s="56">
        <v>96555</v>
      </c>
      <c r="C198" s="56" t="s">
        <v>14</v>
      </c>
      <c r="D198" s="57" t="s">
        <v>185</v>
      </c>
      <c r="E198" s="50" t="s">
        <v>30</v>
      </c>
      <c r="F198" s="48">
        <v>0.05</v>
      </c>
      <c r="G198" s="48">
        <v>842.37</v>
      </c>
      <c r="H198" s="48">
        <f t="shared" si="49"/>
        <v>1054.6400000000001</v>
      </c>
      <c r="I198" s="48">
        <f t="shared" si="50"/>
        <v>52.73</v>
      </c>
      <c r="J198" s="35">
        <f t="shared" si="51"/>
        <v>0.252</v>
      </c>
      <c r="K198" s="13"/>
      <c r="L198" s="13"/>
      <c r="M198" s="13"/>
      <c r="N198" s="13"/>
      <c r="O198" s="13"/>
    </row>
    <row r="199" spans="1:15" ht="25.5" x14ac:dyDescent="0.2">
      <c r="A199" s="44" t="s">
        <v>409</v>
      </c>
      <c r="B199" s="56">
        <v>96531</v>
      </c>
      <c r="C199" s="56" t="s">
        <v>14</v>
      </c>
      <c r="D199" s="57" t="s">
        <v>186</v>
      </c>
      <c r="E199" s="50" t="s">
        <v>13</v>
      </c>
      <c r="F199" s="48">
        <v>1.44</v>
      </c>
      <c r="G199" s="48">
        <v>111.52</v>
      </c>
      <c r="H199" s="48">
        <f t="shared" si="49"/>
        <v>139.62</v>
      </c>
      <c r="I199" s="48">
        <f t="shared" si="50"/>
        <v>201.05</v>
      </c>
      <c r="J199" s="35">
        <f t="shared" si="51"/>
        <v>0.252</v>
      </c>
      <c r="K199" s="13"/>
      <c r="L199" s="13"/>
      <c r="M199" s="13"/>
      <c r="N199" s="13"/>
      <c r="O199" s="13"/>
    </row>
    <row r="200" spans="1:15" ht="25.5" x14ac:dyDescent="0.2">
      <c r="A200" s="44" t="s">
        <v>410</v>
      </c>
      <c r="B200" s="56">
        <v>98557</v>
      </c>
      <c r="C200" s="56" t="s">
        <v>14</v>
      </c>
      <c r="D200" s="57" t="s">
        <v>36</v>
      </c>
      <c r="E200" s="50" t="s">
        <v>13</v>
      </c>
      <c r="F200" s="48">
        <v>1.8</v>
      </c>
      <c r="G200" s="48">
        <v>42.25</v>
      </c>
      <c r="H200" s="48">
        <f t="shared" si="49"/>
        <v>52.89</v>
      </c>
      <c r="I200" s="48">
        <f t="shared" si="50"/>
        <v>95.2</v>
      </c>
      <c r="J200" s="35">
        <f t="shared" si="51"/>
        <v>0.252</v>
      </c>
      <c r="K200" s="13"/>
      <c r="L200" s="13"/>
      <c r="M200" s="13"/>
      <c r="N200" s="13"/>
      <c r="O200" s="13"/>
    </row>
    <row r="201" spans="1:15" ht="25.5" x14ac:dyDescent="0.2">
      <c r="A201" s="44" t="s">
        <v>411</v>
      </c>
      <c r="B201" s="56">
        <v>96544</v>
      </c>
      <c r="C201" s="56" t="s">
        <v>14</v>
      </c>
      <c r="D201" s="57" t="s">
        <v>38</v>
      </c>
      <c r="E201" s="50" t="s">
        <v>27</v>
      </c>
      <c r="F201" s="48">
        <v>1.62</v>
      </c>
      <c r="G201" s="48">
        <v>18.48</v>
      </c>
      <c r="H201" s="48">
        <f t="shared" si="49"/>
        <v>23.13</v>
      </c>
      <c r="I201" s="48">
        <f t="shared" si="50"/>
        <v>37.47</v>
      </c>
      <c r="J201" s="35">
        <f t="shared" si="51"/>
        <v>0.252</v>
      </c>
      <c r="K201" s="13"/>
      <c r="L201" s="13"/>
      <c r="M201" s="13"/>
      <c r="N201" s="13"/>
      <c r="O201" s="13"/>
    </row>
    <row r="202" spans="1:15" x14ac:dyDescent="0.2">
      <c r="A202" s="108" t="s">
        <v>412</v>
      </c>
      <c r="B202" s="109"/>
      <c r="C202" s="109"/>
      <c r="D202" s="109"/>
      <c r="E202" s="109"/>
      <c r="F202" s="109"/>
      <c r="G202" s="110"/>
      <c r="H202" s="27"/>
      <c r="I202" s="28">
        <f>SUM(I193:I201)</f>
        <v>845.45</v>
      </c>
      <c r="J202" s="29"/>
      <c r="K202" s="13"/>
      <c r="L202" s="13"/>
      <c r="M202" s="13"/>
      <c r="N202" s="13"/>
      <c r="O202" s="13"/>
    </row>
    <row r="203" spans="1:15" ht="12.75" customHeight="1" x14ac:dyDescent="0.2">
      <c r="A203" s="86" t="s">
        <v>413</v>
      </c>
      <c r="B203" s="119" t="s">
        <v>187</v>
      </c>
      <c r="C203" s="120"/>
      <c r="D203" s="121"/>
      <c r="E203" s="38"/>
      <c r="F203" s="38"/>
      <c r="G203" s="38"/>
      <c r="H203" s="38"/>
      <c r="I203" s="38"/>
      <c r="J203" s="87"/>
      <c r="K203" s="13"/>
      <c r="L203" s="13"/>
      <c r="M203" s="13"/>
      <c r="N203" s="13"/>
      <c r="O203" s="13"/>
    </row>
    <row r="204" spans="1:15" ht="25.5" x14ac:dyDescent="0.2">
      <c r="A204" s="44" t="s">
        <v>414</v>
      </c>
      <c r="B204" s="56">
        <v>97101</v>
      </c>
      <c r="C204" s="56" t="s">
        <v>14</v>
      </c>
      <c r="D204" s="57" t="s">
        <v>188</v>
      </c>
      <c r="E204" s="68" t="s">
        <v>13</v>
      </c>
      <c r="F204" s="48">
        <v>3.12</v>
      </c>
      <c r="G204" s="48">
        <v>191.96</v>
      </c>
      <c r="H204" s="48">
        <f t="shared" ref="H204:H205" si="52">TRUNC(G204*(1+J204),2)</f>
        <v>240.33</v>
      </c>
      <c r="I204" s="48">
        <f t="shared" ref="I204:I205" si="53">TRUNC(F204*H204,2)</f>
        <v>749.82</v>
      </c>
      <c r="J204" s="35">
        <f>$E$448</f>
        <v>0.252</v>
      </c>
      <c r="K204" s="13"/>
      <c r="L204" s="13"/>
      <c r="M204" s="13"/>
      <c r="N204" s="13"/>
      <c r="O204" s="13"/>
    </row>
    <row r="205" spans="1:15" ht="25.5" x14ac:dyDescent="0.2">
      <c r="A205" s="44" t="s">
        <v>415</v>
      </c>
      <c r="B205" s="56">
        <v>98557</v>
      </c>
      <c r="C205" s="56" t="s">
        <v>14</v>
      </c>
      <c r="D205" s="57" t="s">
        <v>36</v>
      </c>
      <c r="E205" s="50" t="s">
        <v>13</v>
      </c>
      <c r="F205" s="48">
        <v>3.12</v>
      </c>
      <c r="G205" s="48">
        <v>42.25</v>
      </c>
      <c r="H205" s="48">
        <f t="shared" si="52"/>
        <v>52.89</v>
      </c>
      <c r="I205" s="48">
        <f t="shared" si="53"/>
        <v>165.01</v>
      </c>
      <c r="J205" s="35">
        <f>$E$448</f>
        <v>0.252</v>
      </c>
      <c r="K205" s="13"/>
      <c r="L205" s="13"/>
      <c r="M205" s="13"/>
      <c r="N205" s="13"/>
      <c r="O205" s="13"/>
    </row>
    <row r="206" spans="1:15" x14ac:dyDescent="0.2">
      <c r="A206" s="108" t="s">
        <v>416</v>
      </c>
      <c r="B206" s="109"/>
      <c r="C206" s="109"/>
      <c r="D206" s="109"/>
      <c r="E206" s="109"/>
      <c r="F206" s="109"/>
      <c r="G206" s="110"/>
      <c r="H206" s="27"/>
      <c r="I206" s="28">
        <f>SUM(I204:I205)</f>
        <v>914.83</v>
      </c>
      <c r="J206" s="29"/>
      <c r="K206" s="13"/>
      <c r="L206" s="13"/>
      <c r="M206" s="13"/>
      <c r="N206" s="13"/>
      <c r="O206" s="13"/>
    </row>
    <row r="207" spans="1:15" ht="12.75" customHeight="1" x14ac:dyDescent="0.2">
      <c r="A207" s="86" t="s">
        <v>417</v>
      </c>
      <c r="B207" s="119" t="s">
        <v>189</v>
      </c>
      <c r="C207" s="120"/>
      <c r="D207" s="121"/>
      <c r="E207" s="38"/>
      <c r="F207" s="38"/>
      <c r="G207" s="38"/>
      <c r="H207" s="38"/>
      <c r="I207" s="38"/>
      <c r="J207" s="87"/>
      <c r="K207" s="13"/>
      <c r="L207" s="13"/>
      <c r="M207" s="13"/>
      <c r="N207" s="13"/>
      <c r="O207" s="13"/>
    </row>
    <row r="208" spans="1:15" ht="25.5" x14ac:dyDescent="0.2">
      <c r="A208" s="44" t="s">
        <v>418</v>
      </c>
      <c r="B208" s="56">
        <v>89480</v>
      </c>
      <c r="C208" s="56" t="s">
        <v>14</v>
      </c>
      <c r="D208" s="57" t="s">
        <v>190</v>
      </c>
      <c r="E208" s="50" t="s">
        <v>30</v>
      </c>
      <c r="F208" s="48">
        <v>1.7</v>
      </c>
      <c r="G208" s="48">
        <v>175.84</v>
      </c>
      <c r="H208" s="48">
        <f t="shared" ref="H208:H213" si="54">TRUNC(G208*(1+J208),2)</f>
        <v>220.15</v>
      </c>
      <c r="I208" s="48">
        <f t="shared" ref="I208:I213" si="55">TRUNC(F208*H208,2)</f>
        <v>374.25</v>
      </c>
      <c r="J208" s="35">
        <f>$E$448</f>
        <v>0.252</v>
      </c>
      <c r="K208" s="13"/>
      <c r="L208" s="13"/>
      <c r="M208" s="13"/>
      <c r="N208" s="13"/>
      <c r="O208" s="13"/>
    </row>
    <row r="209" spans="1:15" ht="38.25" x14ac:dyDescent="0.2">
      <c r="A209" s="44" t="s">
        <v>419</v>
      </c>
      <c r="B209" s="45">
        <v>87893</v>
      </c>
      <c r="C209" s="45" t="s">
        <v>14</v>
      </c>
      <c r="D209" s="46" t="s">
        <v>48</v>
      </c>
      <c r="E209" s="45" t="s">
        <v>13</v>
      </c>
      <c r="F209" s="47">
        <v>3.4</v>
      </c>
      <c r="G209" s="47">
        <v>8.65</v>
      </c>
      <c r="H209" s="48">
        <f t="shared" si="54"/>
        <v>10.82</v>
      </c>
      <c r="I209" s="48">
        <f t="shared" si="55"/>
        <v>36.78</v>
      </c>
      <c r="J209" s="35">
        <f>$E$448</f>
        <v>0.252</v>
      </c>
      <c r="K209" s="13"/>
      <c r="L209" s="13"/>
      <c r="M209" s="13"/>
      <c r="N209" s="13"/>
      <c r="O209" s="13"/>
    </row>
    <row r="210" spans="1:15" ht="38.25" x14ac:dyDescent="0.2">
      <c r="A210" s="44" t="s">
        <v>420</v>
      </c>
      <c r="B210" s="45">
        <v>87797</v>
      </c>
      <c r="C210" s="45" t="s">
        <v>14</v>
      </c>
      <c r="D210" s="46" t="s">
        <v>50</v>
      </c>
      <c r="E210" s="45" t="s">
        <v>13</v>
      </c>
      <c r="F210" s="47">
        <v>3.4</v>
      </c>
      <c r="G210" s="47">
        <v>66.13</v>
      </c>
      <c r="H210" s="48">
        <f t="shared" si="54"/>
        <v>82.79</v>
      </c>
      <c r="I210" s="48">
        <f t="shared" si="55"/>
        <v>281.48</v>
      </c>
      <c r="J210" s="35">
        <f>$E$448</f>
        <v>0.252</v>
      </c>
      <c r="K210" s="13"/>
      <c r="L210" s="13"/>
      <c r="M210" s="13"/>
      <c r="N210" s="13"/>
      <c r="O210" s="13"/>
    </row>
    <row r="211" spans="1:15" x14ac:dyDescent="0.2">
      <c r="A211" s="44" t="s">
        <v>421</v>
      </c>
      <c r="B211" s="45">
        <v>88485</v>
      </c>
      <c r="C211" s="45" t="s">
        <v>14</v>
      </c>
      <c r="D211" s="46" t="s">
        <v>52</v>
      </c>
      <c r="E211" s="45" t="s">
        <v>13</v>
      </c>
      <c r="F211" s="47">
        <v>3.4</v>
      </c>
      <c r="G211" s="47">
        <v>5.03</v>
      </c>
      <c r="H211" s="48">
        <f t="shared" si="54"/>
        <v>6.29</v>
      </c>
      <c r="I211" s="48">
        <f t="shared" si="55"/>
        <v>21.38</v>
      </c>
      <c r="J211" s="35">
        <v>0.252</v>
      </c>
      <c r="K211" s="13"/>
      <c r="L211" s="13"/>
      <c r="M211" s="13"/>
      <c r="N211" s="13"/>
      <c r="O211" s="13"/>
    </row>
    <row r="212" spans="1:15" ht="25.5" x14ac:dyDescent="0.2">
      <c r="A212" s="44" t="s">
        <v>422</v>
      </c>
      <c r="B212" s="45">
        <v>88431</v>
      </c>
      <c r="C212" s="45" t="s">
        <v>14</v>
      </c>
      <c r="D212" s="46" t="s">
        <v>55</v>
      </c>
      <c r="E212" s="45" t="s">
        <v>13</v>
      </c>
      <c r="F212" s="47">
        <v>3.4</v>
      </c>
      <c r="G212" s="47">
        <v>28.78</v>
      </c>
      <c r="H212" s="48">
        <f t="shared" si="54"/>
        <v>36.03</v>
      </c>
      <c r="I212" s="48">
        <f t="shared" si="55"/>
        <v>122.5</v>
      </c>
      <c r="J212" s="35">
        <v>0.252</v>
      </c>
      <c r="K212" s="13"/>
      <c r="L212" s="13"/>
      <c r="M212" s="13"/>
      <c r="N212" s="13"/>
      <c r="O212" s="13"/>
    </row>
    <row r="213" spans="1:15" ht="38.25" x14ac:dyDescent="0.2">
      <c r="A213" s="44" t="s">
        <v>423</v>
      </c>
      <c r="B213" s="45">
        <v>94207</v>
      </c>
      <c r="C213" s="45" t="s">
        <v>14</v>
      </c>
      <c r="D213" s="46" t="s">
        <v>133</v>
      </c>
      <c r="E213" s="59" t="s">
        <v>13</v>
      </c>
      <c r="F213" s="47">
        <v>0.6</v>
      </c>
      <c r="G213" s="47">
        <v>43.75</v>
      </c>
      <c r="H213" s="48">
        <f t="shared" si="54"/>
        <v>54.77</v>
      </c>
      <c r="I213" s="48">
        <f t="shared" si="55"/>
        <v>32.86</v>
      </c>
      <c r="J213" s="35">
        <f>$E$448</f>
        <v>0.252</v>
      </c>
      <c r="K213" s="13"/>
      <c r="L213" s="13"/>
      <c r="M213" s="13"/>
      <c r="N213" s="13"/>
      <c r="O213" s="13"/>
    </row>
    <row r="214" spans="1:15" x14ac:dyDescent="0.2">
      <c r="A214" s="108" t="s">
        <v>424</v>
      </c>
      <c r="B214" s="109"/>
      <c r="C214" s="109"/>
      <c r="D214" s="109"/>
      <c r="E214" s="109"/>
      <c r="F214" s="109"/>
      <c r="G214" s="110"/>
      <c r="H214" s="27"/>
      <c r="I214" s="28">
        <f>SUM(I208:I213)</f>
        <v>869.25</v>
      </c>
      <c r="J214" s="29"/>
      <c r="K214" s="13"/>
      <c r="L214" s="13"/>
      <c r="M214" s="13"/>
      <c r="N214" s="13"/>
      <c r="O214" s="13"/>
    </row>
    <row r="215" spans="1:15" ht="12.75" customHeight="1" x14ac:dyDescent="0.2">
      <c r="A215" s="86" t="s">
        <v>425</v>
      </c>
      <c r="B215" s="119" t="s">
        <v>191</v>
      </c>
      <c r="C215" s="120"/>
      <c r="D215" s="121"/>
      <c r="E215" s="38"/>
      <c r="F215" s="38"/>
      <c r="G215" s="38"/>
      <c r="H215" s="38"/>
      <c r="I215" s="38"/>
      <c r="J215" s="87"/>
      <c r="K215" s="13"/>
      <c r="L215" s="13"/>
      <c r="M215" s="13"/>
      <c r="N215" s="13"/>
      <c r="O215" s="13"/>
    </row>
    <row r="216" spans="1:15" ht="25.5" x14ac:dyDescent="0.2">
      <c r="A216" s="44" t="s">
        <v>426</v>
      </c>
      <c r="B216" s="45">
        <v>100324</v>
      </c>
      <c r="C216" s="59" t="s">
        <v>14</v>
      </c>
      <c r="D216" s="49" t="s">
        <v>192</v>
      </c>
      <c r="E216" s="59" t="s">
        <v>30</v>
      </c>
      <c r="F216" s="47">
        <v>2.54</v>
      </c>
      <c r="G216" s="47">
        <v>227.01</v>
      </c>
      <c r="H216" s="48">
        <f t="shared" ref="H216:H217" si="56">TRUNC(G216*(1+J216),2)</f>
        <v>284.20999999999998</v>
      </c>
      <c r="I216" s="48">
        <f t="shared" ref="I216:I217" si="57">TRUNC(F216*H216,2)</f>
        <v>721.89</v>
      </c>
      <c r="J216" s="35">
        <f>$E$448</f>
        <v>0.252</v>
      </c>
      <c r="K216" s="13"/>
      <c r="L216" s="13"/>
      <c r="M216" s="13"/>
      <c r="N216" s="13"/>
      <c r="O216" s="13"/>
    </row>
    <row r="217" spans="1:15" x14ac:dyDescent="0.2">
      <c r="A217" s="44" t="s">
        <v>427</v>
      </c>
      <c r="B217" s="59" t="s">
        <v>193</v>
      </c>
      <c r="C217" s="59" t="s">
        <v>103</v>
      </c>
      <c r="D217" s="49" t="s">
        <v>194</v>
      </c>
      <c r="E217" s="59" t="s">
        <v>13</v>
      </c>
      <c r="F217" s="47">
        <v>42.42</v>
      </c>
      <c r="G217" s="47">
        <v>472.64</v>
      </c>
      <c r="H217" s="48">
        <f t="shared" si="56"/>
        <v>591.74</v>
      </c>
      <c r="I217" s="48">
        <f t="shared" si="57"/>
        <v>25101.61</v>
      </c>
      <c r="J217" s="35">
        <f>$E$448</f>
        <v>0.252</v>
      </c>
      <c r="K217" s="13"/>
      <c r="L217" s="13"/>
      <c r="M217" s="13"/>
      <c r="N217" s="13"/>
      <c r="O217" s="13"/>
    </row>
    <row r="218" spans="1:15" x14ac:dyDescent="0.2">
      <c r="A218" s="108" t="s">
        <v>428</v>
      </c>
      <c r="B218" s="109"/>
      <c r="C218" s="109"/>
      <c r="D218" s="109"/>
      <c r="E218" s="109"/>
      <c r="F218" s="109"/>
      <c r="G218" s="110"/>
      <c r="H218" s="27"/>
      <c r="I218" s="28">
        <f>SUM(I216:I217)</f>
        <v>25823.5</v>
      </c>
      <c r="J218" s="29"/>
      <c r="K218" s="13"/>
      <c r="L218" s="13"/>
      <c r="M218" s="13"/>
      <c r="N218" s="13"/>
      <c r="O218" s="13"/>
    </row>
    <row r="219" spans="1:15" x14ac:dyDescent="0.2">
      <c r="A219" s="39" t="s">
        <v>429</v>
      </c>
      <c r="B219" s="116" t="s">
        <v>181</v>
      </c>
      <c r="C219" s="117"/>
      <c r="D219" s="118"/>
      <c r="E219" s="31"/>
      <c r="F219" s="32"/>
      <c r="G219" s="32"/>
      <c r="H219" s="32"/>
      <c r="I219" s="32"/>
      <c r="J219" s="34"/>
      <c r="K219" s="13"/>
      <c r="L219" s="13"/>
      <c r="M219" s="13"/>
      <c r="N219" s="13"/>
      <c r="O219" s="13"/>
    </row>
    <row r="220" spans="1:15" x14ac:dyDescent="0.2">
      <c r="A220" s="44" t="s">
        <v>430</v>
      </c>
      <c r="B220" s="45">
        <v>99814</v>
      </c>
      <c r="C220" s="45" t="s">
        <v>14</v>
      </c>
      <c r="D220" s="49" t="s">
        <v>139</v>
      </c>
      <c r="E220" s="59" t="s">
        <v>13</v>
      </c>
      <c r="F220" s="61">
        <v>25.38</v>
      </c>
      <c r="G220" s="47">
        <v>1.76</v>
      </c>
      <c r="H220" s="48">
        <f>TRUNC(G220*(1+J220),2)</f>
        <v>2.2000000000000002</v>
      </c>
      <c r="I220" s="48">
        <f>TRUNC(F220*H220,2)</f>
        <v>55.83</v>
      </c>
      <c r="J220" s="35">
        <f>$E$448</f>
        <v>0.252</v>
      </c>
      <c r="K220" s="13"/>
      <c r="L220" s="13"/>
      <c r="M220" s="13"/>
      <c r="N220" s="13"/>
      <c r="O220" s="13"/>
    </row>
    <row r="221" spans="1:15" x14ac:dyDescent="0.2">
      <c r="A221" s="108" t="s">
        <v>431</v>
      </c>
      <c r="B221" s="109"/>
      <c r="C221" s="109"/>
      <c r="D221" s="109"/>
      <c r="E221" s="109"/>
      <c r="F221" s="109"/>
      <c r="G221" s="110"/>
      <c r="H221" s="27"/>
      <c r="I221" s="28">
        <f>SUM(I220)</f>
        <v>55.83</v>
      </c>
      <c r="J221" s="29"/>
      <c r="K221" s="13"/>
      <c r="L221" s="13"/>
      <c r="M221" s="13"/>
      <c r="N221" s="13"/>
      <c r="O221" s="13"/>
    </row>
    <row r="222" spans="1:15" x14ac:dyDescent="0.2">
      <c r="A222" s="39" t="s">
        <v>432</v>
      </c>
      <c r="B222" s="116" t="s">
        <v>195</v>
      </c>
      <c r="C222" s="117"/>
      <c r="D222" s="118"/>
      <c r="E222" s="31"/>
      <c r="F222" s="32"/>
      <c r="G222" s="32"/>
      <c r="H222" s="32"/>
      <c r="I222" s="32"/>
      <c r="J222" s="34"/>
      <c r="K222" s="13"/>
      <c r="L222" s="13"/>
      <c r="M222" s="13"/>
      <c r="N222" s="13"/>
      <c r="O222" s="13"/>
    </row>
    <row r="223" spans="1:15" ht="38.25" x14ac:dyDescent="0.2">
      <c r="A223" s="44" t="s">
        <v>433</v>
      </c>
      <c r="B223" s="51">
        <v>102098</v>
      </c>
      <c r="C223" s="60" t="s">
        <v>14</v>
      </c>
      <c r="D223" s="58" t="s">
        <v>206</v>
      </c>
      <c r="E223" s="60" t="s">
        <v>30</v>
      </c>
      <c r="F223" s="69">
        <v>6.24</v>
      </c>
      <c r="G223" s="70">
        <v>2419.36</v>
      </c>
      <c r="H223" s="48">
        <f>TRUNC(G223*(1+J223),2)</f>
        <v>3029.03</v>
      </c>
      <c r="I223" s="48">
        <f>TRUNC(F223*H223,2)</f>
        <v>18901.14</v>
      </c>
      <c r="J223" s="35">
        <f>$E$448</f>
        <v>0.252</v>
      </c>
      <c r="K223" s="13"/>
      <c r="L223" s="13"/>
      <c r="M223" s="13"/>
      <c r="N223" s="13"/>
      <c r="O223" s="13"/>
    </row>
    <row r="224" spans="1:15" x14ac:dyDescent="0.2">
      <c r="A224" s="108" t="s">
        <v>434</v>
      </c>
      <c r="B224" s="109"/>
      <c r="C224" s="109"/>
      <c r="D224" s="109"/>
      <c r="E224" s="109"/>
      <c r="F224" s="109"/>
      <c r="G224" s="110"/>
      <c r="H224" s="27"/>
      <c r="I224" s="28">
        <f>SUM(I223)</f>
        <v>18901.14</v>
      </c>
      <c r="J224" s="29"/>
      <c r="K224" s="13"/>
      <c r="L224" s="13"/>
      <c r="M224" s="13"/>
      <c r="N224" s="13"/>
      <c r="O224" s="13"/>
    </row>
    <row r="225" spans="1:15" ht="15.75" x14ac:dyDescent="0.2">
      <c r="A225" s="101" t="s">
        <v>63</v>
      </c>
      <c r="B225" s="102"/>
      <c r="C225" s="102"/>
      <c r="D225" s="102"/>
      <c r="E225" s="102"/>
      <c r="F225" s="103"/>
      <c r="G225" s="19"/>
      <c r="H225" s="20"/>
      <c r="I225" s="21">
        <f>SUM(I131,I139,I150,I155,I163,I174,I181,I188,I191,I202,I206,I214,I218,I221,I224)</f>
        <v>181625.18</v>
      </c>
      <c r="J225" s="22"/>
      <c r="K225" s="13"/>
      <c r="L225" s="13"/>
      <c r="M225" s="13"/>
      <c r="N225" s="13"/>
      <c r="O225" s="13"/>
    </row>
    <row r="226" spans="1:15" ht="16.5" thickBot="1" x14ac:dyDescent="0.25">
      <c r="A226" s="88" t="s">
        <v>435</v>
      </c>
      <c r="B226" s="89"/>
      <c r="C226" s="89"/>
      <c r="D226" s="89"/>
      <c r="E226" s="89"/>
      <c r="F226" s="90"/>
      <c r="G226" s="78"/>
      <c r="H226" s="75"/>
      <c r="I226" s="76">
        <f>SUM(I11,I17,I117,I225)</f>
        <v>978845.35999999987</v>
      </c>
      <c r="J226" s="77"/>
      <c r="K226" s="13"/>
      <c r="L226" s="13"/>
      <c r="M226" s="13"/>
      <c r="N226" s="13"/>
      <c r="O226" s="13"/>
    </row>
    <row r="227" spans="1:15" ht="25.15" customHeight="1" thickBot="1" x14ac:dyDescent="0.25">
      <c r="A227" s="96" t="s">
        <v>437</v>
      </c>
      <c r="B227" s="97"/>
      <c r="C227" s="97"/>
      <c r="D227" s="97"/>
      <c r="E227" s="97"/>
      <c r="F227" s="97"/>
      <c r="G227" s="97"/>
      <c r="H227" s="97"/>
      <c r="I227" s="97"/>
      <c r="J227" s="80"/>
    </row>
    <row r="228" spans="1:15" ht="25.15" customHeight="1" x14ac:dyDescent="0.2">
      <c r="A228" s="114" t="s">
        <v>438</v>
      </c>
      <c r="B228" s="115"/>
      <c r="C228" s="115"/>
      <c r="D228" s="115"/>
      <c r="E228" s="115"/>
      <c r="F228" s="115"/>
      <c r="G228" s="115"/>
      <c r="H228" s="115"/>
      <c r="I228" s="115"/>
      <c r="J228" s="79"/>
    </row>
    <row r="229" spans="1:15" x14ac:dyDescent="0.2">
      <c r="A229" s="39" t="s">
        <v>439</v>
      </c>
      <c r="B229" s="98" t="s">
        <v>60</v>
      </c>
      <c r="C229" s="99"/>
      <c r="D229" s="100"/>
      <c r="E229" s="31"/>
      <c r="F229" s="32"/>
      <c r="G229" s="32"/>
      <c r="H229" s="32"/>
      <c r="I229" s="32"/>
      <c r="J229" s="34"/>
      <c r="K229" s="8"/>
    </row>
    <row r="230" spans="1:15" ht="25.5" x14ac:dyDescent="0.2">
      <c r="A230" s="44" t="s">
        <v>440</v>
      </c>
      <c r="B230" s="53">
        <v>103689</v>
      </c>
      <c r="C230" s="53" t="s">
        <v>14</v>
      </c>
      <c r="D230" s="54" t="s">
        <v>59</v>
      </c>
      <c r="E230" s="63" t="s">
        <v>13</v>
      </c>
      <c r="F230" s="48">
        <v>4.5</v>
      </c>
      <c r="G230" s="48">
        <v>377.67</v>
      </c>
      <c r="H230" s="48">
        <f t="shared" ref="H230:H231" si="58">TRUNC(G230*(1+J230),2)</f>
        <v>472.84</v>
      </c>
      <c r="I230" s="48">
        <f t="shared" ref="I230:I231" si="59">TRUNC(F230*H230,2)</f>
        <v>2127.7800000000002</v>
      </c>
      <c r="J230" s="35">
        <f>$E$448</f>
        <v>0.252</v>
      </c>
      <c r="K230" s="8"/>
    </row>
    <row r="231" spans="1:15" ht="25.5" x14ac:dyDescent="0.2">
      <c r="A231" s="44" t="s">
        <v>441</v>
      </c>
      <c r="B231" s="53">
        <v>99059</v>
      </c>
      <c r="C231" s="53" t="s">
        <v>14</v>
      </c>
      <c r="D231" s="54" t="s">
        <v>61</v>
      </c>
      <c r="E231" s="55" t="s">
        <v>15</v>
      </c>
      <c r="F231" s="48">
        <f>28.5+20.2</f>
        <v>48.7</v>
      </c>
      <c r="G231" s="48">
        <v>77.569999999999993</v>
      </c>
      <c r="H231" s="48">
        <f t="shared" si="58"/>
        <v>97.11</v>
      </c>
      <c r="I231" s="48">
        <f t="shared" si="59"/>
        <v>4729.25</v>
      </c>
      <c r="J231" s="35">
        <f>$E$448</f>
        <v>0.252</v>
      </c>
      <c r="K231" s="8"/>
    </row>
    <row r="232" spans="1:15" s="25" customFormat="1" ht="15.75" x14ac:dyDescent="0.2">
      <c r="A232" s="101" t="s">
        <v>442</v>
      </c>
      <c r="B232" s="102"/>
      <c r="C232" s="102"/>
      <c r="D232" s="102"/>
      <c r="E232" s="102"/>
      <c r="F232" s="103"/>
      <c r="G232" s="19"/>
      <c r="H232" s="20"/>
      <c r="I232" s="21">
        <f>SUM(I230:I231)</f>
        <v>6857.0300000000007</v>
      </c>
      <c r="J232" s="22"/>
      <c r="K232" s="23"/>
      <c r="L232" s="24"/>
      <c r="M232" s="24"/>
      <c r="N232" s="24"/>
      <c r="O232" s="24"/>
    </row>
    <row r="233" spans="1:15" ht="25.15" customHeight="1" x14ac:dyDescent="0.2">
      <c r="A233" s="104" t="s">
        <v>443</v>
      </c>
      <c r="B233" s="105"/>
      <c r="C233" s="105"/>
      <c r="D233" s="105"/>
      <c r="E233" s="105"/>
      <c r="F233" s="105"/>
      <c r="G233" s="105"/>
      <c r="H233" s="105"/>
      <c r="I233" s="105"/>
      <c r="J233" s="71"/>
    </row>
    <row r="234" spans="1:15" x14ac:dyDescent="0.2">
      <c r="A234" s="39" t="s">
        <v>444</v>
      </c>
      <c r="B234" s="98" t="s">
        <v>62</v>
      </c>
      <c r="C234" s="99"/>
      <c r="D234" s="100"/>
      <c r="E234" s="31"/>
      <c r="F234" s="32"/>
      <c r="G234" s="32"/>
      <c r="H234" s="32"/>
      <c r="I234" s="32"/>
      <c r="J234" s="34"/>
      <c r="K234" s="8"/>
    </row>
    <row r="235" spans="1:15" x14ac:dyDescent="0.2">
      <c r="A235" s="44" t="s">
        <v>445</v>
      </c>
      <c r="B235" s="53">
        <v>93567</v>
      </c>
      <c r="C235" s="53" t="s">
        <v>14</v>
      </c>
      <c r="D235" s="57" t="s">
        <v>123</v>
      </c>
      <c r="E235" s="63" t="s">
        <v>122</v>
      </c>
      <c r="F235" s="48">
        <v>0.45</v>
      </c>
      <c r="G235" s="48">
        <v>25614.35</v>
      </c>
      <c r="H235" s="48">
        <f t="shared" ref="H235:H237" si="60">TRUNC(G235*(1+J235),2)</f>
        <v>32069.16</v>
      </c>
      <c r="I235" s="48">
        <f t="shared" ref="I235:I237" si="61">TRUNC(F235*H235,2)</f>
        <v>14431.12</v>
      </c>
      <c r="J235" s="35">
        <f>$E$448</f>
        <v>0.252</v>
      </c>
      <c r="K235" s="8"/>
    </row>
    <row r="236" spans="1:15" x14ac:dyDescent="0.2">
      <c r="A236" s="44" t="s">
        <v>446</v>
      </c>
      <c r="B236" s="53">
        <v>93572</v>
      </c>
      <c r="C236" s="56" t="s">
        <v>14</v>
      </c>
      <c r="D236" s="57" t="s">
        <v>168</v>
      </c>
      <c r="E236" s="63" t="s">
        <v>122</v>
      </c>
      <c r="F236" s="48">
        <v>1.25</v>
      </c>
      <c r="G236" s="48">
        <v>11519.29</v>
      </c>
      <c r="H236" s="48">
        <f t="shared" si="60"/>
        <v>14422.15</v>
      </c>
      <c r="I236" s="48">
        <f t="shared" si="61"/>
        <v>18027.68</v>
      </c>
      <c r="J236" s="35">
        <f>$E$448</f>
        <v>0.252</v>
      </c>
      <c r="K236" s="8"/>
    </row>
    <row r="237" spans="1:15" x14ac:dyDescent="0.2">
      <c r="A237" s="44" t="s">
        <v>447</v>
      </c>
      <c r="B237" s="56" t="s">
        <v>121</v>
      </c>
      <c r="C237" s="56" t="s">
        <v>67</v>
      </c>
      <c r="D237" s="57" t="s">
        <v>120</v>
      </c>
      <c r="E237" s="63" t="s">
        <v>122</v>
      </c>
      <c r="F237" s="48">
        <v>0.5</v>
      </c>
      <c r="G237" s="48">
        <v>24788.99</v>
      </c>
      <c r="H237" s="48">
        <f t="shared" si="60"/>
        <v>31035.81</v>
      </c>
      <c r="I237" s="48">
        <f t="shared" si="61"/>
        <v>15517.9</v>
      </c>
      <c r="J237" s="35">
        <f>$E$448</f>
        <v>0.252</v>
      </c>
      <c r="K237" s="8"/>
    </row>
    <row r="238" spans="1:15" s="25" customFormat="1" ht="15.75" x14ac:dyDescent="0.2">
      <c r="A238" s="101" t="s">
        <v>448</v>
      </c>
      <c r="B238" s="102"/>
      <c r="C238" s="102"/>
      <c r="D238" s="102"/>
      <c r="E238" s="102"/>
      <c r="F238" s="103"/>
      <c r="G238" s="19"/>
      <c r="H238" s="20"/>
      <c r="I238" s="21">
        <f>SUM(I235:I237)</f>
        <v>47976.700000000004</v>
      </c>
      <c r="J238" s="22"/>
      <c r="K238" s="62">
        <f>I238/I447</f>
        <v>4.9393795140185173E-2</v>
      </c>
      <c r="L238" s="24"/>
      <c r="M238" s="24"/>
      <c r="N238" s="24"/>
      <c r="O238" s="24"/>
    </row>
    <row r="239" spans="1:15" ht="25.15" customHeight="1" x14ac:dyDescent="0.2">
      <c r="A239" s="106" t="s">
        <v>449</v>
      </c>
      <c r="B239" s="107"/>
      <c r="C239" s="107"/>
      <c r="D239" s="107"/>
      <c r="E239" s="107"/>
      <c r="F239" s="107"/>
      <c r="G239" s="107"/>
      <c r="H239" s="107"/>
      <c r="I239" s="107"/>
      <c r="J239" s="71"/>
    </row>
    <row r="240" spans="1:15" x14ac:dyDescent="0.2">
      <c r="A240" s="39" t="s">
        <v>450</v>
      </c>
      <c r="B240" s="98" t="s">
        <v>213</v>
      </c>
      <c r="C240" s="99"/>
      <c r="D240" s="100"/>
      <c r="E240" s="31"/>
      <c r="F240" s="32"/>
      <c r="G240" s="32"/>
      <c r="H240" s="32"/>
      <c r="I240" s="32"/>
      <c r="J240" s="34"/>
      <c r="K240" s="8"/>
    </row>
    <row r="241" spans="1:12" ht="51" x14ac:dyDescent="0.2">
      <c r="A241" s="44" t="s">
        <v>451</v>
      </c>
      <c r="B241" s="53" t="s">
        <v>87</v>
      </c>
      <c r="C241" s="56" t="s">
        <v>67</v>
      </c>
      <c r="D241" s="57" t="s">
        <v>86</v>
      </c>
      <c r="E241" s="63" t="s">
        <v>7</v>
      </c>
      <c r="F241" s="48">
        <v>12</v>
      </c>
      <c r="G241" s="48">
        <v>129.03</v>
      </c>
      <c r="H241" s="48">
        <f t="shared" ref="H241:H247" si="62">TRUNC(G241*(1+J241),2)</f>
        <v>161.54</v>
      </c>
      <c r="I241" s="48">
        <f t="shared" ref="I241:I247" si="63">TRUNC(F241*H241,2)</f>
        <v>1938.48</v>
      </c>
      <c r="J241" s="35">
        <f t="shared" ref="J241:J247" si="64">$E$448</f>
        <v>0.252</v>
      </c>
      <c r="K241" s="8"/>
    </row>
    <row r="242" spans="1:12" ht="25.5" x14ac:dyDescent="0.2">
      <c r="A242" s="44" t="s">
        <v>452</v>
      </c>
      <c r="B242" s="53" t="s">
        <v>88</v>
      </c>
      <c r="C242" s="56" t="s">
        <v>67</v>
      </c>
      <c r="D242" s="57" t="s">
        <v>89</v>
      </c>
      <c r="E242" s="63" t="s">
        <v>7</v>
      </c>
      <c r="F242" s="48">
        <v>12</v>
      </c>
      <c r="G242" s="48">
        <v>151.97999999999999</v>
      </c>
      <c r="H242" s="48">
        <f t="shared" si="62"/>
        <v>190.27</v>
      </c>
      <c r="I242" s="48">
        <f t="shared" si="63"/>
        <v>2283.2399999999998</v>
      </c>
      <c r="J242" s="35">
        <f t="shared" si="64"/>
        <v>0.252</v>
      </c>
      <c r="K242" s="8"/>
    </row>
    <row r="243" spans="1:12" ht="25.5" x14ac:dyDescent="0.2">
      <c r="A243" s="44" t="s">
        <v>453</v>
      </c>
      <c r="B243" s="53" t="s">
        <v>142</v>
      </c>
      <c r="C243" s="56" t="s">
        <v>67</v>
      </c>
      <c r="D243" s="57" t="s">
        <v>143</v>
      </c>
      <c r="E243" s="63" t="s">
        <v>15</v>
      </c>
      <c r="F243" s="48">
        <v>66</v>
      </c>
      <c r="G243" s="48">
        <v>65</v>
      </c>
      <c r="H243" s="48">
        <f t="shared" si="62"/>
        <v>81.38</v>
      </c>
      <c r="I243" s="48">
        <f t="shared" si="63"/>
        <v>5371.08</v>
      </c>
      <c r="J243" s="35">
        <f t="shared" si="64"/>
        <v>0.252</v>
      </c>
      <c r="K243" s="8"/>
    </row>
    <row r="244" spans="1:12" ht="25.5" x14ac:dyDescent="0.2">
      <c r="A244" s="44" t="s">
        <v>454</v>
      </c>
      <c r="B244" s="53" t="s">
        <v>144</v>
      </c>
      <c r="C244" s="56" t="s">
        <v>67</v>
      </c>
      <c r="D244" s="57" t="s">
        <v>145</v>
      </c>
      <c r="E244" s="63" t="s">
        <v>15</v>
      </c>
      <c r="F244" s="48">
        <v>30</v>
      </c>
      <c r="G244" s="48">
        <v>31.42</v>
      </c>
      <c r="H244" s="48">
        <f t="shared" si="62"/>
        <v>39.33</v>
      </c>
      <c r="I244" s="48">
        <f t="shared" si="63"/>
        <v>1179.9000000000001</v>
      </c>
      <c r="J244" s="35">
        <f t="shared" si="64"/>
        <v>0.252</v>
      </c>
      <c r="K244" s="8"/>
    </row>
    <row r="245" spans="1:12" x14ac:dyDescent="0.2">
      <c r="A245" s="44" t="s">
        <v>455</v>
      </c>
      <c r="B245" s="53" t="s">
        <v>82</v>
      </c>
      <c r="C245" s="56" t="s">
        <v>67</v>
      </c>
      <c r="D245" s="57" t="s">
        <v>81</v>
      </c>
      <c r="E245" s="63" t="s">
        <v>7</v>
      </c>
      <c r="F245" s="48">
        <v>32</v>
      </c>
      <c r="G245" s="48">
        <v>6.46</v>
      </c>
      <c r="H245" s="48">
        <f t="shared" si="62"/>
        <v>8.08</v>
      </c>
      <c r="I245" s="48">
        <f t="shared" si="63"/>
        <v>258.56</v>
      </c>
      <c r="J245" s="35">
        <f t="shared" si="64"/>
        <v>0.252</v>
      </c>
      <c r="K245" s="3"/>
    </row>
    <row r="246" spans="1:12" ht="51" x14ac:dyDescent="0.2">
      <c r="A246" s="44" t="s">
        <v>456</v>
      </c>
      <c r="B246" s="53">
        <v>90091</v>
      </c>
      <c r="C246" s="56" t="s">
        <v>14</v>
      </c>
      <c r="D246" s="57" t="s">
        <v>73</v>
      </c>
      <c r="E246" s="63" t="s">
        <v>30</v>
      </c>
      <c r="F246" s="48">
        <v>11.02</v>
      </c>
      <c r="G246" s="48">
        <v>6.29</v>
      </c>
      <c r="H246" s="48">
        <f t="shared" si="62"/>
        <v>7.87</v>
      </c>
      <c r="I246" s="48">
        <f t="shared" si="63"/>
        <v>86.72</v>
      </c>
      <c r="J246" s="35">
        <f t="shared" si="64"/>
        <v>0.252</v>
      </c>
      <c r="K246" s="3"/>
    </row>
    <row r="247" spans="1:12" ht="51" x14ac:dyDescent="0.2">
      <c r="A247" s="44" t="s">
        <v>457</v>
      </c>
      <c r="B247" s="53">
        <v>104729</v>
      </c>
      <c r="C247" s="56" t="s">
        <v>14</v>
      </c>
      <c r="D247" s="57" t="s">
        <v>74</v>
      </c>
      <c r="E247" s="63" t="s">
        <v>30</v>
      </c>
      <c r="F247" s="48">
        <v>11.02</v>
      </c>
      <c r="G247" s="48">
        <v>17.309999999999999</v>
      </c>
      <c r="H247" s="48">
        <f t="shared" si="62"/>
        <v>21.67</v>
      </c>
      <c r="I247" s="48">
        <f t="shared" si="63"/>
        <v>238.8</v>
      </c>
      <c r="J247" s="35">
        <f t="shared" si="64"/>
        <v>0.252</v>
      </c>
      <c r="K247" s="3"/>
    </row>
    <row r="248" spans="1:12" x14ac:dyDescent="0.2">
      <c r="A248" s="108" t="s">
        <v>458</v>
      </c>
      <c r="B248" s="109"/>
      <c r="C248" s="109"/>
      <c r="D248" s="109"/>
      <c r="E248" s="109"/>
      <c r="F248" s="109"/>
      <c r="G248" s="110"/>
      <c r="H248" s="27"/>
      <c r="I248" s="28">
        <f>SUM(I241:I247)</f>
        <v>11356.779999999997</v>
      </c>
      <c r="J248" s="29"/>
      <c r="K248" s="8"/>
    </row>
    <row r="249" spans="1:12" x14ac:dyDescent="0.2">
      <c r="A249" s="39" t="s">
        <v>459</v>
      </c>
      <c r="B249" s="98" t="s">
        <v>17</v>
      </c>
      <c r="C249" s="99"/>
      <c r="D249" s="100"/>
      <c r="E249" s="31"/>
      <c r="F249" s="32"/>
      <c r="G249" s="32"/>
      <c r="H249" s="32"/>
      <c r="I249" s="32"/>
      <c r="J249" s="34"/>
      <c r="K249" s="8"/>
    </row>
    <row r="250" spans="1:12" ht="25.5" x14ac:dyDescent="0.2">
      <c r="A250" s="44" t="s">
        <v>460</v>
      </c>
      <c r="B250" s="53" t="s">
        <v>93</v>
      </c>
      <c r="C250" s="56" t="s">
        <v>67</v>
      </c>
      <c r="D250" s="57" t="s">
        <v>92</v>
      </c>
      <c r="E250" s="63" t="s">
        <v>7</v>
      </c>
      <c r="F250" s="48">
        <v>3</v>
      </c>
      <c r="G250" s="48">
        <v>159.41999999999999</v>
      </c>
      <c r="H250" s="48">
        <f t="shared" ref="H250:H259" si="65">TRUNC(G250*(1+J250),2)</f>
        <v>199.59</v>
      </c>
      <c r="I250" s="48">
        <f t="shared" ref="I250:I259" si="66">TRUNC(F250*H250,2)</f>
        <v>598.77</v>
      </c>
      <c r="J250" s="35">
        <f t="shared" ref="J250:J259" si="67">$E$448</f>
        <v>0.252</v>
      </c>
      <c r="K250" s="8"/>
    </row>
    <row r="251" spans="1:12" ht="38.25" x14ac:dyDescent="0.2">
      <c r="A251" s="44" t="s">
        <v>461</v>
      </c>
      <c r="B251" s="53" t="s">
        <v>95</v>
      </c>
      <c r="C251" s="56" t="s">
        <v>67</v>
      </c>
      <c r="D251" s="57" t="s">
        <v>94</v>
      </c>
      <c r="E251" s="63" t="s">
        <v>7</v>
      </c>
      <c r="F251" s="48">
        <v>4</v>
      </c>
      <c r="G251" s="48">
        <v>181.5</v>
      </c>
      <c r="H251" s="48">
        <f t="shared" si="65"/>
        <v>227.23</v>
      </c>
      <c r="I251" s="48">
        <f t="shared" si="66"/>
        <v>908.92</v>
      </c>
      <c r="J251" s="35">
        <f t="shared" si="67"/>
        <v>0.252</v>
      </c>
      <c r="K251" s="8"/>
    </row>
    <row r="252" spans="1:12" ht="38.25" x14ac:dyDescent="0.2">
      <c r="A252" s="44" t="s">
        <v>462</v>
      </c>
      <c r="B252" s="56" t="s">
        <v>202</v>
      </c>
      <c r="C252" s="56" t="s">
        <v>67</v>
      </c>
      <c r="D252" s="57" t="s">
        <v>203</v>
      </c>
      <c r="E252" s="63" t="s">
        <v>7</v>
      </c>
      <c r="F252" s="48">
        <v>5</v>
      </c>
      <c r="G252" s="48">
        <v>38.450000000000003</v>
      </c>
      <c r="H252" s="48">
        <f t="shared" si="65"/>
        <v>48.13</v>
      </c>
      <c r="I252" s="48">
        <f t="shared" si="66"/>
        <v>240.65</v>
      </c>
      <c r="J252" s="35">
        <f t="shared" si="67"/>
        <v>0.252</v>
      </c>
      <c r="K252" s="3"/>
    </row>
    <row r="253" spans="1:12" ht="38.25" x14ac:dyDescent="0.2">
      <c r="A253" s="44" t="s">
        <v>463</v>
      </c>
      <c r="B253" s="53" t="s">
        <v>96</v>
      </c>
      <c r="C253" s="56" t="s">
        <v>67</v>
      </c>
      <c r="D253" s="57" t="s">
        <v>97</v>
      </c>
      <c r="E253" s="63" t="s">
        <v>7</v>
      </c>
      <c r="F253" s="48">
        <v>2</v>
      </c>
      <c r="G253" s="48">
        <v>32.409999999999997</v>
      </c>
      <c r="H253" s="48">
        <f t="shared" si="65"/>
        <v>40.57</v>
      </c>
      <c r="I253" s="48">
        <f t="shared" si="66"/>
        <v>81.14</v>
      </c>
      <c r="J253" s="35">
        <f t="shared" si="67"/>
        <v>0.252</v>
      </c>
      <c r="K253" s="8"/>
    </row>
    <row r="254" spans="1:12" ht="25.5" x14ac:dyDescent="0.2">
      <c r="A254" s="44" t="s">
        <v>464</v>
      </c>
      <c r="B254" s="53">
        <v>95801</v>
      </c>
      <c r="C254" s="56" t="s">
        <v>14</v>
      </c>
      <c r="D254" s="57" t="s">
        <v>146</v>
      </c>
      <c r="E254" s="63" t="s">
        <v>7</v>
      </c>
      <c r="F254" s="48">
        <v>10</v>
      </c>
      <c r="G254" s="48">
        <v>50.46</v>
      </c>
      <c r="H254" s="48">
        <f t="shared" si="65"/>
        <v>63.17</v>
      </c>
      <c r="I254" s="48">
        <f t="shared" si="66"/>
        <v>631.70000000000005</v>
      </c>
      <c r="J254" s="35">
        <f t="shared" si="67"/>
        <v>0.252</v>
      </c>
      <c r="K254" s="8"/>
    </row>
    <row r="255" spans="1:12" ht="25.5" x14ac:dyDescent="0.2">
      <c r="A255" s="44" t="s">
        <v>465</v>
      </c>
      <c r="B255" s="53" t="s">
        <v>90</v>
      </c>
      <c r="C255" s="56" t="s">
        <v>67</v>
      </c>
      <c r="D255" s="57" t="s">
        <v>91</v>
      </c>
      <c r="E255" s="63" t="s">
        <v>15</v>
      </c>
      <c r="F255" s="48">
        <v>12.15</v>
      </c>
      <c r="G255" s="48">
        <v>26.84</v>
      </c>
      <c r="H255" s="48">
        <f t="shared" si="65"/>
        <v>33.6</v>
      </c>
      <c r="I255" s="48">
        <f t="shared" si="66"/>
        <v>408.24</v>
      </c>
      <c r="J255" s="35">
        <f t="shared" si="67"/>
        <v>0.252</v>
      </c>
      <c r="K255" s="8"/>
    </row>
    <row r="256" spans="1:12" ht="25.5" x14ac:dyDescent="0.2">
      <c r="A256" s="44" t="s">
        <v>466</v>
      </c>
      <c r="B256" s="53">
        <v>91927</v>
      </c>
      <c r="C256" s="56" t="s">
        <v>14</v>
      </c>
      <c r="D256" s="57" t="s">
        <v>83</v>
      </c>
      <c r="E256" s="63" t="s">
        <v>15</v>
      </c>
      <c r="F256" s="48">
        <v>36.450000000000003</v>
      </c>
      <c r="G256" s="48">
        <v>5.67</v>
      </c>
      <c r="H256" s="48">
        <f t="shared" si="65"/>
        <v>7.09</v>
      </c>
      <c r="I256" s="48">
        <f t="shared" si="66"/>
        <v>258.43</v>
      </c>
      <c r="J256" s="35">
        <f t="shared" si="67"/>
        <v>0.252</v>
      </c>
      <c r="K256" s="8"/>
      <c r="L256" s="8"/>
    </row>
    <row r="257" spans="1:11" ht="25.5" x14ac:dyDescent="0.2">
      <c r="A257" s="44" t="s">
        <v>467</v>
      </c>
      <c r="B257" s="53">
        <v>93654</v>
      </c>
      <c r="C257" s="56" t="s">
        <v>14</v>
      </c>
      <c r="D257" s="57" t="s">
        <v>158</v>
      </c>
      <c r="E257" s="63" t="s">
        <v>7</v>
      </c>
      <c r="F257" s="48">
        <v>3</v>
      </c>
      <c r="G257" s="48">
        <v>14.23</v>
      </c>
      <c r="H257" s="48">
        <f t="shared" si="65"/>
        <v>17.809999999999999</v>
      </c>
      <c r="I257" s="48">
        <f t="shared" si="66"/>
        <v>53.43</v>
      </c>
      <c r="J257" s="35">
        <f t="shared" si="67"/>
        <v>0.252</v>
      </c>
      <c r="K257" s="8"/>
    </row>
    <row r="258" spans="1:11" ht="25.5" x14ac:dyDescent="0.2">
      <c r="A258" s="44" t="s">
        <v>468</v>
      </c>
      <c r="B258" s="53">
        <v>93659</v>
      </c>
      <c r="C258" s="56" t="s">
        <v>14</v>
      </c>
      <c r="D258" s="57" t="s">
        <v>159</v>
      </c>
      <c r="E258" s="63" t="s">
        <v>7</v>
      </c>
      <c r="F258" s="48">
        <v>1</v>
      </c>
      <c r="G258" s="48">
        <v>29.54</v>
      </c>
      <c r="H258" s="48">
        <f t="shared" si="65"/>
        <v>36.979999999999997</v>
      </c>
      <c r="I258" s="48">
        <f t="shared" si="66"/>
        <v>36.979999999999997</v>
      </c>
      <c r="J258" s="35">
        <f t="shared" si="67"/>
        <v>0.252</v>
      </c>
      <c r="K258" s="8"/>
    </row>
    <row r="259" spans="1:11" ht="38.25" x14ac:dyDescent="0.2">
      <c r="A259" s="44" t="s">
        <v>468</v>
      </c>
      <c r="B259" s="53">
        <v>101875</v>
      </c>
      <c r="C259" s="56" t="s">
        <v>14</v>
      </c>
      <c r="D259" s="57" t="s">
        <v>157</v>
      </c>
      <c r="E259" s="63" t="s">
        <v>7</v>
      </c>
      <c r="F259" s="48">
        <v>1</v>
      </c>
      <c r="G259" s="48">
        <v>446.83</v>
      </c>
      <c r="H259" s="48">
        <f t="shared" si="65"/>
        <v>559.42999999999995</v>
      </c>
      <c r="I259" s="48">
        <f t="shared" si="66"/>
        <v>559.42999999999995</v>
      </c>
      <c r="J259" s="35">
        <f t="shared" si="67"/>
        <v>0.252</v>
      </c>
      <c r="K259" s="8"/>
    </row>
    <row r="260" spans="1:11" x14ac:dyDescent="0.2">
      <c r="A260" s="111" t="s">
        <v>469</v>
      </c>
      <c r="B260" s="112"/>
      <c r="C260" s="112"/>
      <c r="D260" s="112"/>
      <c r="E260" s="112"/>
      <c r="F260" s="112"/>
      <c r="G260" s="113"/>
      <c r="H260" s="27"/>
      <c r="I260" s="28">
        <f>SUM(I250:I259)</f>
        <v>3777.6899999999996</v>
      </c>
      <c r="J260" s="29"/>
      <c r="K260" s="8"/>
    </row>
    <row r="261" spans="1:11" x14ac:dyDescent="0.2">
      <c r="A261" s="39" t="s">
        <v>470</v>
      </c>
      <c r="B261" s="98" t="s">
        <v>18</v>
      </c>
      <c r="C261" s="99"/>
      <c r="D261" s="100"/>
      <c r="E261" s="31"/>
      <c r="F261" s="32"/>
      <c r="G261" s="32"/>
      <c r="H261" s="32"/>
      <c r="I261" s="33"/>
      <c r="J261" s="34"/>
      <c r="K261" s="8"/>
    </row>
    <row r="262" spans="1:11" x14ac:dyDescent="0.2">
      <c r="A262" s="44" t="s">
        <v>471</v>
      </c>
      <c r="B262" s="53" t="s">
        <v>99</v>
      </c>
      <c r="C262" s="56" t="s">
        <v>67</v>
      </c>
      <c r="D262" s="57" t="s">
        <v>98</v>
      </c>
      <c r="E262" s="63" t="s">
        <v>7</v>
      </c>
      <c r="F262" s="48">
        <v>2</v>
      </c>
      <c r="G262" s="48">
        <v>223.02</v>
      </c>
      <c r="H262" s="48">
        <f t="shared" ref="H262:H268" si="68">TRUNC(G262*(1+J262),2)</f>
        <v>279.22000000000003</v>
      </c>
      <c r="I262" s="48">
        <f t="shared" ref="I262:I268" si="69">TRUNC(F262*H262,2)</f>
        <v>558.44000000000005</v>
      </c>
      <c r="J262" s="35">
        <f>$E$448</f>
        <v>0.252</v>
      </c>
      <c r="K262" s="8"/>
    </row>
    <row r="263" spans="1:11" ht="51" x14ac:dyDescent="0.2">
      <c r="A263" s="44" t="s">
        <v>472</v>
      </c>
      <c r="B263" s="53" t="s">
        <v>101</v>
      </c>
      <c r="C263" s="56" t="s">
        <v>67</v>
      </c>
      <c r="D263" s="57" t="s">
        <v>100</v>
      </c>
      <c r="E263" s="63" t="s">
        <v>7</v>
      </c>
      <c r="F263" s="48">
        <v>2</v>
      </c>
      <c r="G263" s="48">
        <v>265.47000000000003</v>
      </c>
      <c r="H263" s="48">
        <f t="shared" si="68"/>
        <v>332.36</v>
      </c>
      <c r="I263" s="48">
        <f t="shared" si="69"/>
        <v>664.72</v>
      </c>
      <c r="J263" s="35">
        <f>$E$448</f>
        <v>0.252</v>
      </c>
      <c r="K263" s="8"/>
    </row>
    <row r="264" spans="1:11" ht="25.5" x14ac:dyDescent="0.2">
      <c r="A264" s="44" t="s">
        <v>473</v>
      </c>
      <c r="B264" s="53">
        <v>10693</v>
      </c>
      <c r="C264" s="56" t="s">
        <v>16</v>
      </c>
      <c r="D264" s="57" t="s">
        <v>21</v>
      </c>
      <c r="E264" s="63" t="s">
        <v>7</v>
      </c>
      <c r="F264" s="48">
        <v>6</v>
      </c>
      <c r="G264" s="48">
        <v>98.69</v>
      </c>
      <c r="H264" s="48">
        <f t="shared" si="68"/>
        <v>113.76</v>
      </c>
      <c r="I264" s="48">
        <f t="shared" si="69"/>
        <v>682.56</v>
      </c>
      <c r="J264" s="35">
        <f>$H$448</f>
        <v>0.15279999999999999</v>
      </c>
      <c r="K264" s="8"/>
    </row>
    <row r="265" spans="1:11" x14ac:dyDescent="0.2">
      <c r="A265" s="44" t="s">
        <v>474</v>
      </c>
      <c r="B265" s="56" t="s">
        <v>104</v>
      </c>
      <c r="C265" s="56" t="s">
        <v>103</v>
      </c>
      <c r="D265" s="57" t="s">
        <v>102</v>
      </c>
      <c r="E265" s="63" t="s">
        <v>24</v>
      </c>
      <c r="F265" s="48">
        <v>2</v>
      </c>
      <c r="G265" s="48">
        <v>611.67999999999995</v>
      </c>
      <c r="H265" s="48">
        <f t="shared" si="68"/>
        <v>705.14</v>
      </c>
      <c r="I265" s="48">
        <f t="shared" si="69"/>
        <v>1410.28</v>
      </c>
      <c r="J265" s="35">
        <f>$H$448</f>
        <v>0.15279999999999999</v>
      </c>
      <c r="K265" s="8"/>
    </row>
    <row r="266" spans="1:11" ht="25.5" x14ac:dyDescent="0.2">
      <c r="A266" s="44" t="s">
        <v>475</v>
      </c>
      <c r="B266" s="53">
        <v>36152</v>
      </c>
      <c r="C266" s="56" t="s">
        <v>14</v>
      </c>
      <c r="D266" s="57" t="s">
        <v>19</v>
      </c>
      <c r="E266" s="63" t="s">
        <v>7</v>
      </c>
      <c r="F266" s="48">
        <v>2</v>
      </c>
      <c r="G266" s="48">
        <v>5.41</v>
      </c>
      <c r="H266" s="48">
        <f t="shared" si="68"/>
        <v>6.23</v>
      </c>
      <c r="I266" s="48">
        <f t="shared" si="69"/>
        <v>12.46</v>
      </c>
      <c r="J266" s="35">
        <f>$H$448</f>
        <v>0.15279999999999999</v>
      </c>
      <c r="K266" s="8"/>
    </row>
    <row r="267" spans="1:11" ht="25.5" x14ac:dyDescent="0.2">
      <c r="A267" s="44" t="s">
        <v>476</v>
      </c>
      <c r="B267" s="53">
        <v>13569</v>
      </c>
      <c r="C267" s="56" t="s">
        <v>16</v>
      </c>
      <c r="D267" s="57" t="s">
        <v>22</v>
      </c>
      <c r="E267" s="63" t="s">
        <v>7</v>
      </c>
      <c r="F267" s="48">
        <v>2</v>
      </c>
      <c r="G267" s="48">
        <v>532.38</v>
      </c>
      <c r="H267" s="48">
        <f t="shared" si="68"/>
        <v>613.72</v>
      </c>
      <c r="I267" s="48">
        <f t="shared" si="69"/>
        <v>1227.44</v>
      </c>
      <c r="J267" s="35">
        <f>$H$448</f>
        <v>0.15279999999999999</v>
      </c>
      <c r="K267" s="8"/>
    </row>
    <row r="268" spans="1:11" x14ac:dyDescent="0.2">
      <c r="A268" s="44" t="s">
        <v>477</v>
      </c>
      <c r="B268" s="53">
        <v>9017031</v>
      </c>
      <c r="C268" s="56" t="s">
        <v>23</v>
      </c>
      <c r="D268" s="57" t="s">
        <v>20</v>
      </c>
      <c r="E268" s="63" t="s">
        <v>7</v>
      </c>
      <c r="F268" s="48">
        <v>2</v>
      </c>
      <c r="G268" s="48">
        <v>70.290000000000006</v>
      </c>
      <c r="H268" s="48">
        <f t="shared" si="68"/>
        <v>88</v>
      </c>
      <c r="I268" s="48">
        <f t="shared" si="69"/>
        <v>176</v>
      </c>
      <c r="J268" s="35">
        <f>$E$448</f>
        <v>0.252</v>
      </c>
      <c r="K268" s="8"/>
    </row>
    <row r="269" spans="1:11" x14ac:dyDescent="0.2">
      <c r="A269" s="111" t="s">
        <v>478</v>
      </c>
      <c r="B269" s="112"/>
      <c r="C269" s="112"/>
      <c r="D269" s="112"/>
      <c r="E269" s="112"/>
      <c r="F269" s="112"/>
      <c r="G269" s="113"/>
      <c r="H269" s="27"/>
      <c r="I269" s="28">
        <f>SUM(I262:I268)</f>
        <v>4731.8999999999996</v>
      </c>
      <c r="J269" s="29"/>
      <c r="K269" s="8"/>
    </row>
    <row r="270" spans="1:11" x14ac:dyDescent="0.2">
      <c r="A270" s="39" t="s">
        <v>479</v>
      </c>
      <c r="B270" s="98" t="s">
        <v>25</v>
      </c>
      <c r="C270" s="99"/>
      <c r="D270" s="100"/>
      <c r="E270" s="31"/>
      <c r="F270" s="32"/>
      <c r="G270" s="32"/>
      <c r="H270" s="32"/>
      <c r="I270" s="33"/>
      <c r="J270" s="34"/>
      <c r="K270" s="8"/>
    </row>
    <row r="271" spans="1:11" ht="25.5" x14ac:dyDescent="0.2">
      <c r="A271" s="44" t="s">
        <v>480</v>
      </c>
      <c r="B271" s="53" t="s">
        <v>68</v>
      </c>
      <c r="C271" s="56" t="s">
        <v>67</v>
      </c>
      <c r="D271" s="57" t="s">
        <v>105</v>
      </c>
      <c r="E271" s="63" t="s">
        <v>13</v>
      </c>
      <c r="F271" s="48">
        <v>2.5</v>
      </c>
      <c r="G271" s="48">
        <v>657.75</v>
      </c>
      <c r="H271" s="48">
        <f t="shared" ref="H271:H276" si="70">TRUNC(G271*(1+J271),2)</f>
        <v>823.5</v>
      </c>
      <c r="I271" s="48">
        <f t="shared" ref="I271:I276" si="71">TRUNC(F271*H271,2)</f>
        <v>2058.75</v>
      </c>
      <c r="J271" s="35">
        <f t="shared" ref="J271:J276" si="72">$E$448</f>
        <v>0.252</v>
      </c>
      <c r="K271" s="8"/>
    </row>
    <row r="272" spans="1:11" ht="25.5" x14ac:dyDescent="0.2">
      <c r="A272" s="44" t="s">
        <v>481</v>
      </c>
      <c r="B272" s="56" t="s">
        <v>204</v>
      </c>
      <c r="C272" s="56" t="s">
        <v>67</v>
      </c>
      <c r="D272" s="57" t="s">
        <v>205</v>
      </c>
      <c r="E272" s="63" t="s">
        <v>13</v>
      </c>
      <c r="F272" s="48">
        <v>1.2</v>
      </c>
      <c r="G272" s="48">
        <v>651</v>
      </c>
      <c r="H272" s="48">
        <f t="shared" si="70"/>
        <v>815.05</v>
      </c>
      <c r="I272" s="48">
        <f t="shared" si="71"/>
        <v>978.06</v>
      </c>
      <c r="J272" s="35">
        <f t="shared" si="72"/>
        <v>0.252</v>
      </c>
      <c r="K272" s="8"/>
    </row>
    <row r="273" spans="1:20" ht="25.5" x14ac:dyDescent="0.2">
      <c r="A273" s="44" t="s">
        <v>482</v>
      </c>
      <c r="B273" s="53">
        <v>65004381</v>
      </c>
      <c r="C273" s="56" t="s">
        <v>64</v>
      </c>
      <c r="D273" s="57" t="s">
        <v>65</v>
      </c>
      <c r="E273" s="63" t="s">
        <v>7</v>
      </c>
      <c r="F273" s="48">
        <v>1</v>
      </c>
      <c r="G273" s="48">
        <v>728.2</v>
      </c>
      <c r="H273" s="48">
        <f t="shared" si="70"/>
        <v>911.7</v>
      </c>
      <c r="I273" s="48">
        <f t="shared" si="71"/>
        <v>911.7</v>
      </c>
      <c r="J273" s="35">
        <f t="shared" si="72"/>
        <v>0.252</v>
      </c>
      <c r="K273" s="8"/>
    </row>
    <row r="274" spans="1:20" ht="51" x14ac:dyDescent="0.2">
      <c r="A274" s="44" t="s">
        <v>483</v>
      </c>
      <c r="B274" s="56" t="s">
        <v>209</v>
      </c>
      <c r="C274" s="56" t="s">
        <v>67</v>
      </c>
      <c r="D274" s="57" t="s">
        <v>210</v>
      </c>
      <c r="E274" s="63" t="s">
        <v>13</v>
      </c>
      <c r="F274" s="48">
        <v>6.72</v>
      </c>
      <c r="G274" s="48">
        <v>437.62</v>
      </c>
      <c r="H274" s="48">
        <f t="shared" si="70"/>
        <v>547.9</v>
      </c>
      <c r="I274" s="48">
        <f t="shared" si="71"/>
        <v>3681.88</v>
      </c>
      <c r="J274" s="35">
        <f t="shared" si="72"/>
        <v>0.252</v>
      </c>
      <c r="K274" s="8"/>
    </row>
    <row r="275" spans="1:20" ht="51" x14ac:dyDescent="0.2">
      <c r="A275" s="44" t="s">
        <v>484</v>
      </c>
      <c r="B275" s="56" t="s">
        <v>212</v>
      </c>
      <c r="C275" s="56" t="s">
        <v>67</v>
      </c>
      <c r="D275" s="57" t="s">
        <v>211</v>
      </c>
      <c r="E275" s="63" t="s">
        <v>13</v>
      </c>
      <c r="F275" s="48">
        <v>5.2</v>
      </c>
      <c r="G275" s="48">
        <v>432.01</v>
      </c>
      <c r="H275" s="48">
        <f t="shared" si="70"/>
        <v>540.87</v>
      </c>
      <c r="I275" s="48">
        <f t="shared" si="71"/>
        <v>2812.52</v>
      </c>
      <c r="J275" s="35">
        <f t="shared" si="72"/>
        <v>0.252</v>
      </c>
      <c r="K275" s="8"/>
    </row>
    <row r="276" spans="1:20" ht="25.5" x14ac:dyDescent="0.2">
      <c r="A276" s="44" t="s">
        <v>485</v>
      </c>
      <c r="B276" s="53" t="s">
        <v>152</v>
      </c>
      <c r="C276" s="56" t="s">
        <v>154</v>
      </c>
      <c r="D276" s="57" t="s">
        <v>114</v>
      </c>
      <c r="E276" s="63" t="s">
        <v>7</v>
      </c>
      <c r="F276" s="48">
        <v>1</v>
      </c>
      <c r="G276" s="48">
        <v>2876.81</v>
      </c>
      <c r="H276" s="48">
        <f t="shared" si="70"/>
        <v>3601.76</v>
      </c>
      <c r="I276" s="48">
        <f t="shared" si="71"/>
        <v>3601.76</v>
      </c>
      <c r="J276" s="35">
        <f t="shared" si="72"/>
        <v>0.252</v>
      </c>
      <c r="K276" s="8"/>
    </row>
    <row r="277" spans="1:20" s="25" customFormat="1" x14ac:dyDescent="0.2">
      <c r="A277" s="111" t="s">
        <v>486</v>
      </c>
      <c r="B277" s="112"/>
      <c r="C277" s="112"/>
      <c r="D277" s="112"/>
      <c r="E277" s="112"/>
      <c r="F277" s="112"/>
      <c r="G277" s="113"/>
      <c r="H277" s="27"/>
      <c r="I277" s="28">
        <f>SUM(I271:I276)</f>
        <v>14044.67</v>
      </c>
      <c r="J277" s="29"/>
      <c r="K277" s="8"/>
      <c r="L277" s="24"/>
      <c r="M277" s="24"/>
      <c r="N277" s="24"/>
      <c r="O277" s="24"/>
      <c r="T277" s="26"/>
    </row>
    <row r="278" spans="1:20" s="25" customFormat="1" x14ac:dyDescent="0.2">
      <c r="A278" s="39" t="s">
        <v>487</v>
      </c>
      <c r="B278" s="98" t="s">
        <v>156</v>
      </c>
      <c r="C278" s="99"/>
      <c r="D278" s="100"/>
      <c r="E278" s="31"/>
      <c r="F278" s="32"/>
      <c r="G278" s="32"/>
      <c r="H278" s="32"/>
      <c r="I278" s="33"/>
      <c r="J278" s="34"/>
      <c r="K278" s="8"/>
      <c r="L278" s="24"/>
      <c r="M278" s="24"/>
      <c r="N278" s="24"/>
      <c r="O278" s="24"/>
      <c r="T278" s="26"/>
    </row>
    <row r="279" spans="1:20" ht="25.5" x14ac:dyDescent="0.2">
      <c r="A279" s="44" t="s">
        <v>488</v>
      </c>
      <c r="B279" s="53" t="s">
        <v>85</v>
      </c>
      <c r="C279" s="56" t="s">
        <v>67</v>
      </c>
      <c r="D279" s="57" t="s">
        <v>84</v>
      </c>
      <c r="E279" s="63" t="s">
        <v>7</v>
      </c>
      <c r="F279" s="48">
        <v>1</v>
      </c>
      <c r="G279" s="48">
        <v>4205.0600000000004</v>
      </c>
      <c r="H279" s="48">
        <f t="shared" ref="H279:H281" si="73">TRUNC(G279*(1+J279),2)</f>
        <v>5264.73</v>
      </c>
      <c r="I279" s="48">
        <f t="shared" ref="I279:I281" si="74">TRUNC(F279*H279,2)</f>
        <v>5264.73</v>
      </c>
      <c r="J279" s="35">
        <f>$E$448</f>
        <v>0.252</v>
      </c>
      <c r="K279" s="8"/>
    </row>
    <row r="280" spans="1:20" ht="25.5" x14ac:dyDescent="0.2">
      <c r="A280" s="44" t="s">
        <v>489</v>
      </c>
      <c r="B280" s="53" t="s">
        <v>161</v>
      </c>
      <c r="C280" s="56" t="s">
        <v>67</v>
      </c>
      <c r="D280" s="57" t="s">
        <v>160</v>
      </c>
      <c r="E280" s="63" t="s">
        <v>7</v>
      </c>
      <c r="F280" s="48">
        <v>1</v>
      </c>
      <c r="G280" s="48">
        <v>1449.8</v>
      </c>
      <c r="H280" s="48">
        <f t="shared" si="73"/>
        <v>1815.14</v>
      </c>
      <c r="I280" s="48">
        <f t="shared" si="74"/>
        <v>1815.14</v>
      </c>
      <c r="J280" s="35">
        <f>$E$448</f>
        <v>0.252</v>
      </c>
      <c r="K280" s="8"/>
    </row>
    <row r="281" spans="1:20" x14ac:dyDescent="0.2">
      <c r="A281" s="44" t="s">
        <v>490</v>
      </c>
      <c r="B281" s="53" t="s">
        <v>28</v>
      </c>
      <c r="C281" s="56" t="s">
        <v>67</v>
      </c>
      <c r="D281" s="57" t="s">
        <v>26</v>
      </c>
      <c r="E281" s="63" t="s">
        <v>27</v>
      </c>
      <c r="F281" s="48">
        <v>8</v>
      </c>
      <c r="G281" s="48">
        <v>103</v>
      </c>
      <c r="H281" s="48">
        <f t="shared" si="73"/>
        <v>118.73</v>
      </c>
      <c r="I281" s="48">
        <f t="shared" si="74"/>
        <v>949.84</v>
      </c>
      <c r="J281" s="35">
        <f>$H$448</f>
        <v>0.15279999999999999</v>
      </c>
      <c r="K281" s="8"/>
    </row>
    <row r="282" spans="1:20" x14ac:dyDescent="0.2">
      <c r="A282" s="111" t="s">
        <v>491</v>
      </c>
      <c r="B282" s="112"/>
      <c r="C282" s="112"/>
      <c r="D282" s="112"/>
      <c r="E282" s="112"/>
      <c r="F282" s="112"/>
      <c r="G282" s="113"/>
      <c r="H282" s="27"/>
      <c r="I282" s="28">
        <f>SUM(I279:I281)</f>
        <v>8029.71</v>
      </c>
      <c r="J282" s="29"/>
      <c r="K282" s="8"/>
    </row>
    <row r="283" spans="1:20" ht="13.15" customHeight="1" x14ac:dyDescent="0.2">
      <c r="A283" s="39" t="s">
        <v>492</v>
      </c>
      <c r="B283" s="98" t="s">
        <v>29</v>
      </c>
      <c r="C283" s="99"/>
      <c r="D283" s="100"/>
      <c r="E283" s="31"/>
      <c r="F283" s="32"/>
      <c r="G283" s="32"/>
      <c r="H283" s="32"/>
      <c r="I283" s="32"/>
      <c r="J283" s="34"/>
      <c r="K283" s="8"/>
    </row>
    <row r="284" spans="1:20" ht="38.25" x14ac:dyDescent="0.2">
      <c r="A284" s="44" t="s">
        <v>493</v>
      </c>
      <c r="B284" s="53">
        <v>65004385</v>
      </c>
      <c r="C284" s="56" t="s">
        <v>64</v>
      </c>
      <c r="D284" s="57" t="s">
        <v>108</v>
      </c>
      <c r="E284" s="63" t="s">
        <v>15</v>
      </c>
      <c r="F284" s="48">
        <v>16.95</v>
      </c>
      <c r="G284" s="48">
        <v>224.27</v>
      </c>
      <c r="H284" s="48">
        <f t="shared" ref="H284:H290" si="75">TRUNC(G284*(1+J284),2)</f>
        <v>280.77999999999997</v>
      </c>
      <c r="I284" s="48">
        <f t="shared" ref="I284:I290" si="76">TRUNC(F284*H284,2)</f>
        <v>4759.22</v>
      </c>
      <c r="J284" s="35">
        <f t="shared" ref="J284:J290" si="77">$E$448</f>
        <v>0.252</v>
      </c>
      <c r="K284" s="8"/>
    </row>
    <row r="285" spans="1:20" ht="25.5" x14ac:dyDescent="0.2">
      <c r="A285" s="44" t="s">
        <v>494</v>
      </c>
      <c r="B285" s="53">
        <v>10433</v>
      </c>
      <c r="C285" s="56" t="s">
        <v>16</v>
      </c>
      <c r="D285" s="57" t="s">
        <v>110</v>
      </c>
      <c r="E285" s="63" t="s">
        <v>7</v>
      </c>
      <c r="F285" s="48">
        <v>2</v>
      </c>
      <c r="G285" s="48">
        <v>2503.37</v>
      </c>
      <c r="H285" s="48">
        <f t="shared" si="75"/>
        <v>3134.21</v>
      </c>
      <c r="I285" s="48">
        <f t="shared" si="76"/>
        <v>6268.42</v>
      </c>
      <c r="J285" s="35">
        <f t="shared" si="77"/>
        <v>0.252</v>
      </c>
      <c r="K285" s="8"/>
    </row>
    <row r="286" spans="1:20" ht="25.5" x14ac:dyDescent="0.2">
      <c r="A286" s="44" t="s">
        <v>495</v>
      </c>
      <c r="B286" s="53">
        <v>65004388</v>
      </c>
      <c r="C286" s="56" t="s">
        <v>64</v>
      </c>
      <c r="D286" s="57" t="s">
        <v>106</v>
      </c>
      <c r="E286" s="63" t="s">
        <v>66</v>
      </c>
      <c r="F286" s="48">
        <v>1</v>
      </c>
      <c r="G286" s="48">
        <v>3065.75</v>
      </c>
      <c r="H286" s="48">
        <f t="shared" si="75"/>
        <v>3838.31</v>
      </c>
      <c r="I286" s="48">
        <f t="shared" si="76"/>
        <v>3838.31</v>
      </c>
      <c r="J286" s="35">
        <f t="shared" si="77"/>
        <v>0.252</v>
      </c>
      <c r="K286" s="8"/>
    </row>
    <row r="287" spans="1:20" ht="25.5" x14ac:dyDescent="0.2">
      <c r="A287" s="44" t="s">
        <v>496</v>
      </c>
      <c r="B287" s="53">
        <v>65004395</v>
      </c>
      <c r="C287" s="56" t="s">
        <v>64</v>
      </c>
      <c r="D287" s="57" t="s">
        <v>107</v>
      </c>
      <c r="E287" s="63" t="s">
        <v>7</v>
      </c>
      <c r="F287" s="48">
        <v>3</v>
      </c>
      <c r="G287" s="48">
        <v>342.4</v>
      </c>
      <c r="H287" s="48">
        <f t="shared" si="75"/>
        <v>428.68</v>
      </c>
      <c r="I287" s="48">
        <f t="shared" si="76"/>
        <v>1286.04</v>
      </c>
      <c r="J287" s="35">
        <f t="shared" si="77"/>
        <v>0.252</v>
      </c>
      <c r="K287" s="8"/>
    </row>
    <row r="288" spans="1:20" ht="25.5" x14ac:dyDescent="0.2">
      <c r="A288" s="44" t="s">
        <v>497</v>
      </c>
      <c r="B288" s="53">
        <v>65004396</v>
      </c>
      <c r="C288" s="56" t="s">
        <v>64</v>
      </c>
      <c r="D288" s="57" t="s">
        <v>162</v>
      </c>
      <c r="E288" s="63" t="s">
        <v>7</v>
      </c>
      <c r="F288" s="48">
        <v>3</v>
      </c>
      <c r="G288" s="48">
        <v>424.36</v>
      </c>
      <c r="H288" s="48">
        <f t="shared" si="75"/>
        <v>531.29</v>
      </c>
      <c r="I288" s="48">
        <f t="shared" si="76"/>
        <v>1593.87</v>
      </c>
      <c r="J288" s="35">
        <f t="shared" si="77"/>
        <v>0.252</v>
      </c>
      <c r="K288" s="8"/>
    </row>
    <row r="289" spans="1:11" ht="38.25" x14ac:dyDescent="0.2">
      <c r="A289" s="44" t="s">
        <v>498</v>
      </c>
      <c r="B289" s="53">
        <v>65004387</v>
      </c>
      <c r="C289" s="56" t="s">
        <v>64</v>
      </c>
      <c r="D289" s="57" t="s">
        <v>109</v>
      </c>
      <c r="E289" s="63" t="s">
        <v>7</v>
      </c>
      <c r="F289" s="48">
        <v>30</v>
      </c>
      <c r="G289" s="48">
        <v>89.56</v>
      </c>
      <c r="H289" s="48">
        <f t="shared" si="75"/>
        <v>112.12</v>
      </c>
      <c r="I289" s="48">
        <f t="shared" si="76"/>
        <v>3363.6</v>
      </c>
      <c r="J289" s="35">
        <f t="shared" si="77"/>
        <v>0.252</v>
      </c>
      <c r="K289" s="8"/>
    </row>
    <row r="290" spans="1:11" x14ac:dyDescent="0.2">
      <c r="A290" s="44" t="s">
        <v>499</v>
      </c>
      <c r="B290" s="53">
        <v>9014063</v>
      </c>
      <c r="C290" s="56" t="s">
        <v>23</v>
      </c>
      <c r="D290" s="57" t="s">
        <v>111</v>
      </c>
      <c r="E290" s="63" t="s">
        <v>7</v>
      </c>
      <c r="F290" s="48">
        <v>2</v>
      </c>
      <c r="G290" s="48">
        <v>1359.92</v>
      </c>
      <c r="H290" s="48">
        <f t="shared" si="75"/>
        <v>1702.61</v>
      </c>
      <c r="I290" s="48">
        <f t="shared" si="76"/>
        <v>3405.22</v>
      </c>
      <c r="J290" s="35">
        <f t="shared" si="77"/>
        <v>0.252</v>
      </c>
      <c r="K290" s="8"/>
    </row>
    <row r="291" spans="1:11" x14ac:dyDescent="0.2">
      <c r="A291" s="111" t="s">
        <v>500</v>
      </c>
      <c r="B291" s="112"/>
      <c r="C291" s="112"/>
      <c r="D291" s="112"/>
      <c r="E291" s="112"/>
      <c r="F291" s="112"/>
      <c r="G291" s="113"/>
      <c r="H291" s="27"/>
      <c r="I291" s="28">
        <f>SUM(I284:I290)</f>
        <v>24514.679999999997</v>
      </c>
      <c r="J291" s="29"/>
      <c r="K291" s="8"/>
    </row>
    <row r="292" spans="1:11" x14ac:dyDescent="0.2">
      <c r="A292" s="39" t="s">
        <v>501</v>
      </c>
      <c r="B292" s="98" t="s">
        <v>117</v>
      </c>
      <c r="C292" s="99"/>
      <c r="D292" s="100"/>
      <c r="E292" s="31"/>
      <c r="F292" s="32"/>
      <c r="G292" s="32"/>
      <c r="H292" s="32"/>
      <c r="I292" s="33"/>
      <c r="J292" s="34"/>
      <c r="K292" s="8"/>
    </row>
    <row r="293" spans="1:11" x14ac:dyDescent="0.2">
      <c r="A293" s="44" t="s">
        <v>502</v>
      </c>
      <c r="B293" s="53" t="s">
        <v>113</v>
      </c>
      <c r="C293" s="56" t="s">
        <v>103</v>
      </c>
      <c r="D293" s="57" t="s">
        <v>112</v>
      </c>
      <c r="E293" s="63" t="s">
        <v>15</v>
      </c>
      <c r="F293" s="48">
        <v>75</v>
      </c>
      <c r="G293" s="48">
        <v>87.82</v>
      </c>
      <c r="H293" s="48">
        <f t="shared" ref="H293:H299" si="78">TRUNC(G293*(1+J293),2)</f>
        <v>109.95</v>
      </c>
      <c r="I293" s="48">
        <f t="shared" ref="I293:I299" si="79">TRUNC(F293*H293,2)</f>
        <v>8246.25</v>
      </c>
      <c r="J293" s="35">
        <f>$E$448</f>
        <v>0.252</v>
      </c>
      <c r="K293" s="8"/>
    </row>
    <row r="294" spans="1:11" x14ac:dyDescent="0.2">
      <c r="A294" s="44" t="s">
        <v>503</v>
      </c>
      <c r="B294" s="73" t="s">
        <v>659</v>
      </c>
      <c r="C294" s="56" t="s">
        <v>171</v>
      </c>
      <c r="D294" s="57" t="s">
        <v>660</v>
      </c>
      <c r="E294" s="63" t="s">
        <v>15</v>
      </c>
      <c r="F294" s="48">
        <v>25</v>
      </c>
      <c r="G294" s="48">
        <v>77.27</v>
      </c>
      <c r="H294" s="48">
        <f t="shared" si="78"/>
        <v>96.74</v>
      </c>
      <c r="I294" s="48">
        <f t="shared" si="79"/>
        <v>2418.5</v>
      </c>
      <c r="J294" s="35">
        <f>$E$448</f>
        <v>0.252</v>
      </c>
      <c r="K294" s="8"/>
    </row>
    <row r="295" spans="1:11" ht="25.5" x14ac:dyDescent="0.2">
      <c r="A295" s="44" t="s">
        <v>504</v>
      </c>
      <c r="B295" s="53" t="s">
        <v>78</v>
      </c>
      <c r="C295" s="56" t="s">
        <v>67</v>
      </c>
      <c r="D295" s="57" t="s">
        <v>77</v>
      </c>
      <c r="E295" s="63" t="s">
        <v>15</v>
      </c>
      <c r="F295" s="48">
        <v>20</v>
      </c>
      <c r="G295" s="48">
        <v>141.88999999999999</v>
      </c>
      <c r="H295" s="48">
        <f t="shared" si="78"/>
        <v>177.64</v>
      </c>
      <c r="I295" s="48">
        <f t="shared" si="79"/>
        <v>3552.8</v>
      </c>
      <c r="J295" s="35">
        <f>$E$448</f>
        <v>0.252</v>
      </c>
      <c r="K295" s="8"/>
    </row>
    <row r="296" spans="1:11" x14ac:dyDescent="0.2">
      <c r="A296" s="44" t="s">
        <v>505</v>
      </c>
      <c r="B296" s="53">
        <v>56114</v>
      </c>
      <c r="C296" s="56" t="s">
        <v>23</v>
      </c>
      <c r="D296" s="57" t="s">
        <v>118</v>
      </c>
      <c r="E296" s="63" t="s">
        <v>7</v>
      </c>
      <c r="F296" s="48">
        <v>3</v>
      </c>
      <c r="G296" s="48">
        <v>297.95</v>
      </c>
      <c r="H296" s="48">
        <f t="shared" si="78"/>
        <v>343.47</v>
      </c>
      <c r="I296" s="48">
        <f t="shared" si="79"/>
        <v>1030.4100000000001</v>
      </c>
      <c r="J296" s="35">
        <f>$H$448</f>
        <v>0.15279999999999999</v>
      </c>
      <c r="K296" s="8"/>
    </row>
    <row r="297" spans="1:11" x14ac:dyDescent="0.2">
      <c r="A297" s="44" t="s">
        <v>506</v>
      </c>
      <c r="B297" s="53">
        <v>56113</v>
      </c>
      <c r="C297" s="56" t="s">
        <v>23</v>
      </c>
      <c r="D297" s="57" t="s">
        <v>119</v>
      </c>
      <c r="E297" s="63" t="s">
        <v>7</v>
      </c>
      <c r="F297" s="48">
        <v>3</v>
      </c>
      <c r="G297" s="48">
        <v>215.78</v>
      </c>
      <c r="H297" s="48">
        <f t="shared" si="78"/>
        <v>248.75</v>
      </c>
      <c r="I297" s="48">
        <f t="shared" si="79"/>
        <v>746.25</v>
      </c>
      <c r="J297" s="35">
        <f>$H$448</f>
        <v>0.15279999999999999</v>
      </c>
      <c r="K297" s="8"/>
    </row>
    <row r="298" spans="1:11" x14ac:dyDescent="0.2">
      <c r="A298" s="44" t="s">
        <v>507</v>
      </c>
      <c r="B298" s="53" t="s">
        <v>82</v>
      </c>
      <c r="C298" s="56" t="s">
        <v>67</v>
      </c>
      <c r="D298" s="57" t="s">
        <v>81</v>
      </c>
      <c r="E298" s="63" t="s">
        <v>7</v>
      </c>
      <c r="F298" s="48">
        <v>6</v>
      </c>
      <c r="G298" s="48">
        <v>6.46</v>
      </c>
      <c r="H298" s="48">
        <f t="shared" si="78"/>
        <v>8.08</v>
      </c>
      <c r="I298" s="48">
        <f t="shared" si="79"/>
        <v>48.48</v>
      </c>
      <c r="J298" s="35">
        <f>$E$448</f>
        <v>0.252</v>
      </c>
      <c r="K298" s="8"/>
    </row>
    <row r="299" spans="1:11" ht="63.75" x14ac:dyDescent="0.2">
      <c r="A299" s="44" t="s">
        <v>508</v>
      </c>
      <c r="B299" s="53" t="s">
        <v>80</v>
      </c>
      <c r="C299" s="56" t="s">
        <v>67</v>
      </c>
      <c r="D299" s="57" t="s">
        <v>79</v>
      </c>
      <c r="E299" s="63" t="s">
        <v>7</v>
      </c>
      <c r="F299" s="48">
        <v>1</v>
      </c>
      <c r="G299" s="48">
        <v>2037.39</v>
      </c>
      <c r="H299" s="48">
        <f t="shared" si="78"/>
        <v>2550.81</v>
      </c>
      <c r="I299" s="48">
        <f t="shared" si="79"/>
        <v>2550.81</v>
      </c>
      <c r="J299" s="35">
        <f>$E$448</f>
        <v>0.252</v>
      </c>
      <c r="K299" s="8"/>
    </row>
    <row r="300" spans="1:11" x14ac:dyDescent="0.2">
      <c r="A300" s="111" t="s">
        <v>509</v>
      </c>
      <c r="B300" s="112"/>
      <c r="C300" s="112"/>
      <c r="D300" s="112"/>
      <c r="E300" s="112"/>
      <c r="F300" s="112"/>
      <c r="G300" s="113"/>
      <c r="H300" s="27"/>
      <c r="I300" s="28">
        <f>SUM(I293:I299)</f>
        <v>18593.5</v>
      </c>
      <c r="J300" s="29"/>
      <c r="K300" s="8"/>
    </row>
    <row r="301" spans="1:11" x14ac:dyDescent="0.2">
      <c r="A301" s="39" t="s">
        <v>510</v>
      </c>
      <c r="B301" s="98" t="s">
        <v>199</v>
      </c>
      <c r="C301" s="99"/>
      <c r="D301" s="100"/>
      <c r="E301" s="31"/>
      <c r="F301" s="32"/>
      <c r="G301" s="32"/>
      <c r="H301" s="32"/>
      <c r="I301" s="33"/>
      <c r="J301" s="34"/>
      <c r="K301" s="8"/>
    </row>
    <row r="302" spans="1:11" ht="38.25" x14ac:dyDescent="0.2">
      <c r="A302" s="44" t="s">
        <v>511</v>
      </c>
      <c r="B302" s="53">
        <v>92990</v>
      </c>
      <c r="C302" s="53" t="s">
        <v>14</v>
      </c>
      <c r="D302" s="57" t="s">
        <v>214</v>
      </c>
      <c r="E302" s="55" t="s">
        <v>15</v>
      </c>
      <c r="F302" s="48">
        <v>228</v>
      </c>
      <c r="G302" s="48">
        <v>88.81</v>
      </c>
      <c r="H302" s="48">
        <f t="shared" ref="H302:H315" si="80">TRUNC(G302*(1+J302),2)</f>
        <v>111.19</v>
      </c>
      <c r="I302" s="48">
        <f t="shared" ref="I302:I315" si="81">TRUNC(F302*H302,2)</f>
        <v>25351.32</v>
      </c>
      <c r="J302" s="35">
        <f>$E$448</f>
        <v>0.252</v>
      </c>
      <c r="K302" s="8"/>
    </row>
    <row r="303" spans="1:11" ht="25.5" x14ac:dyDescent="0.2">
      <c r="A303" s="44" t="s">
        <v>512</v>
      </c>
      <c r="B303" s="53">
        <v>1579</v>
      </c>
      <c r="C303" s="56" t="s">
        <v>14</v>
      </c>
      <c r="D303" s="57" t="s">
        <v>163</v>
      </c>
      <c r="E303" s="63" t="s">
        <v>7</v>
      </c>
      <c r="F303" s="48">
        <v>12</v>
      </c>
      <c r="G303" s="48">
        <v>9.59</v>
      </c>
      <c r="H303" s="48">
        <f t="shared" si="80"/>
        <v>11.05</v>
      </c>
      <c r="I303" s="48">
        <f t="shared" si="81"/>
        <v>132.6</v>
      </c>
      <c r="J303" s="35">
        <f>$H$448</f>
        <v>0.15279999999999999</v>
      </c>
      <c r="K303" s="8"/>
    </row>
    <row r="304" spans="1:11" ht="38.25" x14ac:dyDescent="0.2">
      <c r="A304" s="44" t="s">
        <v>513</v>
      </c>
      <c r="B304" s="53">
        <v>101563</v>
      </c>
      <c r="C304" s="56" t="s">
        <v>14</v>
      </c>
      <c r="D304" s="57" t="s">
        <v>215</v>
      </c>
      <c r="E304" s="63" t="s">
        <v>15</v>
      </c>
      <c r="F304" s="48">
        <v>76</v>
      </c>
      <c r="G304" s="48">
        <v>40.97</v>
      </c>
      <c r="H304" s="48">
        <f t="shared" si="80"/>
        <v>51.29</v>
      </c>
      <c r="I304" s="48">
        <f t="shared" si="81"/>
        <v>3898.04</v>
      </c>
      <c r="J304" s="35">
        <f t="shared" ref="J304:J315" si="82">$E$448</f>
        <v>0.252</v>
      </c>
      <c r="K304" s="8"/>
    </row>
    <row r="305" spans="1:22" ht="38.25" x14ac:dyDescent="0.2">
      <c r="A305" s="44" t="s">
        <v>514</v>
      </c>
      <c r="B305" s="53">
        <v>101563</v>
      </c>
      <c r="C305" s="56" t="s">
        <v>14</v>
      </c>
      <c r="D305" s="57" t="s">
        <v>216</v>
      </c>
      <c r="E305" s="63" t="s">
        <v>15</v>
      </c>
      <c r="F305" s="48">
        <v>76</v>
      </c>
      <c r="G305" s="48">
        <v>40.97</v>
      </c>
      <c r="H305" s="48">
        <f t="shared" si="80"/>
        <v>51.29</v>
      </c>
      <c r="I305" s="48">
        <f t="shared" si="81"/>
        <v>3898.04</v>
      </c>
      <c r="J305" s="35">
        <f t="shared" si="82"/>
        <v>0.252</v>
      </c>
      <c r="K305" s="8"/>
    </row>
    <row r="306" spans="1:22" x14ac:dyDescent="0.2">
      <c r="A306" s="44" t="s">
        <v>515</v>
      </c>
      <c r="B306" s="53">
        <v>3304</v>
      </c>
      <c r="C306" s="56" t="s">
        <v>16</v>
      </c>
      <c r="D306" s="57" t="s">
        <v>201</v>
      </c>
      <c r="E306" s="63" t="s">
        <v>7</v>
      </c>
      <c r="F306" s="48">
        <v>8</v>
      </c>
      <c r="G306" s="48">
        <v>2.79</v>
      </c>
      <c r="H306" s="48">
        <f t="shared" si="80"/>
        <v>3.49</v>
      </c>
      <c r="I306" s="48">
        <f t="shared" si="81"/>
        <v>27.92</v>
      </c>
      <c r="J306" s="35">
        <f t="shared" si="82"/>
        <v>0.252</v>
      </c>
      <c r="K306" s="8"/>
    </row>
    <row r="307" spans="1:22" ht="25.5" x14ac:dyDescent="0.2">
      <c r="A307" s="44" t="s">
        <v>516</v>
      </c>
      <c r="B307" s="53">
        <v>97894</v>
      </c>
      <c r="C307" s="56" t="s">
        <v>14</v>
      </c>
      <c r="D307" s="57" t="s">
        <v>72</v>
      </c>
      <c r="E307" s="63" t="s">
        <v>7</v>
      </c>
      <c r="F307" s="48">
        <v>3</v>
      </c>
      <c r="G307" s="48">
        <v>676.27</v>
      </c>
      <c r="H307" s="48">
        <f t="shared" si="80"/>
        <v>846.69</v>
      </c>
      <c r="I307" s="48">
        <f t="shared" si="81"/>
        <v>2540.0700000000002</v>
      </c>
      <c r="J307" s="35">
        <f t="shared" si="82"/>
        <v>0.252</v>
      </c>
      <c r="K307" s="8"/>
    </row>
    <row r="308" spans="1:22" ht="38.25" x14ac:dyDescent="0.2">
      <c r="A308" s="44" t="s">
        <v>517</v>
      </c>
      <c r="B308" s="53">
        <v>97670</v>
      </c>
      <c r="C308" s="56" t="s">
        <v>14</v>
      </c>
      <c r="D308" s="57" t="s">
        <v>164</v>
      </c>
      <c r="E308" s="63" t="s">
        <v>15</v>
      </c>
      <c r="F308" s="48">
        <f>15*3</f>
        <v>45</v>
      </c>
      <c r="G308" s="48">
        <v>25.12</v>
      </c>
      <c r="H308" s="48">
        <f t="shared" si="80"/>
        <v>31.45</v>
      </c>
      <c r="I308" s="48">
        <f t="shared" si="81"/>
        <v>1415.25</v>
      </c>
      <c r="J308" s="35">
        <f t="shared" si="82"/>
        <v>0.252</v>
      </c>
      <c r="K308" s="8"/>
    </row>
    <row r="309" spans="1:22" x14ac:dyDescent="0.2">
      <c r="A309" s="44" t="s">
        <v>518</v>
      </c>
      <c r="B309" s="53" t="s">
        <v>169</v>
      </c>
      <c r="C309" s="56" t="s">
        <v>103</v>
      </c>
      <c r="D309" s="57" t="s">
        <v>170</v>
      </c>
      <c r="E309" s="63" t="s">
        <v>15</v>
      </c>
      <c r="F309" s="48">
        <v>10</v>
      </c>
      <c r="G309" s="48">
        <v>409.63</v>
      </c>
      <c r="H309" s="48">
        <f t="shared" si="80"/>
        <v>512.85</v>
      </c>
      <c r="I309" s="48">
        <f t="shared" si="81"/>
        <v>5128.5</v>
      </c>
      <c r="J309" s="35">
        <f t="shared" si="82"/>
        <v>0.252</v>
      </c>
      <c r="K309" s="67"/>
    </row>
    <row r="310" spans="1:22" ht="51" x14ac:dyDescent="0.2">
      <c r="A310" s="44" t="s">
        <v>519</v>
      </c>
      <c r="B310" s="53">
        <v>90091</v>
      </c>
      <c r="C310" s="56" t="s">
        <v>14</v>
      </c>
      <c r="D310" s="57" t="s">
        <v>73</v>
      </c>
      <c r="E310" s="63" t="s">
        <v>30</v>
      </c>
      <c r="F310" s="48">
        <v>15.11</v>
      </c>
      <c r="G310" s="48">
        <v>6.29</v>
      </c>
      <c r="H310" s="48">
        <f t="shared" si="80"/>
        <v>7.87</v>
      </c>
      <c r="I310" s="48">
        <f t="shared" si="81"/>
        <v>118.91</v>
      </c>
      <c r="J310" s="35">
        <f t="shared" si="82"/>
        <v>0.252</v>
      </c>
      <c r="K310" s="67"/>
    </row>
    <row r="311" spans="1:22" s="65" customFormat="1" ht="38.25" x14ac:dyDescent="0.2">
      <c r="A311" s="44" t="s">
        <v>520</v>
      </c>
      <c r="B311" s="56">
        <v>97083</v>
      </c>
      <c r="C311" s="56" t="s">
        <v>14</v>
      </c>
      <c r="D311" s="57" t="s">
        <v>34</v>
      </c>
      <c r="E311" s="50" t="s">
        <v>13</v>
      </c>
      <c r="F311" s="48">
        <v>23.24</v>
      </c>
      <c r="G311" s="48">
        <v>3.89</v>
      </c>
      <c r="H311" s="48">
        <f t="shared" si="80"/>
        <v>4.87</v>
      </c>
      <c r="I311" s="48">
        <f t="shared" si="81"/>
        <v>113.17</v>
      </c>
      <c r="J311" s="35">
        <f t="shared" si="82"/>
        <v>0.252</v>
      </c>
      <c r="K311" s="67"/>
      <c r="L311" s="64"/>
      <c r="M311" s="64"/>
      <c r="N311" s="64"/>
      <c r="O311" s="64"/>
      <c r="T311" s="66"/>
      <c r="V311" s="66"/>
    </row>
    <row r="312" spans="1:22" ht="51" x14ac:dyDescent="0.2">
      <c r="A312" s="44" t="s">
        <v>521</v>
      </c>
      <c r="B312" s="53">
        <v>104729</v>
      </c>
      <c r="C312" s="56" t="s">
        <v>14</v>
      </c>
      <c r="D312" s="57" t="s">
        <v>74</v>
      </c>
      <c r="E312" s="63" t="s">
        <v>30</v>
      </c>
      <c r="F312" s="48">
        <v>13.02</v>
      </c>
      <c r="G312" s="48">
        <v>17.309999999999999</v>
      </c>
      <c r="H312" s="48">
        <f t="shared" si="80"/>
        <v>21.67</v>
      </c>
      <c r="I312" s="48">
        <f t="shared" si="81"/>
        <v>282.14</v>
      </c>
      <c r="J312" s="35">
        <f t="shared" si="82"/>
        <v>0.252</v>
      </c>
      <c r="K312" s="67"/>
    </row>
    <row r="313" spans="1:22" s="65" customFormat="1" ht="38.25" x14ac:dyDescent="0.2">
      <c r="A313" s="44" t="s">
        <v>522</v>
      </c>
      <c r="B313" s="56">
        <v>100981</v>
      </c>
      <c r="C313" s="56" t="s">
        <v>14</v>
      </c>
      <c r="D313" s="57" t="s">
        <v>31</v>
      </c>
      <c r="E313" s="50" t="s">
        <v>30</v>
      </c>
      <c r="F313" s="48">
        <v>2.71</v>
      </c>
      <c r="G313" s="48">
        <v>9.8000000000000007</v>
      </c>
      <c r="H313" s="48">
        <f t="shared" si="80"/>
        <v>12.26</v>
      </c>
      <c r="I313" s="48">
        <f t="shared" si="81"/>
        <v>33.22</v>
      </c>
      <c r="J313" s="35">
        <f t="shared" si="82"/>
        <v>0.252</v>
      </c>
      <c r="K313" s="67"/>
      <c r="L313" s="64"/>
      <c r="M313" s="64"/>
      <c r="N313" s="64"/>
      <c r="O313" s="64"/>
      <c r="T313" s="66"/>
      <c r="V313" s="66"/>
    </row>
    <row r="314" spans="1:22" s="65" customFormat="1" ht="25.5" x14ac:dyDescent="0.2">
      <c r="A314" s="44" t="s">
        <v>523</v>
      </c>
      <c r="B314" s="56">
        <v>95875</v>
      </c>
      <c r="C314" s="56" t="s">
        <v>14</v>
      </c>
      <c r="D314" s="57" t="s">
        <v>32</v>
      </c>
      <c r="E314" s="50" t="s">
        <v>33</v>
      </c>
      <c r="F314" s="48">
        <v>10.83</v>
      </c>
      <c r="G314" s="48">
        <v>2.64</v>
      </c>
      <c r="H314" s="48">
        <f t="shared" si="80"/>
        <v>3.3</v>
      </c>
      <c r="I314" s="48">
        <f t="shared" si="81"/>
        <v>35.729999999999997</v>
      </c>
      <c r="J314" s="35">
        <f t="shared" si="82"/>
        <v>0.252</v>
      </c>
      <c r="K314" s="67"/>
      <c r="L314" s="64"/>
      <c r="M314" s="64"/>
      <c r="N314" s="64"/>
      <c r="O314" s="64"/>
      <c r="T314" s="66"/>
      <c r="V314" s="66"/>
    </row>
    <row r="315" spans="1:22" ht="25.5" x14ac:dyDescent="0.2">
      <c r="A315" s="44" t="s">
        <v>524</v>
      </c>
      <c r="B315" s="53" t="s">
        <v>76</v>
      </c>
      <c r="C315" s="56" t="s">
        <v>67</v>
      </c>
      <c r="D315" s="57" t="s">
        <v>75</v>
      </c>
      <c r="E315" s="63" t="s">
        <v>30</v>
      </c>
      <c r="F315" s="48">
        <v>0.96</v>
      </c>
      <c r="G315" s="48">
        <v>747.69</v>
      </c>
      <c r="H315" s="48">
        <f t="shared" si="80"/>
        <v>936.1</v>
      </c>
      <c r="I315" s="48">
        <f t="shared" si="81"/>
        <v>898.65</v>
      </c>
      <c r="J315" s="35">
        <f t="shared" si="82"/>
        <v>0.252</v>
      </c>
      <c r="K315" s="8"/>
    </row>
    <row r="316" spans="1:22" x14ac:dyDescent="0.2">
      <c r="A316" s="111" t="s">
        <v>525</v>
      </c>
      <c r="B316" s="112"/>
      <c r="C316" s="112"/>
      <c r="D316" s="112"/>
      <c r="E316" s="112"/>
      <c r="F316" s="112"/>
      <c r="G316" s="113"/>
      <c r="H316" s="27"/>
      <c r="I316" s="28">
        <f>SUM(I302:I315)</f>
        <v>43873.560000000005</v>
      </c>
      <c r="J316" s="29"/>
      <c r="K316" s="8"/>
    </row>
    <row r="317" spans="1:22" x14ac:dyDescent="0.2">
      <c r="A317" s="39" t="s">
        <v>526</v>
      </c>
      <c r="B317" s="98" t="s">
        <v>200</v>
      </c>
      <c r="C317" s="99"/>
      <c r="D317" s="100"/>
      <c r="E317" s="31"/>
      <c r="F317" s="32"/>
      <c r="G317" s="32"/>
      <c r="H317" s="32"/>
      <c r="I317" s="33"/>
      <c r="J317" s="34"/>
      <c r="K317" s="8"/>
    </row>
    <row r="318" spans="1:22" ht="38.25" x14ac:dyDescent="0.2">
      <c r="A318" s="44" t="s">
        <v>527</v>
      </c>
      <c r="B318" s="53">
        <v>92990</v>
      </c>
      <c r="C318" s="56" t="s">
        <v>14</v>
      </c>
      <c r="D318" s="57" t="s">
        <v>217</v>
      </c>
      <c r="E318" s="63" t="s">
        <v>15</v>
      </c>
      <c r="F318" s="48">
        <v>322</v>
      </c>
      <c r="G318" s="48">
        <v>88.81</v>
      </c>
      <c r="H318" s="48">
        <f t="shared" ref="H318:H329" si="83">TRUNC(G318*(1+J318),2)</f>
        <v>111.19</v>
      </c>
      <c r="I318" s="48">
        <f t="shared" ref="I318:I329" si="84">TRUNC(F318*H318,2)</f>
        <v>35803.18</v>
      </c>
      <c r="J318" s="35">
        <f>$E$448</f>
        <v>0.252</v>
      </c>
      <c r="K318" s="8"/>
    </row>
    <row r="319" spans="1:22" ht="25.5" x14ac:dyDescent="0.2">
      <c r="A319" s="44" t="s">
        <v>528</v>
      </c>
      <c r="B319" s="53">
        <v>1579</v>
      </c>
      <c r="C319" s="56" t="s">
        <v>14</v>
      </c>
      <c r="D319" s="57" t="s">
        <v>163</v>
      </c>
      <c r="E319" s="63" t="s">
        <v>7</v>
      </c>
      <c r="F319" s="48">
        <v>8</v>
      </c>
      <c r="G319" s="48">
        <v>9.59</v>
      </c>
      <c r="H319" s="48">
        <f t="shared" si="83"/>
        <v>11.05</v>
      </c>
      <c r="I319" s="48">
        <f t="shared" si="84"/>
        <v>88.4</v>
      </c>
      <c r="J319" s="35">
        <f>$H$448</f>
        <v>0.15279999999999999</v>
      </c>
      <c r="K319" s="8"/>
    </row>
    <row r="320" spans="1:22" ht="38.25" x14ac:dyDescent="0.2">
      <c r="A320" s="44" t="s">
        <v>529</v>
      </c>
      <c r="B320" s="53">
        <v>92996</v>
      </c>
      <c r="C320" s="56" t="s">
        <v>14</v>
      </c>
      <c r="D320" s="57" t="s">
        <v>219</v>
      </c>
      <c r="E320" s="63" t="s">
        <v>15</v>
      </c>
      <c r="F320" s="48">
        <v>966</v>
      </c>
      <c r="G320" s="48">
        <v>180.43</v>
      </c>
      <c r="H320" s="48">
        <f t="shared" si="83"/>
        <v>225.89</v>
      </c>
      <c r="I320" s="48">
        <f t="shared" si="84"/>
        <v>218209.74</v>
      </c>
      <c r="J320" s="35">
        <f>$E$448</f>
        <v>0.252</v>
      </c>
      <c r="K320" s="8"/>
    </row>
    <row r="321" spans="1:22" x14ac:dyDescent="0.2">
      <c r="A321" s="44" t="s">
        <v>530</v>
      </c>
      <c r="B321" s="53">
        <v>3152</v>
      </c>
      <c r="C321" s="56" t="s">
        <v>16</v>
      </c>
      <c r="D321" s="57" t="s">
        <v>116</v>
      </c>
      <c r="E321" s="63" t="s">
        <v>7</v>
      </c>
      <c r="F321" s="48">
        <v>24</v>
      </c>
      <c r="G321" s="48">
        <v>20.7</v>
      </c>
      <c r="H321" s="48">
        <f t="shared" si="83"/>
        <v>23.86</v>
      </c>
      <c r="I321" s="48">
        <f t="shared" si="84"/>
        <v>572.64</v>
      </c>
      <c r="J321" s="35">
        <f>$H$448</f>
        <v>0.15279999999999999</v>
      </c>
      <c r="K321" s="8"/>
    </row>
    <row r="322" spans="1:22" ht="38.25" x14ac:dyDescent="0.2">
      <c r="A322" s="44" t="s">
        <v>531</v>
      </c>
      <c r="B322" s="53">
        <v>97670</v>
      </c>
      <c r="C322" s="56" t="s">
        <v>14</v>
      </c>
      <c r="D322" s="57" t="s">
        <v>71</v>
      </c>
      <c r="E322" s="63" t="s">
        <v>15</v>
      </c>
      <c r="F322" s="48">
        <f>60*5</f>
        <v>300</v>
      </c>
      <c r="G322" s="48">
        <v>25.12</v>
      </c>
      <c r="H322" s="48">
        <f t="shared" si="83"/>
        <v>31.45</v>
      </c>
      <c r="I322" s="48">
        <f t="shared" si="84"/>
        <v>9435</v>
      </c>
      <c r="J322" s="35">
        <f t="shared" ref="J322:J329" si="85">$E$448</f>
        <v>0.252</v>
      </c>
      <c r="K322" s="8"/>
    </row>
    <row r="323" spans="1:22" ht="25.5" x14ac:dyDescent="0.2">
      <c r="A323" s="44" t="s">
        <v>532</v>
      </c>
      <c r="B323" s="53" t="s">
        <v>152</v>
      </c>
      <c r="C323" s="56" t="s">
        <v>154</v>
      </c>
      <c r="D323" s="57" t="s">
        <v>198</v>
      </c>
      <c r="E323" s="63" t="s">
        <v>7</v>
      </c>
      <c r="F323" s="48">
        <v>4</v>
      </c>
      <c r="G323" s="48">
        <v>946.78</v>
      </c>
      <c r="H323" s="48">
        <f t="shared" si="83"/>
        <v>1185.3599999999999</v>
      </c>
      <c r="I323" s="48">
        <f t="shared" si="84"/>
        <v>4741.4399999999996</v>
      </c>
      <c r="J323" s="35">
        <f t="shared" si="85"/>
        <v>0.252</v>
      </c>
      <c r="K323" s="8"/>
    </row>
    <row r="324" spans="1:22" ht="51" x14ac:dyDescent="0.2">
      <c r="A324" s="44" t="s">
        <v>533</v>
      </c>
      <c r="B324" s="53">
        <v>90091</v>
      </c>
      <c r="C324" s="56" t="s">
        <v>14</v>
      </c>
      <c r="D324" s="57" t="s">
        <v>73</v>
      </c>
      <c r="E324" s="63" t="s">
        <v>30</v>
      </c>
      <c r="F324" s="48">
        <v>79.42</v>
      </c>
      <c r="G324" s="48">
        <v>6.29</v>
      </c>
      <c r="H324" s="48">
        <f t="shared" si="83"/>
        <v>7.87</v>
      </c>
      <c r="I324" s="48">
        <f t="shared" si="84"/>
        <v>625.03</v>
      </c>
      <c r="J324" s="35">
        <f t="shared" si="85"/>
        <v>0.252</v>
      </c>
      <c r="K324" s="67"/>
    </row>
    <row r="325" spans="1:22" s="65" customFormat="1" ht="38.25" x14ac:dyDescent="0.2">
      <c r="A325" s="44" t="s">
        <v>534</v>
      </c>
      <c r="B325" s="56">
        <v>97083</v>
      </c>
      <c r="C325" s="56" t="s">
        <v>14</v>
      </c>
      <c r="D325" s="57" t="s">
        <v>34</v>
      </c>
      <c r="E325" s="50" t="s">
        <v>13</v>
      </c>
      <c r="F325" s="48">
        <v>96.48</v>
      </c>
      <c r="G325" s="48">
        <v>3.89</v>
      </c>
      <c r="H325" s="48">
        <f t="shared" si="83"/>
        <v>4.87</v>
      </c>
      <c r="I325" s="48">
        <f t="shared" si="84"/>
        <v>469.85</v>
      </c>
      <c r="J325" s="35">
        <f t="shared" si="85"/>
        <v>0.252</v>
      </c>
      <c r="K325" s="67"/>
      <c r="L325" s="64"/>
      <c r="M325" s="64"/>
      <c r="N325" s="64"/>
      <c r="O325" s="64"/>
      <c r="T325" s="66"/>
      <c r="V325" s="66"/>
    </row>
    <row r="326" spans="1:22" ht="51" x14ac:dyDescent="0.2">
      <c r="A326" s="44" t="s">
        <v>535</v>
      </c>
      <c r="B326" s="53">
        <v>104729</v>
      </c>
      <c r="C326" s="56" t="s">
        <v>14</v>
      </c>
      <c r="D326" s="57" t="s">
        <v>74</v>
      </c>
      <c r="E326" s="63" t="s">
        <v>30</v>
      </c>
      <c r="F326" s="48">
        <v>73.63</v>
      </c>
      <c r="G326" s="48">
        <v>17.309999999999999</v>
      </c>
      <c r="H326" s="48">
        <f t="shared" si="83"/>
        <v>21.67</v>
      </c>
      <c r="I326" s="48">
        <f t="shared" si="84"/>
        <v>1595.56</v>
      </c>
      <c r="J326" s="35">
        <f t="shared" si="85"/>
        <v>0.252</v>
      </c>
      <c r="K326" s="67"/>
    </row>
    <row r="327" spans="1:22" s="65" customFormat="1" ht="38.25" x14ac:dyDescent="0.2">
      <c r="A327" s="44" t="s">
        <v>536</v>
      </c>
      <c r="B327" s="56">
        <v>100981</v>
      </c>
      <c r="C327" s="56" t="s">
        <v>14</v>
      </c>
      <c r="D327" s="57" t="s">
        <v>31</v>
      </c>
      <c r="E327" s="50" t="s">
        <v>30</v>
      </c>
      <c r="F327" s="48">
        <v>7.52</v>
      </c>
      <c r="G327" s="48">
        <v>9.8000000000000007</v>
      </c>
      <c r="H327" s="48">
        <f t="shared" si="83"/>
        <v>12.26</v>
      </c>
      <c r="I327" s="48">
        <f t="shared" si="84"/>
        <v>92.19</v>
      </c>
      <c r="J327" s="35">
        <f t="shared" si="85"/>
        <v>0.252</v>
      </c>
      <c r="K327" s="67"/>
      <c r="L327" s="64"/>
      <c r="M327" s="64"/>
      <c r="N327" s="64"/>
      <c r="O327" s="64"/>
      <c r="T327" s="66"/>
      <c r="V327" s="66"/>
    </row>
    <row r="328" spans="1:22" s="65" customFormat="1" ht="25.5" x14ac:dyDescent="0.2">
      <c r="A328" s="44" t="s">
        <v>537</v>
      </c>
      <c r="B328" s="56">
        <v>95875</v>
      </c>
      <c r="C328" s="56" t="s">
        <v>14</v>
      </c>
      <c r="D328" s="57" t="s">
        <v>32</v>
      </c>
      <c r="E328" s="50" t="s">
        <v>33</v>
      </c>
      <c r="F328" s="48">
        <v>30.1</v>
      </c>
      <c r="G328" s="48">
        <v>2.64</v>
      </c>
      <c r="H328" s="48">
        <f t="shared" si="83"/>
        <v>3.3</v>
      </c>
      <c r="I328" s="48">
        <f t="shared" si="84"/>
        <v>99.33</v>
      </c>
      <c r="J328" s="35">
        <f t="shared" si="85"/>
        <v>0.252</v>
      </c>
      <c r="K328" s="67"/>
      <c r="L328" s="64"/>
      <c r="M328" s="64"/>
      <c r="N328" s="64"/>
      <c r="O328" s="64"/>
      <c r="T328" s="66"/>
      <c r="V328" s="66"/>
    </row>
    <row r="329" spans="1:22" ht="25.5" x14ac:dyDescent="0.2">
      <c r="A329" s="44" t="s">
        <v>538</v>
      </c>
      <c r="B329" s="53" t="s">
        <v>76</v>
      </c>
      <c r="C329" s="56" t="s">
        <v>67</v>
      </c>
      <c r="D329" s="57" t="s">
        <v>75</v>
      </c>
      <c r="E329" s="63" t="s">
        <v>30</v>
      </c>
      <c r="F329" s="48">
        <v>5.52</v>
      </c>
      <c r="G329" s="48">
        <v>747.69</v>
      </c>
      <c r="H329" s="48">
        <f t="shared" si="83"/>
        <v>936.1</v>
      </c>
      <c r="I329" s="48">
        <f t="shared" si="84"/>
        <v>5167.2700000000004</v>
      </c>
      <c r="J329" s="35">
        <f t="shared" si="85"/>
        <v>0.252</v>
      </c>
      <c r="K329" s="8"/>
    </row>
    <row r="330" spans="1:22" s="65" customFormat="1" x14ac:dyDescent="0.2">
      <c r="A330" s="111" t="s">
        <v>539</v>
      </c>
      <c r="B330" s="112"/>
      <c r="C330" s="112"/>
      <c r="D330" s="112"/>
      <c r="E330" s="112"/>
      <c r="F330" s="112"/>
      <c r="G330" s="113"/>
      <c r="H330" s="27"/>
      <c r="I330" s="28">
        <f>SUM(I318:I329)</f>
        <v>276899.63000000006</v>
      </c>
      <c r="J330" s="29"/>
      <c r="K330" s="67"/>
      <c r="L330" s="64"/>
      <c r="M330" s="64"/>
      <c r="N330" s="64"/>
      <c r="O330" s="64"/>
    </row>
    <row r="331" spans="1:22" x14ac:dyDescent="0.2">
      <c r="A331" s="39" t="s">
        <v>540</v>
      </c>
      <c r="B331" s="98" t="s">
        <v>165</v>
      </c>
      <c r="C331" s="99"/>
      <c r="D331" s="100"/>
      <c r="E331" s="31"/>
      <c r="F331" s="32"/>
      <c r="G331" s="32"/>
      <c r="H331" s="32"/>
      <c r="I331" s="33"/>
      <c r="J331" s="34"/>
      <c r="K331" s="8"/>
    </row>
    <row r="332" spans="1:22" ht="25.5" x14ac:dyDescent="0.2">
      <c r="A332" s="44" t="s">
        <v>541</v>
      </c>
      <c r="B332" s="73" t="s">
        <v>196</v>
      </c>
      <c r="C332" s="56" t="s">
        <v>171</v>
      </c>
      <c r="D332" s="57" t="s">
        <v>657</v>
      </c>
      <c r="E332" s="63" t="s">
        <v>7</v>
      </c>
      <c r="F332" s="48">
        <v>1</v>
      </c>
      <c r="G332" s="48">
        <v>120025.05</v>
      </c>
      <c r="H332" s="48">
        <f t="shared" ref="H332:H333" si="86">TRUNC(G332*(1+J332),2)</f>
        <v>150271.35999999999</v>
      </c>
      <c r="I332" s="48">
        <f t="shared" ref="I332:I333" si="87">TRUNC(F332*H332,2)</f>
        <v>150271.35999999999</v>
      </c>
      <c r="J332" s="35">
        <f>$E$448</f>
        <v>0.252</v>
      </c>
      <c r="K332" s="8"/>
    </row>
    <row r="333" spans="1:22" x14ac:dyDescent="0.2">
      <c r="A333" s="44" t="s">
        <v>542</v>
      </c>
      <c r="B333" s="53">
        <v>10186</v>
      </c>
      <c r="C333" s="56" t="s">
        <v>16</v>
      </c>
      <c r="D333" s="57" t="s">
        <v>658</v>
      </c>
      <c r="E333" s="63" t="s">
        <v>7</v>
      </c>
      <c r="F333" s="48">
        <v>1</v>
      </c>
      <c r="G333" s="48">
        <v>56347.17</v>
      </c>
      <c r="H333" s="48">
        <f t="shared" si="86"/>
        <v>70546.649999999994</v>
      </c>
      <c r="I333" s="48">
        <f t="shared" si="87"/>
        <v>70546.649999999994</v>
      </c>
      <c r="J333" s="35">
        <f>$E$448</f>
        <v>0.252</v>
      </c>
      <c r="K333" s="8"/>
    </row>
    <row r="334" spans="1:22" s="65" customFormat="1" x14ac:dyDescent="0.2">
      <c r="A334" s="111" t="s">
        <v>543</v>
      </c>
      <c r="B334" s="112"/>
      <c r="C334" s="112"/>
      <c r="D334" s="112"/>
      <c r="E334" s="112"/>
      <c r="F334" s="112"/>
      <c r="G334" s="113"/>
      <c r="H334" s="27"/>
      <c r="I334" s="28">
        <f>SUM(I332:I333)</f>
        <v>220818.00999999998</v>
      </c>
      <c r="J334" s="29"/>
      <c r="K334" s="67"/>
      <c r="L334" s="64"/>
      <c r="M334" s="64"/>
      <c r="N334" s="64"/>
      <c r="O334" s="64"/>
    </row>
    <row r="335" spans="1:22" x14ac:dyDescent="0.2">
      <c r="A335" s="39" t="s">
        <v>544</v>
      </c>
      <c r="B335" s="98" t="s">
        <v>167</v>
      </c>
      <c r="C335" s="99"/>
      <c r="D335" s="100"/>
      <c r="E335" s="31"/>
      <c r="F335" s="32"/>
      <c r="G335" s="32"/>
      <c r="H335" s="32"/>
      <c r="I335" s="33"/>
      <c r="J335" s="34"/>
      <c r="K335" s="8"/>
    </row>
    <row r="336" spans="1:22" x14ac:dyDescent="0.2">
      <c r="A336" s="44" t="s">
        <v>545</v>
      </c>
      <c r="B336" s="72" t="s">
        <v>152</v>
      </c>
      <c r="C336" s="56" t="s">
        <v>153</v>
      </c>
      <c r="D336" s="57" t="s">
        <v>166</v>
      </c>
      <c r="E336" s="55" t="s">
        <v>7</v>
      </c>
      <c r="F336" s="48">
        <v>1</v>
      </c>
      <c r="G336" s="48">
        <v>107400</v>
      </c>
      <c r="H336" s="48">
        <f>TRUNC(G336*(1+J336),2)</f>
        <v>123810.72</v>
      </c>
      <c r="I336" s="48">
        <f>TRUNC(F336*H336,2)</f>
        <v>123810.72</v>
      </c>
      <c r="J336" s="35">
        <f>$H$448</f>
        <v>0.15279999999999999</v>
      </c>
      <c r="K336" s="8"/>
    </row>
    <row r="337" spans="1:22" s="65" customFormat="1" x14ac:dyDescent="0.2">
      <c r="A337" s="111" t="s">
        <v>546</v>
      </c>
      <c r="B337" s="112"/>
      <c r="C337" s="112"/>
      <c r="D337" s="112"/>
      <c r="E337" s="112"/>
      <c r="F337" s="112"/>
      <c r="G337" s="113"/>
      <c r="H337" s="27"/>
      <c r="I337" s="28">
        <f>I336</f>
        <v>123810.72</v>
      </c>
      <c r="J337" s="29"/>
      <c r="K337" s="67"/>
      <c r="L337" s="64"/>
      <c r="M337" s="64"/>
      <c r="N337" s="64"/>
      <c r="O337" s="64"/>
    </row>
    <row r="338" spans="1:22" ht="15.75" x14ac:dyDescent="0.2">
      <c r="A338" s="101" t="s">
        <v>547</v>
      </c>
      <c r="B338" s="102"/>
      <c r="C338" s="102"/>
      <c r="D338" s="102"/>
      <c r="E338" s="102"/>
      <c r="F338" s="103"/>
      <c r="G338" s="19"/>
      <c r="H338" s="20"/>
      <c r="I338" s="21">
        <f>SUM(I248,I260,I269,I277,I282,I291,I300,I316,I334,I330,I337)</f>
        <v>750450.85000000009</v>
      </c>
      <c r="J338" s="22"/>
      <c r="K338" s="13"/>
      <c r="L338" s="13"/>
      <c r="M338" s="13"/>
      <c r="N338" s="13"/>
      <c r="O338" s="13"/>
    </row>
    <row r="339" spans="1:22" s="65" customFormat="1" ht="15.75" x14ac:dyDescent="0.2">
      <c r="A339" s="122" t="s">
        <v>548</v>
      </c>
      <c r="B339" s="123"/>
      <c r="C339" s="123"/>
      <c r="D339" s="123"/>
      <c r="E339" s="123"/>
      <c r="F339" s="123"/>
      <c r="G339" s="123"/>
      <c r="H339" s="123"/>
      <c r="I339" s="123"/>
      <c r="J339" s="37"/>
      <c r="K339" s="67"/>
      <c r="L339" s="64"/>
      <c r="M339" s="64"/>
      <c r="N339" s="64"/>
      <c r="O339" s="64"/>
      <c r="T339" s="66"/>
      <c r="V339" s="66"/>
    </row>
    <row r="340" spans="1:22" x14ac:dyDescent="0.2">
      <c r="A340" s="86" t="s">
        <v>549</v>
      </c>
      <c r="B340" s="119" t="s">
        <v>173</v>
      </c>
      <c r="C340" s="120"/>
      <c r="D340" s="121"/>
      <c r="E340" s="38"/>
      <c r="F340" s="38"/>
      <c r="G340" s="38"/>
      <c r="H340" s="38"/>
      <c r="I340" s="38"/>
      <c r="J340" s="87"/>
      <c r="K340" s="13"/>
      <c r="L340" s="13"/>
      <c r="M340" s="13"/>
      <c r="N340" s="13"/>
      <c r="O340" s="13"/>
    </row>
    <row r="341" spans="1:22" s="65" customFormat="1" ht="38.25" x14ac:dyDescent="0.2">
      <c r="A341" s="44" t="s">
        <v>550</v>
      </c>
      <c r="B341" s="56">
        <v>96525</v>
      </c>
      <c r="C341" s="56" t="s">
        <v>14</v>
      </c>
      <c r="D341" s="57" t="s">
        <v>140</v>
      </c>
      <c r="E341" s="50" t="s">
        <v>30</v>
      </c>
      <c r="F341" s="48">
        <v>8.98</v>
      </c>
      <c r="G341" s="48">
        <v>59.6</v>
      </c>
      <c r="H341" s="48">
        <f t="shared" ref="H341:H351" si="88">TRUNC(G341*(1+J341),2)</f>
        <v>74.61</v>
      </c>
      <c r="I341" s="48">
        <f t="shared" ref="I341:I351" si="89">TRUNC(F341*H341,2)</f>
        <v>669.99</v>
      </c>
      <c r="J341" s="35">
        <f t="shared" ref="J341:J351" si="90">$E$448</f>
        <v>0.252</v>
      </c>
      <c r="K341" s="67"/>
      <c r="L341" s="64"/>
      <c r="M341" s="64"/>
      <c r="N341" s="64"/>
      <c r="O341" s="64"/>
      <c r="T341" s="66"/>
      <c r="V341" s="66"/>
    </row>
    <row r="342" spans="1:22" s="65" customFormat="1" ht="38.25" x14ac:dyDescent="0.2">
      <c r="A342" s="44" t="s">
        <v>551</v>
      </c>
      <c r="B342" s="56">
        <v>100981</v>
      </c>
      <c r="C342" s="56" t="s">
        <v>14</v>
      </c>
      <c r="D342" s="57" t="s">
        <v>31</v>
      </c>
      <c r="E342" s="50" t="s">
        <v>30</v>
      </c>
      <c r="F342" s="48">
        <v>7.42</v>
      </c>
      <c r="G342" s="48">
        <v>9.8000000000000007</v>
      </c>
      <c r="H342" s="48">
        <f t="shared" si="88"/>
        <v>12.26</v>
      </c>
      <c r="I342" s="48">
        <f t="shared" si="89"/>
        <v>90.96</v>
      </c>
      <c r="J342" s="35">
        <f t="shared" si="90"/>
        <v>0.252</v>
      </c>
      <c r="K342" s="67"/>
      <c r="L342" s="64"/>
      <c r="M342" s="64"/>
      <c r="N342" s="64"/>
      <c r="O342" s="64"/>
      <c r="T342" s="66"/>
      <c r="V342" s="66"/>
    </row>
    <row r="343" spans="1:22" s="65" customFormat="1" ht="25.5" x14ac:dyDescent="0.2">
      <c r="A343" s="44" t="s">
        <v>552</v>
      </c>
      <c r="B343" s="56">
        <v>95875</v>
      </c>
      <c r="C343" s="56" t="s">
        <v>14</v>
      </c>
      <c r="D343" s="57" t="s">
        <v>32</v>
      </c>
      <c r="E343" s="50" t="s">
        <v>33</v>
      </c>
      <c r="F343" s="48">
        <v>29.66</v>
      </c>
      <c r="G343" s="48">
        <v>2.64</v>
      </c>
      <c r="H343" s="48">
        <f t="shared" si="88"/>
        <v>3.3</v>
      </c>
      <c r="I343" s="48">
        <f t="shared" si="89"/>
        <v>97.87</v>
      </c>
      <c r="J343" s="35">
        <f t="shared" si="90"/>
        <v>0.252</v>
      </c>
      <c r="K343" s="67"/>
      <c r="L343" s="64"/>
      <c r="M343" s="64"/>
      <c r="N343" s="64"/>
      <c r="O343" s="64"/>
      <c r="T343" s="66"/>
      <c r="V343" s="66"/>
    </row>
    <row r="344" spans="1:22" s="65" customFormat="1" ht="38.25" x14ac:dyDescent="0.2">
      <c r="A344" s="44" t="s">
        <v>553</v>
      </c>
      <c r="B344" s="56">
        <v>97083</v>
      </c>
      <c r="C344" s="56" t="s">
        <v>14</v>
      </c>
      <c r="D344" s="57" t="s">
        <v>34</v>
      </c>
      <c r="E344" s="50" t="s">
        <v>13</v>
      </c>
      <c r="F344" s="48">
        <v>35.9</v>
      </c>
      <c r="G344" s="48">
        <v>3.89</v>
      </c>
      <c r="H344" s="48">
        <f t="shared" si="88"/>
        <v>4.87</v>
      </c>
      <c r="I344" s="48">
        <f t="shared" si="89"/>
        <v>174.83</v>
      </c>
      <c r="J344" s="35">
        <f t="shared" si="90"/>
        <v>0.252</v>
      </c>
      <c r="K344" s="67"/>
      <c r="L344" s="64"/>
      <c r="M344" s="64"/>
      <c r="N344" s="64"/>
      <c r="O344" s="64"/>
      <c r="T344" s="66"/>
      <c r="V344" s="66"/>
    </row>
    <row r="345" spans="1:22" s="65" customFormat="1" ht="25.5" x14ac:dyDescent="0.2">
      <c r="A345" s="44" t="s">
        <v>554</v>
      </c>
      <c r="B345" s="56">
        <v>96619</v>
      </c>
      <c r="C345" s="56" t="s">
        <v>14</v>
      </c>
      <c r="D345" s="57" t="s">
        <v>124</v>
      </c>
      <c r="E345" s="50" t="s">
        <v>13</v>
      </c>
      <c r="F345" s="48">
        <v>35.9</v>
      </c>
      <c r="G345" s="48">
        <v>47.71</v>
      </c>
      <c r="H345" s="48">
        <f t="shared" si="88"/>
        <v>59.73</v>
      </c>
      <c r="I345" s="48">
        <f t="shared" si="89"/>
        <v>2144.3000000000002</v>
      </c>
      <c r="J345" s="35">
        <f t="shared" si="90"/>
        <v>0.252</v>
      </c>
      <c r="K345" s="67"/>
      <c r="L345" s="64"/>
      <c r="M345" s="64"/>
      <c r="N345" s="64"/>
      <c r="O345" s="64"/>
      <c r="T345" s="66"/>
      <c r="V345" s="66"/>
    </row>
    <row r="346" spans="1:22" s="65" customFormat="1" ht="25.5" x14ac:dyDescent="0.2">
      <c r="A346" s="44" t="s">
        <v>555</v>
      </c>
      <c r="B346" s="56">
        <v>104740</v>
      </c>
      <c r="C346" s="56" t="s">
        <v>14</v>
      </c>
      <c r="D346" s="57" t="s">
        <v>141</v>
      </c>
      <c r="E346" s="50" t="s">
        <v>30</v>
      </c>
      <c r="F346" s="48">
        <v>3.27</v>
      </c>
      <c r="G346" s="48">
        <v>30.54</v>
      </c>
      <c r="H346" s="48">
        <f t="shared" si="88"/>
        <v>38.229999999999997</v>
      </c>
      <c r="I346" s="48">
        <f t="shared" si="89"/>
        <v>125.01</v>
      </c>
      <c r="J346" s="35">
        <f t="shared" si="90"/>
        <v>0.252</v>
      </c>
      <c r="K346" s="67"/>
      <c r="L346" s="64"/>
      <c r="M346" s="64"/>
      <c r="N346" s="64"/>
      <c r="O346" s="64"/>
      <c r="T346" s="66"/>
      <c r="V346" s="66"/>
    </row>
    <row r="347" spans="1:22" s="65" customFormat="1" ht="25.5" x14ac:dyDescent="0.2">
      <c r="A347" s="44" t="s">
        <v>556</v>
      </c>
      <c r="B347" s="56">
        <v>96556</v>
      </c>
      <c r="C347" s="56" t="s">
        <v>14</v>
      </c>
      <c r="D347" s="57" t="s">
        <v>126</v>
      </c>
      <c r="E347" s="50" t="s">
        <v>30</v>
      </c>
      <c r="F347" s="48">
        <v>4.26</v>
      </c>
      <c r="G347" s="48">
        <v>1022.16</v>
      </c>
      <c r="H347" s="48">
        <f t="shared" si="88"/>
        <v>1279.74</v>
      </c>
      <c r="I347" s="48">
        <f t="shared" si="89"/>
        <v>5451.69</v>
      </c>
      <c r="J347" s="35">
        <f t="shared" si="90"/>
        <v>0.252</v>
      </c>
      <c r="K347" s="67"/>
      <c r="L347" s="64"/>
      <c r="M347" s="64"/>
      <c r="N347" s="64"/>
      <c r="O347" s="64"/>
      <c r="T347" s="66"/>
      <c r="V347" s="66"/>
    </row>
    <row r="348" spans="1:22" s="65" customFormat="1" ht="25.5" x14ac:dyDescent="0.2">
      <c r="A348" s="44" t="s">
        <v>557</v>
      </c>
      <c r="B348" s="56">
        <v>96532</v>
      </c>
      <c r="C348" s="56" t="s">
        <v>14</v>
      </c>
      <c r="D348" s="57" t="s">
        <v>125</v>
      </c>
      <c r="E348" s="50" t="s">
        <v>13</v>
      </c>
      <c r="F348" s="48">
        <v>14.44</v>
      </c>
      <c r="G348" s="48">
        <v>195.67</v>
      </c>
      <c r="H348" s="48">
        <f t="shared" si="88"/>
        <v>244.97</v>
      </c>
      <c r="I348" s="48">
        <f t="shared" si="89"/>
        <v>3537.36</v>
      </c>
      <c r="J348" s="35">
        <f t="shared" si="90"/>
        <v>0.252</v>
      </c>
      <c r="K348" s="67"/>
      <c r="L348" s="64"/>
      <c r="M348" s="64"/>
      <c r="N348" s="64"/>
      <c r="O348" s="64"/>
      <c r="T348" s="66"/>
      <c r="V348" s="66"/>
    </row>
    <row r="349" spans="1:22" s="65" customFormat="1" ht="25.5" x14ac:dyDescent="0.2">
      <c r="A349" s="44" t="s">
        <v>558</v>
      </c>
      <c r="B349" s="56">
        <v>98557</v>
      </c>
      <c r="C349" s="56" t="s">
        <v>14</v>
      </c>
      <c r="D349" s="57" t="s">
        <v>36</v>
      </c>
      <c r="E349" s="50" t="s">
        <v>13</v>
      </c>
      <c r="F349" s="48">
        <v>35.74</v>
      </c>
      <c r="G349" s="48">
        <v>42.25</v>
      </c>
      <c r="H349" s="48">
        <f t="shared" si="88"/>
        <v>52.89</v>
      </c>
      <c r="I349" s="48">
        <f t="shared" si="89"/>
        <v>1890.28</v>
      </c>
      <c r="J349" s="35">
        <f t="shared" si="90"/>
        <v>0.252</v>
      </c>
      <c r="K349" s="67"/>
      <c r="L349" s="64"/>
      <c r="M349" s="64"/>
      <c r="N349" s="64"/>
      <c r="O349" s="64"/>
      <c r="T349" s="66"/>
      <c r="V349" s="66"/>
    </row>
    <row r="350" spans="1:22" s="65" customFormat="1" ht="25.5" x14ac:dyDescent="0.2">
      <c r="A350" s="44" t="s">
        <v>559</v>
      </c>
      <c r="B350" s="56">
        <v>96543</v>
      </c>
      <c r="C350" s="56" t="s">
        <v>14</v>
      </c>
      <c r="D350" s="57" t="s">
        <v>37</v>
      </c>
      <c r="E350" s="50" t="s">
        <v>27</v>
      </c>
      <c r="F350" s="48">
        <v>20.27</v>
      </c>
      <c r="G350" s="48">
        <v>21.22</v>
      </c>
      <c r="H350" s="48">
        <f t="shared" si="88"/>
        <v>26.56</v>
      </c>
      <c r="I350" s="48">
        <f t="shared" si="89"/>
        <v>538.37</v>
      </c>
      <c r="J350" s="35">
        <f t="shared" si="90"/>
        <v>0.252</v>
      </c>
      <c r="K350" s="67"/>
      <c r="L350" s="64"/>
      <c r="M350" s="64"/>
      <c r="N350" s="64"/>
      <c r="O350" s="64"/>
      <c r="T350" s="66"/>
      <c r="V350" s="66"/>
    </row>
    <row r="351" spans="1:22" s="65" customFormat="1" ht="25.5" x14ac:dyDescent="0.2">
      <c r="A351" s="44" t="s">
        <v>560</v>
      </c>
      <c r="B351" s="56">
        <v>96544</v>
      </c>
      <c r="C351" s="56" t="s">
        <v>14</v>
      </c>
      <c r="D351" s="57" t="s">
        <v>38</v>
      </c>
      <c r="E351" s="50" t="s">
        <v>27</v>
      </c>
      <c r="F351" s="48">
        <v>42.58</v>
      </c>
      <c r="G351" s="48">
        <v>18.48</v>
      </c>
      <c r="H351" s="48">
        <f t="shared" si="88"/>
        <v>23.13</v>
      </c>
      <c r="I351" s="48">
        <f t="shared" si="89"/>
        <v>984.87</v>
      </c>
      <c r="J351" s="35">
        <f t="shared" si="90"/>
        <v>0.252</v>
      </c>
      <c r="K351" s="67"/>
      <c r="L351" s="64"/>
      <c r="M351" s="64"/>
      <c r="N351" s="64"/>
      <c r="O351" s="64"/>
      <c r="T351" s="66"/>
      <c r="V351" s="66"/>
    </row>
    <row r="352" spans="1:22" x14ac:dyDescent="0.2">
      <c r="A352" s="108" t="s">
        <v>561</v>
      </c>
      <c r="B352" s="109"/>
      <c r="C352" s="109"/>
      <c r="D352" s="109"/>
      <c r="E352" s="109"/>
      <c r="F352" s="109"/>
      <c r="G352" s="110"/>
      <c r="H352" s="27"/>
      <c r="I352" s="28">
        <f>SUM(I341:I351)</f>
        <v>15705.530000000002</v>
      </c>
      <c r="J352" s="29"/>
      <c r="K352" s="13"/>
      <c r="L352" s="13"/>
      <c r="M352" s="13"/>
      <c r="N352" s="13"/>
      <c r="O352" s="13"/>
    </row>
    <row r="353" spans="1:21" x14ac:dyDescent="0.2">
      <c r="A353" s="39" t="s">
        <v>562</v>
      </c>
      <c r="B353" s="116" t="s">
        <v>174</v>
      </c>
      <c r="C353" s="117"/>
      <c r="D353" s="118"/>
      <c r="E353" s="31"/>
      <c r="F353" s="32"/>
      <c r="G353" s="32"/>
      <c r="H353" s="32"/>
      <c r="I353" s="32"/>
      <c r="J353" s="34"/>
    </row>
    <row r="354" spans="1:21" ht="25.5" x14ac:dyDescent="0.2">
      <c r="A354" s="44" t="s">
        <v>563</v>
      </c>
      <c r="B354" s="45">
        <v>92530</v>
      </c>
      <c r="C354" s="45" t="s">
        <v>14</v>
      </c>
      <c r="D354" s="46" t="s">
        <v>39</v>
      </c>
      <c r="E354" s="45" t="s">
        <v>13</v>
      </c>
      <c r="F354" s="47">
        <v>45.23</v>
      </c>
      <c r="G354" s="47">
        <v>41.18</v>
      </c>
      <c r="H354" s="48">
        <f t="shared" ref="H354:H359" si="91">TRUNC(G354*(1+J354),2)</f>
        <v>51.55</v>
      </c>
      <c r="I354" s="48">
        <f t="shared" ref="I354:I359" si="92">TRUNC(F354*H354,2)</f>
        <v>2331.6</v>
      </c>
      <c r="J354" s="35">
        <f t="shared" ref="J354:J359" si="93">$E$448</f>
        <v>0.252</v>
      </c>
      <c r="K354" s="13"/>
      <c r="L354" s="13"/>
      <c r="M354" s="13"/>
      <c r="N354" s="13"/>
      <c r="O354" s="13"/>
    </row>
    <row r="355" spans="1:21" ht="38.25" x14ac:dyDescent="0.2">
      <c r="A355" s="44" t="s">
        <v>564</v>
      </c>
      <c r="B355" s="45">
        <v>103682</v>
      </c>
      <c r="C355" s="45" t="s">
        <v>14</v>
      </c>
      <c r="D355" s="46" t="s">
        <v>40</v>
      </c>
      <c r="E355" s="45" t="s">
        <v>30</v>
      </c>
      <c r="F355" s="47">
        <v>6.19</v>
      </c>
      <c r="G355" s="47">
        <v>1073.82</v>
      </c>
      <c r="H355" s="48">
        <f t="shared" si="91"/>
        <v>1344.42</v>
      </c>
      <c r="I355" s="48">
        <f t="shared" si="92"/>
        <v>8321.9500000000007</v>
      </c>
      <c r="J355" s="35">
        <f t="shared" si="93"/>
        <v>0.252</v>
      </c>
      <c r="K355" s="13"/>
      <c r="L355" s="13"/>
      <c r="M355" s="13"/>
      <c r="N355" s="13"/>
      <c r="O355" s="13"/>
    </row>
    <row r="356" spans="1:21" ht="25.5" x14ac:dyDescent="0.2">
      <c r="A356" s="44" t="s">
        <v>565</v>
      </c>
      <c r="B356" s="45">
        <v>101792</v>
      </c>
      <c r="C356" s="45" t="s">
        <v>14</v>
      </c>
      <c r="D356" s="46" t="s">
        <v>41</v>
      </c>
      <c r="E356" s="45" t="s">
        <v>30</v>
      </c>
      <c r="F356" s="47">
        <v>6.19</v>
      </c>
      <c r="G356" s="47">
        <v>19.05</v>
      </c>
      <c r="H356" s="48">
        <f t="shared" si="91"/>
        <v>23.85</v>
      </c>
      <c r="I356" s="48">
        <f t="shared" si="92"/>
        <v>147.63</v>
      </c>
      <c r="J356" s="35">
        <f t="shared" si="93"/>
        <v>0.252</v>
      </c>
      <c r="K356" s="13"/>
      <c r="L356" s="13"/>
      <c r="M356" s="13"/>
      <c r="N356" s="13"/>
      <c r="O356" s="13"/>
    </row>
    <row r="357" spans="1:21" ht="25.5" x14ac:dyDescent="0.2">
      <c r="A357" s="44" t="s">
        <v>566</v>
      </c>
      <c r="B357" s="45">
        <v>98557</v>
      </c>
      <c r="C357" s="45" t="s">
        <v>14</v>
      </c>
      <c r="D357" s="46" t="s">
        <v>36</v>
      </c>
      <c r="E357" s="45" t="s">
        <v>13</v>
      </c>
      <c r="F357" s="47">
        <v>41.25</v>
      </c>
      <c r="G357" s="47">
        <v>42.25</v>
      </c>
      <c r="H357" s="48">
        <f t="shared" si="91"/>
        <v>52.89</v>
      </c>
      <c r="I357" s="48">
        <f t="shared" si="92"/>
        <v>2181.71</v>
      </c>
      <c r="J357" s="35">
        <f t="shared" si="93"/>
        <v>0.252</v>
      </c>
      <c r="K357" s="13"/>
      <c r="L357" s="13"/>
      <c r="M357" s="13"/>
      <c r="N357" s="13"/>
      <c r="O357" s="13"/>
    </row>
    <row r="358" spans="1:21" s="30" customFormat="1" ht="25.5" x14ac:dyDescent="0.2">
      <c r="A358" s="44" t="s">
        <v>567</v>
      </c>
      <c r="B358" s="45">
        <v>92770</v>
      </c>
      <c r="C358" s="45" t="s">
        <v>14</v>
      </c>
      <c r="D358" s="46" t="s">
        <v>42</v>
      </c>
      <c r="E358" s="45" t="s">
        <v>27</v>
      </c>
      <c r="F358" s="47">
        <v>114.27</v>
      </c>
      <c r="G358" s="47">
        <v>11.19</v>
      </c>
      <c r="H358" s="48">
        <f t="shared" si="91"/>
        <v>14</v>
      </c>
      <c r="I358" s="48">
        <f t="shared" si="92"/>
        <v>1599.78</v>
      </c>
      <c r="J358" s="35">
        <f t="shared" si="93"/>
        <v>0.252</v>
      </c>
      <c r="K358" s="13"/>
      <c r="L358" s="13"/>
      <c r="M358" s="13"/>
      <c r="N358" s="13"/>
      <c r="O358" s="13"/>
      <c r="P358" s="13"/>
      <c r="Q358" s="13"/>
      <c r="R358" s="13"/>
      <c r="S358" s="13"/>
      <c r="T358" s="13"/>
    </row>
    <row r="359" spans="1:21" ht="25.5" x14ac:dyDescent="0.2">
      <c r="A359" s="44" t="s">
        <v>568</v>
      </c>
      <c r="B359" s="45">
        <v>92769</v>
      </c>
      <c r="C359" s="45" t="s">
        <v>14</v>
      </c>
      <c r="D359" s="46" t="s">
        <v>43</v>
      </c>
      <c r="E359" s="45" t="s">
        <v>27</v>
      </c>
      <c r="F359" s="47">
        <v>194.51</v>
      </c>
      <c r="G359" s="47">
        <v>12.24</v>
      </c>
      <c r="H359" s="48">
        <f t="shared" si="91"/>
        <v>15.32</v>
      </c>
      <c r="I359" s="48">
        <f t="shared" si="92"/>
        <v>2979.89</v>
      </c>
      <c r="J359" s="35">
        <f t="shared" si="93"/>
        <v>0.252</v>
      </c>
      <c r="K359" s="13"/>
      <c r="L359" s="13"/>
      <c r="M359" s="13"/>
      <c r="N359" s="13"/>
      <c r="O359" s="13"/>
    </row>
    <row r="360" spans="1:21" x14ac:dyDescent="0.2">
      <c r="A360" s="108" t="s">
        <v>569</v>
      </c>
      <c r="B360" s="109"/>
      <c r="C360" s="109"/>
      <c r="D360" s="109"/>
      <c r="E360" s="109"/>
      <c r="F360" s="109"/>
      <c r="G360" s="110"/>
      <c r="H360" s="27"/>
      <c r="I360" s="28">
        <f>SUM(I354:I359)</f>
        <v>17562.560000000001</v>
      </c>
      <c r="J360" s="29"/>
      <c r="K360" s="13"/>
      <c r="L360" s="13"/>
      <c r="M360" s="13"/>
      <c r="N360" s="13"/>
      <c r="O360" s="13"/>
    </row>
    <row r="361" spans="1:21" x14ac:dyDescent="0.2">
      <c r="A361" s="39" t="s">
        <v>570</v>
      </c>
      <c r="B361" s="116" t="s">
        <v>175</v>
      </c>
      <c r="C361" s="117"/>
      <c r="D361" s="118"/>
      <c r="E361" s="31"/>
      <c r="F361" s="32"/>
      <c r="G361" s="32"/>
      <c r="H361" s="32"/>
      <c r="I361" s="33"/>
      <c r="J361" s="34"/>
      <c r="K361" s="13"/>
      <c r="L361" s="13"/>
      <c r="M361" s="13"/>
      <c r="N361" s="13"/>
      <c r="O361" s="13"/>
    </row>
    <row r="362" spans="1:21" ht="38.25" x14ac:dyDescent="0.2">
      <c r="A362" s="44" t="s">
        <v>571</v>
      </c>
      <c r="B362" s="45">
        <v>92448</v>
      </c>
      <c r="C362" s="45" t="s">
        <v>14</v>
      </c>
      <c r="D362" s="46" t="s">
        <v>44</v>
      </c>
      <c r="E362" s="45" t="s">
        <v>13</v>
      </c>
      <c r="F362" s="47">
        <v>23.7</v>
      </c>
      <c r="G362" s="47">
        <v>199.47</v>
      </c>
      <c r="H362" s="48">
        <f t="shared" ref="H362:H370" si="94">TRUNC(G362*(1+J362),2)</f>
        <v>249.73</v>
      </c>
      <c r="I362" s="48">
        <f t="shared" ref="I362:I370" si="95">TRUNC(F362*H362,2)</f>
        <v>5918.6</v>
      </c>
      <c r="J362" s="35">
        <f t="shared" ref="J362:J370" si="96">$E$448</f>
        <v>0.252</v>
      </c>
      <c r="K362" s="13"/>
      <c r="L362" s="13"/>
      <c r="M362" s="13"/>
      <c r="N362" s="13"/>
      <c r="O362" s="13"/>
    </row>
    <row r="363" spans="1:21" ht="38.25" x14ac:dyDescent="0.2">
      <c r="A363" s="44" t="s">
        <v>572</v>
      </c>
      <c r="B363" s="45">
        <v>103682</v>
      </c>
      <c r="C363" s="45" t="s">
        <v>14</v>
      </c>
      <c r="D363" s="49" t="s">
        <v>40</v>
      </c>
      <c r="E363" s="45" t="s">
        <v>30</v>
      </c>
      <c r="F363" s="47">
        <v>1.71</v>
      </c>
      <c r="G363" s="47">
        <v>1073.82</v>
      </c>
      <c r="H363" s="48">
        <f t="shared" si="94"/>
        <v>1344.42</v>
      </c>
      <c r="I363" s="48">
        <f t="shared" si="95"/>
        <v>2298.9499999999998</v>
      </c>
      <c r="J363" s="35">
        <f t="shared" si="96"/>
        <v>0.252</v>
      </c>
      <c r="K363" s="13"/>
      <c r="L363" s="13"/>
      <c r="M363" s="13"/>
      <c r="N363" s="13"/>
      <c r="O363" s="13"/>
    </row>
    <row r="364" spans="1:21" s="30" customFormat="1" ht="25.5" x14ac:dyDescent="0.2">
      <c r="A364" s="44" t="s">
        <v>573</v>
      </c>
      <c r="B364" s="45">
        <v>92759</v>
      </c>
      <c r="C364" s="45" t="s">
        <v>14</v>
      </c>
      <c r="D364" s="46" t="s">
        <v>45</v>
      </c>
      <c r="E364" s="45" t="s">
        <v>27</v>
      </c>
      <c r="F364" s="47">
        <v>49.56</v>
      </c>
      <c r="G364" s="47">
        <v>14.2</v>
      </c>
      <c r="H364" s="48">
        <f t="shared" si="94"/>
        <v>17.77</v>
      </c>
      <c r="I364" s="48">
        <f t="shared" si="95"/>
        <v>880.68</v>
      </c>
      <c r="J364" s="35">
        <f t="shared" si="96"/>
        <v>0.252</v>
      </c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</row>
    <row r="365" spans="1:21" s="25" customFormat="1" ht="25.5" x14ac:dyDescent="0.2">
      <c r="A365" s="44" t="s">
        <v>574</v>
      </c>
      <c r="B365" s="45">
        <v>92761</v>
      </c>
      <c r="C365" s="45" t="s">
        <v>14</v>
      </c>
      <c r="D365" s="46" t="s">
        <v>46</v>
      </c>
      <c r="E365" s="45" t="s">
        <v>27</v>
      </c>
      <c r="F365" s="47">
        <v>112.45</v>
      </c>
      <c r="G365" s="47">
        <v>11.79</v>
      </c>
      <c r="H365" s="48">
        <f t="shared" si="94"/>
        <v>14.76</v>
      </c>
      <c r="I365" s="48">
        <f t="shared" si="95"/>
        <v>1659.76</v>
      </c>
      <c r="J365" s="35">
        <f t="shared" si="96"/>
        <v>0.252</v>
      </c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</row>
    <row r="366" spans="1:21" s="30" customFormat="1" ht="25.5" x14ac:dyDescent="0.2">
      <c r="A366" s="44" t="s">
        <v>575</v>
      </c>
      <c r="B366" s="45">
        <v>93184</v>
      </c>
      <c r="C366" s="51" t="s">
        <v>14</v>
      </c>
      <c r="D366" s="58" t="s">
        <v>147</v>
      </c>
      <c r="E366" s="59" t="s">
        <v>15</v>
      </c>
      <c r="F366" s="47">
        <v>24.3</v>
      </c>
      <c r="G366" s="47">
        <v>32.81</v>
      </c>
      <c r="H366" s="48">
        <f t="shared" si="94"/>
        <v>41.07</v>
      </c>
      <c r="I366" s="48">
        <f t="shared" si="95"/>
        <v>998</v>
      </c>
      <c r="J366" s="35">
        <f t="shared" si="96"/>
        <v>0.252</v>
      </c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</row>
    <row r="367" spans="1:21" s="30" customFormat="1" x14ac:dyDescent="0.2">
      <c r="A367" s="44" t="s">
        <v>576</v>
      </c>
      <c r="B367" s="74" t="s">
        <v>197</v>
      </c>
      <c r="C367" s="60" t="s">
        <v>171</v>
      </c>
      <c r="D367" s="58" t="s">
        <v>172</v>
      </c>
      <c r="E367" s="59" t="s">
        <v>15</v>
      </c>
      <c r="F367" s="47">
        <v>10.6</v>
      </c>
      <c r="G367" s="47">
        <v>64.849999999999994</v>
      </c>
      <c r="H367" s="48">
        <f t="shared" si="94"/>
        <v>81.19</v>
      </c>
      <c r="I367" s="48">
        <f t="shared" si="95"/>
        <v>860.61</v>
      </c>
      <c r="J367" s="35">
        <f t="shared" si="96"/>
        <v>0.252</v>
      </c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</row>
    <row r="368" spans="1:21" s="30" customFormat="1" x14ac:dyDescent="0.2">
      <c r="A368" s="44" t="s">
        <v>577</v>
      </c>
      <c r="B368" s="45">
        <v>93194</v>
      </c>
      <c r="C368" s="51" t="s">
        <v>14</v>
      </c>
      <c r="D368" s="58" t="s">
        <v>148</v>
      </c>
      <c r="E368" s="59" t="s">
        <v>15</v>
      </c>
      <c r="F368" s="47">
        <v>22.8</v>
      </c>
      <c r="G368" s="47">
        <v>31.87</v>
      </c>
      <c r="H368" s="48">
        <f t="shared" si="94"/>
        <v>39.9</v>
      </c>
      <c r="I368" s="48">
        <f t="shared" si="95"/>
        <v>909.72</v>
      </c>
      <c r="J368" s="35">
        <f t="shared" si="96"/>
        <v>0.252</v>
      </c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</row>
    <row r="369" spans="1:21" s="30" customFormat="1" ht="25.5" x14ac:dyDescent="0.2">
      <c r="A369" s="44" t="s">
        <v>578</v>
      </c>
      <c r="B369" s="45">
        <v>90000</v>
      </c>
      <c r="C369" s="51" t="s">
        <v>14</v>
      </c>
      <c r="D369" s="52" t="s">
        <v>127</v>
      </c>
      <c r="E369" s="45" t="s">
        <v>27</v>
      </c>
      <c r="F369" s="47">
        <v>21.51</v>
      </c>
      <c r="G369" s="47">
        <v>13.07</v>
      </c>
      <c r="H369" s="48">
        <f t="shared" si="94"/>
        <v>16.36</v>
      </c>
      <c r="I369" s="48">
        <f t="shared" si="95"/>
        <v>351.9</v>
      </c>
      <c r="J369" s="35">
        <f t="shared" si="96"/>
        <v>0.252</v>
      </c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</row>
    <row r="370" spans="1:21" s="30" customFormat="1" ht="25.5" x14ac:dyDescent="0.2">
      <c r="A370" s="44" t="s">
        <v>579</v>
      </c>
      <c r="B370" s="45">
        <v>89999</v>
      </c>
      <c r="C370" s="51" t="s">
        <v>14</v>
      </c>
      <c r="D370" s="52" t="s">
        <v>128</v>
      </c>
      <c r="E370" s="45" t="s">
        <v>27</v>
      </c>
      <c r="F370" s="47">
        <v>33.49</v>
      </c>
      <c r="G370" s="47">
        <v>16.84</v>
      </c>
      <c r="H370" s="48">
        <f t="shared" si="94"/>
        <v>21.08</v>
      </c>
      <c r="I370" s="48">
        <f t="shared" si="95"/>
        <v>705.96</v>
      </c>
      <c r="J370" s="35">
        <f t="shared" si="96"/>
        <v>0.252</v>
      </c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</row>
    <row r="371" spans="1:21" s="25" customFormat="1" x14ac:dyDescent="0.2">
      <c r="A371" s="108" t="s">
        <v>580</v>
      </c>
      <c r="B371" s="109"/>
      <c r="C371" s="109"/>
      <c r="D371" s="109"/>
      <c r="E371" s="109"/>
      <c r="F371" s="109"/>
      <c r="G371" s="110"/>
      <c r="H371" s="27"/>
      <c r="I371" s="28">
        <f>SUM(I362:I370)</f>
        <v>14584.18</v>
      </c>
      <c r="J371" s="29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</row>
    <row r="372" spans="1:21" s="25" customFormat="1" x14ac:dyDescent="0.2">
      <c r="A372" s="39" t="s">
        <v>581</v>
      </c>
      <c r="B372" s="116" t="s">
        <v>176</v>
      </c>
      <c r="C372" s="117"/>
      <c r="D372" s="118"/>
      <c r="E372" s="31"/>
      <c r="F372" s="32"/>
      <c r="G372" s="32"/>
      <c r="H372" s="32"/>
      <c r="I372" s="33"/>
      <c r="J372" s="34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</row>
    <row r="373" spans="1:21" s="25" customFormat="1" ht="25.5" x14ac:dyDescent="0.2">
      <c r="A373" s="44" t="s">
        <v>582</v>
      </c>
      <c r="B373" s="45">
        <v>89472</v>
      </c>
      <c r="C373" s="45" t="s">
        <v>14</v>
      </c>
      <c r="D373" s="46" t="s">
        <v>56</v>
      </c>
      <c r="E373" s="45" t="s">
        <v>13</v>
      </c>
      <c r="F373" s="47">
        <v>141.81</v>
      </c>
      <c r="G373" s="47">
        <v>133.68</v>
      </c>
      <c r="H373" s="48">
        <f t="shared" ref="H373:H374" si="97">TRUNC(G373*(1+J373),2)</f>
        <v>167.36</v>
      </c>
      <c r="I373" s="48">
        <f t="shared" ref="I373:I374" si="98">TRUNC(F373*H373,2)</f>
        <v>23733.32</v>
      </c>
      <c r="J373" s="35">
        <f>$E$448</f>
        <v>0.252</v>
      </c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</row>
    <row r="374" spans="1:21" s="30" customFormat="1" ht="25.5" x14ac:dyDescent="0.2">
      <c r="A374" s="44" t="s">
        <v>583</v>
      </c>
      <c r="B374" s="45">
        <v>91602</v>
      </c>
      <c r="C374" s="45" t="s">
        <v>14</v>
      </c>
      <c r="D374" s="46" t="s">
        <v>57</v>
      </c>
      <c r="E374" s="45" t="s">
        <v>27</v>
      </c>
      <c r="F374" s="47">
        <v>45.05</v>
      </c>
      <c r="G374" s="47">
        <v>10.62</v>
      </c>
      <c r="H374" s="48">
        <f t="shared" si="97"/>
        <v>13.29</v>
      </c>
      <c r="I374" s="48">
        <f t="shared" si="98"/>
        <v>598.71</v>
      </c>
      <c r="J374" s="35">
        <f>$E$448</f>
        <v>0.252</v>
      </c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</row>
    <row r="375" spans="1:21" s="25" customFormat="1" ht="25.5" x14ac:dyDescent="0.2">
      <c r="A375" s="44" t="s">
        <v>584</v>
      </c>
      <c r="B375" s="45">
        <v>94964</v>
      </c>
      <c r="C375" s="45" t="s">
        <v>14</v>
      </c>
      <c r="D375" s="46" t="s">
        <v>58</v>
      </c>
      <c r="E375" s="45" t="s">
        <v>30</v>
      </c>
      <c r="F375" s="47">
        <v>8.2100000000000009</v>
      </c>
      <c r="G375" s="47">
        <v>569.48</v>
      </c>
      <c r="H375" s="48">
        <f>TRUNC(G375*(1+J375),2)</f>
        <v>712.98</v>
      </c>
      <c r="I375" s="48">
        <f>TRUNC(F375*H375,2)</f>
        <v>5853.56</v>
      </c>
      <c r="J375" s="35">
        <f>$E$448</f>
        <v>0.252</v>
      </c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</row>
    <row r="376" spans="1:21" x14ac:dyDescent="0.2">
      <c r="A376" s="108" t="s">
        <v>585</v>
      </c>
      <c r="B376" s="109"/>
      <c r="C376" s="109"/>
      <c r="D376" s="109"/>
      <c r="E376" s="109"/>
      <c r="F376" s="109"/>
      <c r="G376" s="110"/>
      <c r="H376" s="27"/>
      <c r="I376" s="28">
        <f>SUM(I373:I375)</f>
        <v>30185.59</v>
      </c>
      <c r="J376" s="29"/>
      <c r="K376" s="13"/>
      <c r="L376" s="13"/>
      <c r="M376" s="13"/>
      <c r="N376" s="13"/>
      <c r="O376" s="13"/>
    </row>
    <row r="377" spans="1:21" x14ac:dyDescent="0.2">
      <c r="A377" s="39" t="s">
        <v>586</v>
      </c>
      <c r="B377" s="116" t="s">
        <v>177</v>
      </c>
      <c r="C377" s="117"/>
      <c r="D377" s="118"/>
      <c r="E377" s="31"/>
      <c r="F377" s="32"/>
      <c r="G377" s="32"/>
      <c r="H377" s="32"/>
      <c r="I377" s="33"/>
      <c r="J377" s="34"/>
      <c r="K377" s="13"/>
      <c r="L377" s="13"/>
      <c r="M377" s="13"/>
      <c r="N377" s="13"/>
      <c r="O377" s="13"/>
    </row>
    <row r="378" spans="1:21" ht="38.25" x14ac:dyDescent="0.2">
      <c r="A378" s="44" t="s">
        <v>587</v>
      </c>
      <c r="B378" s="45">
        <v>87879</v>
      </c>
      <c r="C378" s="45" t="s">
        <v>14</v>
      </c>
      <c r="D378" s="46" t="s">
        <v>47</v>
      </c>
      <c r="E378" s="45" t="s">
        <v>13</v>
      </c>
      <c r="F378" s="47">
        <v>121.16</v>
      </c>
      <c r="G378" s="47">
        <v>5.23</v>
      </c>
      <c r="H378" s="48">
        <f t="shared" ref="H378:H383" si="99">TRUNC(G378*(1+J378),2)</f>
        <v>6.54</v>
      </c>
      <c r="I378" s="48">
        <f t="shared" ref="I378:I383" si="100">TRUNC(F378*H378,2)</f>
        <v>792.38</v>
      </c>
      <c r="J378" s="35">
        <f t="shared" ref="J378:J383" si="101">$E$448</f>
        <v>0.252</v>
      </c>
      <c r="K378" s="13"/>
      <c r="L378" s="13"/>
      <c r="M378" s="13"/>
      <c r="N378" s="13"/>
      <c r="O378" s="13"/>
    </row>
    <row r="379" spans="1:21" ht="38.25" x14ac:dyDescent="0.2">
      <c r="A379" s="44" t="s">
        <v>588</v>
      </c>
      <c r="B379" s="45">
        <v>87893</v>
      </c>
      <c r="C379" s="45" t="s">
        <v>14</v>
      </c>
      <c r="D379" s="46" t="s">
        <v>48</v>
      </c>
      <c r="E379" s="45" t="s">
        <v>13</v>
      </c>
      <c r="F379" s="47">
        <v>101.78</v>
      </c>
      <c r="G379" s="47">
        <v>8.65</v>
      </c>
      <c r="H379" s="48">
        <f t="shared" si="99"/>
        <v>10.82</v>
      </c>
      <c r="I379" s="48">
        <f t="shared" si="100"/>
        <v>1101.25</v>
      </c>
      <c r="J379" s="35">
        <f t="shared" si="101"/>
        <v>0.252</v>
      </c>
      <c r="K379" s="13"/>
      <c r="L379" s="13"/>
      <c r="M379" s="13"/>
      <c r="N379" s="13"/>
      <c r="O379" s="13"/>
    </row>
    <row r="380" spans="1:21" ht="51" x14ac:dyDescent="0.2">
      <c r="A380" s="44" t="s">
        <v>589</v>
      </c>
      <c r="B380" s="45">
        <v>87529</v>
      </c>
      <c r="C380" s="45" t="s">
        <v>14</v>
      </c>
      <c r="D380" s="46" t="s">
        <v>49</v>
      </c>
      <c r="E380" s="45" t="s">
        <v>13</v>
      </c>
      <c r="F380" s="47">
        <v>121.16</v>
      </c>
      <c r="G380" s="47">
        <v>43.65</v>
      </c>
      <c r="H380" s="48">
        <f t="shared" si="99"/>
        <v>54.64</v>
      </c>
      <c r="I380" s="48">
        <f t="shared" si="100"/>
        <v>6620.18</v>
      </c>
      <c r="J380" s="35">
        <f t="shared" si="101"/>
        <v>0.252</v>
      </c>
      <c r="K380" s="13"/>
      <c r="L380" s="13"/>
      <c r="M380" s="13"/>
      <c r="N380" s="13"/>
      <c r="O380" s="13"/>
    </row>
    <row r="381" spans="1:21" ht="38.25" x14ac:dyDescent="0.2">
      <c r="A381" s="44" t="s">
        <v>590</v>
      </c>
      <c r="B381" s="45">
        <v>87797</v>
      </c>
      <c r="C381" s="45" t="s">
        <v>14</v>
      </c>
      <c r="D381" s="46" t="s">
        <v>50</v>
      </c>
      <c r="E381" s="45" t="s">
        <v>13</v>
      </c>
      <c r="F381" s="47">
        <v>101.78</v>
      </c>
      <c r="G381" s="47">
        <v>66.13</v>
      </c>
      <c r="H381" s="48">
        <f t="shared" si="99"/>
        <v>82.79</v>
      </c>
      <c r="I381" s="48">
        <f t="shared" si="100"/>
        <v>8426.36</v>
      </c>
      <c r="J381" s="35">
        <f t="shared" si="101"/>
        <v>0.252</v>
      </c>
      <c r="K381" s="13"/>
      <c r="L381" s="13"/>
      <c r="M381" s="13"/>
      <c r="N381" s="13"/>
      <c r="O381" s="13"/>
    </row>
    <row r="382" spans="1:21" s="30" customFormat="1" ht="38.25" x14ac:dyDescent="0.2">
      <c r="A382" s="44" t="s">
        <v>591</v>
      </c>
      <c r="B382" s="45">
        <v>87882</v>
      </c>
      <c r="C382" s="45" t="s">
        <v>14</v>
      </c>
      <c r="D382" s="46" t="s">
        <v>51</v>
      </c>
      <c r="E382" s="45" t="s">
        <v>13</v>
      </c>
      <c r="F382" s="47">
        <v>34.880000000000003</v>
      </c>
      <c r="G382" s="47">
        <v>6.21</v>
      </c>
      <c r="H382" s="48">
        <f t="shared" si="99"/>
        <v>7.77</v>
      </c>
      <c r="I382" s="48">
        <f t="shared" si="100"/>
        <v>271.01</v>
      </c>
      <c r="J382" s="35">
        <f t="shared" si="101"/>
        <v>0.252</v>
      </c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</row>
    <row r="383" spans="1:21" s="25" customFormat="1" ht="25.5" x14ac:dyDescent="0.2">
      <c r="A383" s="44" t="s">
        <v>592</v>
      </c>
      <c r="B383" s="45">
        <v>90408</v>
      </c>
      <c r="C383" s="45" t="s">
        <v>14</v>
      </c>
      <c r="D383" s="49" t="s">
        <v>115</v>
      </c>
      <c r="E383" s="45" t="s">
        <v>13</v>
      </c>
      <c r="F383" s="47">
        <v>34.880000000000003</v>
      </c>
      <c r="G383" s="47">
        <v>38.49</v>
      </c>
      <c r="H383" s="48">
        <f t="shared" si="99"/>
        <v>48.18</v>
      </c>
      <c r="I383" s="48">
        <f t="shared" si="100"/>
        <v>1680.51</v>
      </c>
      <c r="J383" s="35">
        <f t="shared" si="101"/>
        <v>0.252</v>
      </c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</row>
    <row r="384" spans="1:21" x14ac:dyDescent="0.2">
      <c r="A384" s="108" t="s">
        <v>593</v>
      </c>
      <c r="B384" s="109"/>
      <c r="C384" s="109"/>
      <c r="D384" s="109"/>
      <c r="E384" s="109"/>
      <c r="F384" s="109"/>
      <c r="G384" s="110"/>
      <c r="H384" s="27"/>
      <c r="I384" s="28">
        <f>SUM(I378:I383)</f>
        <v>18891.689999999999</v>
      </c>
      <c r="J384" s="29"/>
      <c r="K384" s="13"/>
      <c r="L384" s="13"/>
      <c r="M384" s="13"/>
      <c r="N384" s="13"/>
      <c r="O384" s="13"/>
    </row>
    <row r="385" spans="1:21" x14ac:dyDescent="0.2">
      <c r="A385" s="39" t="s">
        <v>594</v>
      </c>
      <c r="B385" s="116" t="s">
        <v>178</v>
      </c>
      <c r="C385" s="117"/>
      <c r="D385" s="118"/>
      <c r="E385" s="31"/>
      <c r="F385" s="32"/>
      <c r="G385" s="32"/>
      <c r="H385" s="32"/>
      <c r="I385" s="32"/>
      <c r="J385" s="34"/>
      <c r="K385" s="13"/>
      <c r="L385" s="13"/>
      <c r="M385" s="13"/>
      <c r="N385" s="13"/>
      <c r="O385" s="13"/>
    </row>
    <row r="386" spans="1:21" x14ac:dyDescent="0.2">
      <c r="A386" s="44" t="s">
        <v>595</v>
      </c>
      <c r="B386" s="45">
        <v>88485</v>
      </c>
      <c r="C386" s="45" t="s">
        <v>14</v>
      </c>
      <c r="D386" s="46" t="s">
        <v>52</v>
      </c>
      <c r="E386" s="45" t="s">
        <v>13</v>
      </c>
      <c r="F386" s="47">
        <v>222.94</v>
      </c>
      <c r="G386" s="47">
        <v>5.03</v>
      </c>
      <c r="H386" s="48">
        <f t="shared" ref="H386:H394" si="102">TRUNC(G386*(1+J386),2)</f>
        <v>6.29</v>
      </c>
      <c r="I386" s="48">
        <f t="shared" ref="I386:I394" si="103">TRUNC(F386*H386,2)</f>
        <v>1402.29</v>
      </c>
      <c r="J386" s="35">
        <f t="shared" ref="J386:J394" si="104">$E$448</f>
        <v>0.252</v>
      </c>
      <c r="K386" s="13"/>
      <c r="L386" s="13"/>
      <c r="M386" s="13"/>
      <c r="N386" s="13"/>
      <c r="O386" s="13"/>
    </row>
    <row r="387" spans="1:21" ht="25.5" x14ac:dyDescent="0.2">
      <c r="A387" s="44" t="s">
        <v>596</v>
      </c>
      <c r="B387" s="45">
        <v>88495</v>
      </c>
      <c r="C387" s="45" t="s">
        <v>14</v>
      </c>
      <c r="D387" s="46" t="s">
        <v>53</v>
      </c>
      <c r="E387" s="45" t="s">
        <v>13</v>
      </c>
      <c r="F387" s="47">
        <v>121.16</v>
      </c>
      <c r="G387" s="47">
        <v>13.65</v>
      </c>
      <c r="H387" s="48">
        <f t="shared" si="102"/>
        <v>17.079999999999998</v>
      </c>
      <c r="I387" s="48">
        <f t="shared" si="103"/>
        <v>2069.41</v>
      </c>
      <c r="J387" s="35">
        <f t="shared" si="104"/>
        <v>0.252</v>
      </c>
      <c r="K387" s="13"/>
      <c r="L387" s="13"/>
      <c r="M387" s="13"/>
      <c r="N387" s="13"/>
      <c r="O387" s="13"/>
    </row>
    <row r="388" spans="1:21" ht="25.5" x14ac:dyDescent="0.2">
      <c r="A388" s="44" t="s">
        <v>597</v>
      </c>
      <c r="B388" s="45">
        <v>88489</v>
      </c>
      <c r="C388" s="45" t="s">
        <v>14</v>
      </c>
      <c r="D388" s="46" t="s">
        <v>54</v>
      </c>
      <c r="E388" s="45" t="s">
        <v>13</v>
      </c>
      <c r="F388" s="47">
        <v>121.16</v>
      </c>
      <c r="G388" s="47">
        <v>14.76</v>
      </c>
      <c r="H388" s="48">
        <f t="shared" si="102"/>
        <v>18.47</v>
      </c>
      <c r="I388" s="48">
        <f t="shared" si="103"/>
        <v>2237.8200000000002</v>
      </c>
      <c r="J388" s="35">
        <f t="shared" si="104"/>
        <v>0.252</v>
      </c>
      <c r="K388" s="13"/>
      <c r="L388" s="13"/>
      <c r="M388" s="13"/>
      <c r="N388" s="13"/>
      <c r="O388" s="13"/>
    </row>
    <row r="389" spans="1:21" ht="25.5" x14ac:dyDescent="0.2">
      <c r="A389" s="44" t="s">
        <v>598</v>
      </c>
      <c r="B389" s="45">
        <v>88431</v>
      </c>
      <c r="C389" s="45" t="s">
        <v>14</v>
      </c>
      <c r="D389" s="46" t="s">
        <v>55</v>
      </c>
      <c r="E389" s="45" t="s">
        <v>13</v>
      </c>
      <c r="F389" s="47">
        <v>101.78</v>
      </c>
      <c r="G389" s="47">
        <v>28.78</v>
      </c>
      <c r="H389" s="48">
        <f t="shared" si="102"/>
        <v>36.03</v>
      </c>
      <c r="I389" s="48">
        <f t="shared" si="103"/>
        <v>3667.13</v>
      </c>
      <c r="J389" s="35">
        <f t="shared" si="104"/>
        <v>0.252</v>
      </c>
      <c r="K389" s="13"/>
      <c r="L389" s="13"/>
      <c r="M389" s="13"/>
      <c r="N389" s="13"/>
      <c r="O389" s="13"/>
    </row>
    <row r="390" spans="1:21" s="30" customFormat="1" x14ac:dyDescent="0.2">
      <c r="A390" s="44" t="s">
        <v>599</v>
      </c>
      <c r="B390" s="45">
        <v>88484</v>
      </c>
      <c r="C390" s="51" t="s">
        <v>14</v>
      </c>
      <c r="D390" s="52" t="s">
        <v>129</v>
      </c>
      <c r="E390" s="45" t="s">
        <v>13</v>
      </c>
      <c r="F390" s="47">
        <v>34.880000000000003</v>
      </c>
      <c r="G390" s="47">
        <v>6.16</v>
      </c>
      <c r="H390" s="48">
        <f t="shared" si="102"/>
        <v>7.71</v>
      </c>
      <c r="I390" s="48">
        <f t="shared" si="103"/>
        <v>268.92</v>
      </c>
      <c r="J390" s="35">
        <f t="shared" si="104"/>
        <v>0.252</v>
      </c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</row>
    <row r="391" spans="1:21" s="30" customFormat="1" x14ac:dyDescent="0.2">
      <c r="A391" s="44" t="s">
        <v>600</v>
      </c>
      <c r="B391" s="45">
        <v>88494</v>
      </c>
      <c r="C391" s="51" t="s">
        <v>14</v>
      </c>
      <c r="D391" s="52" t="s">
        <v>130</v>
      </c>
      <c r="E391" s="45" t="s">
        <v>13</v>
      </c>
      <c r="F391" s="47">
        <v>34.880000000000003</v>
      </c>
      <c r="G391" s="47">
        <v>24.98</v>
      </c>
      <c r="H391" s="48">
        <f t="shared" si="102"/>
        <v>31.27</v>
      </c>
      <c r="I391" s="48">
        <f t="shared" si="103"/>
        <v>1090.69</v>
      </c>
      <c r="J391" s="35">
        <f t="shared" si="104"/>
        <v>0.252</v>
      </c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</row>
    <row r="392" spans="1:21" s="30" customFormat="1" ht="25.5" x14ac:dyDescent="0.2">
      <c r="A392" s="44" t="s">
        <v>601</v>
      </c>
      <c r="B392" s="45">
        <v>88488</v>
      </c>
      <c r="C392" s="51" t="s">
        <v>14</v>
      </c>
      <c r="D392" s="52" t="s">
        <v>131</v>
      </c>
      <c r="E392" s="45" t="s">
        <v>13</v>
      </c>
      <c r="F392" s="47">
        <v>34.880000000000003</v>
      </c>
      <c r="G392" s="47">
        <v>17.55</v>
      </c>
      <c r="H392" s="48">
        <f t="shared" si="102"/>
        <v>21.97</v>
      </c>
      <c r="I392" s="48">
        <f t="shared" si="103"/>
        <v>766.31</v>
      </c>
      <c r="J392" s="35">
        <f t="shared" si="104"/>
        <v>0.252</v>
      </c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</row>
    <row r="393" spans="1:21" s="25" customFormat="1" ht="38.25" x14ac:dyDescent="0.2">
      <c r="A393" s="44" t="s">
        <v>602</v>
      </c>
      <c r="B393" s="45">
        <v>100722</v>
      </c>
      <c r="C393" s="60" t="s">
        <v>14</v>
      </c>
      <c r="D393" s="58" t="s">
        <v>149</v>
      </c>
      <c r="E393" s="59" t="s">
        <v>13</v>
      </c>
      <c r="F393" s="47">
        <v>45.56</v>
      </c>
      <c r="G393" s="47">
        <v>30.08</v>
      </c>
      <c r="H393" s="48">
        <f t="shared" si="102"/>
        <v>37.659999999999997</v>
      </c>
      <c r="I393" s="48">
        <f t="shared" si="103"/>
        <v>1715.78</v>
      </c>
      <c r="J393" s="35">
        <f t="shared" si="104"/>
        <v>0.252</v>
      </c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</row>
    <row r="394" spans="1:21" s="25" customFormat="1" ht="38.25" x14ac:dyDescent="0.2">
      <c r="A394" s="44" t="s">
        <v>603</v>
      </c>
      <c r="B394" s="45">
        <v>100726</v>
      </c>
      <c r="C394" s="60" t="s">
        <v>14</v>
      </c>
      <c r="D394" s="58" t="s">
        <v>150</v>
      </c>
      <c r="E394" s="59" t="s">
        <v>13</v>
      </c>
      <c r="F394" s="47">
        <v>45.56</v>
      </c>
      <c r="G394" s="47">
        <v>34.090000000000003</v>
      </c>
      <c r="H394" s="48">
        <f t="shared" si="102"/>
        <v>42.68</v>
      </c>
      <c r="I394" s="48">
        <f t="shared" si="103"/>
        <v>1944.5</v>
      </c>
      <c r="J394" s="35">
        <f t="shared" si="104"/>
        <v>0.252</v>
      </c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</row>
    <row r="395" spans="1:21" x14ac:dyDescent="0.2">
      <c r="A395" s="108" t="s">
        <v>604</v>
      </c>
      <c r="B395" s="109"/>
      <c r="C395" s="109"/>
      <c r="D395" s="109"/>
      <c r="E395" s="109"/>
      <c r="F395" s="109"/>
      <c r="G395" s="110"/>
      <c r="H395" s="27"/>
      <c r="I395" s="28">
        <f>SUM(I386:I394)</f>
        <v>15162.850000000002</v>
      </c>
      <c r="J395" s="29"/>
      <c r="K395" s="13"/>
      <c r="L395" s="13"/>
      <c r="M395" s="13"/>
      <c r="N395" s="13"/>
      <c r="O395" s="13"/>
    </row>
    <row r="396" spans="1:21" x14ac:dyDescent="0.2">
      <c r="A396" s="39" t="s">
        <v>605</v>
      </c>
      <c r="B396" s="116" t="s">
        <v>179</v>
      </c>
      <c r="C396" s="117"/>
      <c r="D396" s="118"/>
      <c r="E396" s="31"/>
      <c r="F396" s="32"/>
      <c r="G396" s="32"/>
      <c r="H396" s="32"/>
      <c r="I396" s="32"/>
      <c r="J396" s="34"/>
      <c r="K396" s="13"/>
      <c r="L396" s="13"/>
      <c r="M396" s="13"/>
      <c r="N396" s="13"/>
      <c r="O396" s="13"/>
    </row>
    <row r="397" spans="1:21" ht="38.25" x14ac:dyDescent="0.2">
      <c r="A397" s="44" t="s">
        <v>606</v>
      </c>
      <c r="B397" s="45">
        <v>97083</v>
      </c>
      <c r="C397" s="45" t="s">
        <v>14</v>
      </c>
      <c r="D397" s="46" t="s">
        <v>34</v>
      </c>
      <c r="E397" s="59" t="s">
        <v>13</v>
      </c>
      <c r="F397" s="47">
        <v>75.75</v>
      </c>
      <c r="G397" s="47">
        <v>3.89</v>
      </c>
      <c r="H397" s="48">
        <f t="shared" ref="H397:H401" si="105">TRUNC(G397*(1+J397),2)</f>
        <v>4.87</v>
      </c>
      <c r="I397" s="48">
        <f t="shared" ref="I397:I401" si="106">TRUNC(F397*H397,2)</f>
        <v>368.9</v>
      </c>
      <c r="J397" s="35">
        <f>$E$448</f>
        <v>0.252</v>
      </c>
      <c r="K397" s="13"/>
      <c r="L397" s="13"/>
      <c r="M397" s="13"/>
      <c r="N397" s="13"/>
      <c r="O397" s="13"/>
    </row>
    <row r="398" spans="1:21" ht="25.5" x14ac:dyDescent="0.2">
      <c r="A398" s="44" t="s">
        <v>607</v>
      </c>
      <c r="B398" s="45">
        <v>96622</v>
      </c>
      <c r="C398" s="45" t="s">
        <v>14</v>
      </c>
      <c r="D398" s="46" t="s">
        <v>136</v>
      </c>
      <c r="E398" s="59" t="s">
        <v>30</v>
      </c>
      <c r="F398" s="47">
        <v>3.79</v>
      </c>
      <c r="G398" s="47">
        <v>268.18</v>
      </c>
      <c r="H398" s="48">
        <f t="shared" si="105"/>
        <v>335.76</v>
      </c>
      <c r="I398" s="48">
        <f t="shared" si="106"/>
        <v>1272.53</v>
      </c>
      <c r="J398" s="35">
        <f>$E$448</f>
        <v>0.252</v>
      </c>
      <c r="K398" s="13"/>
      <c r="L398" s="13"/>
      <c r="M398" s="13"/>
      <c r="N398" s="13"/>
      <c r="O398" s="13"/>
    </row>
    <row r="399" spans="1:21" ht="25.5" x14ac:dyDescent="0.2">
      <c r="A399" s="44" t="s">
        <v>608</v>
      </c>
      <c r="B399" s="45">
        <v>95241</v>
      </c>
      <c r="C399" s="45" t="s">
        <v>14</v>
      </c>
      <c r="D399" s="46" t="s">
        <v>35</v>
      </c>
      <c r="E399" s="59" t="s">
        <v>13</v>
      </c>
      <c r="F399" s="47">
        <v>75.75</v>
      </c>
      <c r="G399" s="47">
        <v>44.09</v>
      </c>
      <c r="H399" s="48">
        <f t="shared" si="105"/>
        <v>55.2</v>
      </c>
      <c r="I399" s="48">
        <f t="shared" si="106"/>
        <v>4181.3999999999996</v>
      </c>
      <c r="J399" s="35">
        <f>$E$448</f>
        <v>0.252</v>
      </c>
      <c r="K399" s="13"/>
      <c r="L399" s="13"/>
      <c r="M399" s="13"/>
      <c r="N399" s="13"/>
      <c r="O399" s="13"/>
    </row>
    <row r="400" spans="1:21" ht="38.25" x14ac:dyDescent="0.2">
      <c r="A400" s="44" t="s">
        <v>609</v>
      </c>
      <c r="B400" s="45">
        <v>87620</v>
      </c>
      <c r="C400" s="45" t="s">
        <v>14</v>
      </c>
      <c r="D400" s="46" t="s">
        <v>137</v>
      </c>
      <c r="E400" s="59" t="s">
        <v>13</v>
      </c>
      <c r="F400" s="47">
        <v>41.25</v>
      </c>
      <c r="G400" s="47">
        <v>35.92</v>
      </c>
      <c r="H400" s="48">
        <f t="shared" si="105"/>
        <v>44.97</v>
      </c>
      <c r="I400" s="48">
        <f t="shared" si="106"/>
        <v>1855.01</v>
      </c>
      <c r="J400" s="35">
        <f>$E$448</f>
        <v>0.252</v>
      </c>
      <c r="K400" s="13"/>
      <c r="L400" s="13"/>
      <c r="M400" s="13"/>
      <c r="N400" s="13"/>
      <c r="O400" s="13"/>
    </row>
    <row r="401" spans="1:15" ht="38.25" x14ac:dyDescent="0.2">
      <c r="A401" s="44" t="s">
        <v>610</v>
      </c>
      <c r="B401" s="45">
        <v>94991</v>
      </c>
      <c r="C401" s="45" t="s">
        <v>14</v>
      </c>
      <c r="D401" s="46" t="s">
        <v>138</v>
      </c>
      <c r="E401" s="59" t="s">
        <v>30</v>
      </c>
      <c r="F401" s="47">
        <v>5.18</v>
      </c>
      <c r="G401" s="47">
        <v>792.2</v>
      </c>
      <c r="H401" s="48">
        <f t="shared" si="105"/>
        <v>991.83</v>
      </c>
      <c r="I401" s="48">
        <f t="shared" si="106"/>
        <v>5137.67</v>
      </c>
      <c r="J401" s="35">
        <f>$E$448</f>
        <v>0.252</v>
      </c>
      <c r="K401" s="13"/>
      <c r="L401" s="13"/>
      <c r="M401" s="13"/>
      <c r="N401" s="13"/>
      <c r="O401" s="13"/>
    </row>
    <row r="402" spans="1:15" x14ac:dyDescent="0.2">
      <c r="A402" s="108" t="s">
        <v>611</v>
      </c>
      <c r="B402" s="109"/>
      <c r="C402" s="109"/>
      <c r="D402" s="109"/>
      <c r="E402" s="109"/>
      <c r="F402" s="109"/>
      <c r="G402" s="110"/>
      <c r="H402" s="27"/>
      <c r="I402" s="28">
        <f>SUM(I397:I401)</f>
        <v>12815.51</v>
      </c>
      <c r="J402" s="29"/>
      <c r="K402" s="13"/>
      <c r="L402" s="13"/>
      <c r="M402" s="13"/>
      <c r="N402" s="13"/>
      <c r="O402" s="13"/>
    </row>
    <row r="403" spans="1:15" x14ac:dyDescent="0.2">
      <c r="A403" s="39" t="s">
        <v>612</v>
      </c>
      <c r="B403" s="116" t="s">
        <v>180</v>
      </c>
      <c r="C403" s="117"/>
      <c r="D403" s="118"/>
      <c r="E403" s="31"/>
      <c r="F403" s="32"/>
      <c r="G403" s="32"/>
      <c r="H403" s="32"/>
      <c r="I403" s="32"/>
      <c r="J403" s="34"/>
      <c r="K403" s="13"/>
      <c r="L403" s="13"/>
      <c r="M403" s="13"/>
      <c r="N403" s="13"/>
      <c r="O403" s="13"/>
    </row>
    <row r="404" spans="1:15" ht="38.25" x14ac:dyDescent="0.2">
      <c r="A404" s="44" t="s">
        <v>613</v>
      </c>
      <c r="B404" s="45">
        <v>92543</v>
      </c>
      <c r="C404" s="45" t="s">
        <v>14</v>
      </c>
      <c r="D404" s="46" t="s">
        <v>132</v>
      </c>
      <c r="E404" s="59" t="s">
        <v>13</v>
      </c>
      <c r="F404" s="47">
        <v>46.2</v>
      </c>
      <c r="G404" s="47">
        <v>35.520000000000003</v>
      </c>
      <c r="H404" s="48">
        <f t="shared" ref="H404:H408" si="107">TRUNC(G404*(1+J404),2)</f>
        <v>44.47</v>
      </c>
      <c r="I404" s="48">
        <f t="shared" ref="I404:I408" si="108">TRUNC(F404*H404,2)</f>
        <v>2054.5100000000002</v>
      </c>
      <c r="J404" s="35">
        <f>$E$448</f>
        <v>0.252</v>
      </c>
      <c r="K404" s="13"/>
      <c r="L404" s="13"/>
      <c r="M404" s="13"/>
      <c r="N404" s="13"/>
      <c r="O404" s="13"/>
    </row>
    <row r="405" spans="1:15" ht="38.25" x14ac:dyDescent="0.2">
      <c r="A405" s="44" t="s">
        <v>614</v>
      </c>
      <c r="B405" s="45">
        <v>94207</v>
      </c>
      <c r="C405" s="45" t="s">
        <v>14</v>
      </c>
      <c r="D405" s="46" t="s">
        <v>133</v>
      </c>
      <c r="E405" s="59" t="s">
        <v>13</v>
      </c>
      <c r="F405" s="47">
        <v>46.2</v>
      </c>
      <c r="G405" s="47">
        <v>43.75</v>
      </c>
      <c r="H405" s="48">
        <f t="shared" si="107"/>
        <v>54.77</v>
      </c>
      <c r="I405" s="48">
        <f t="shared" si="108"/>
        <v>2530.37</v>
      </c>
      <c r="J405" s="35">
        <f>$E$448</f>
        <v>0.252</v>
      </c>
      <c r="K405" s="13"/>
      <c r="L405" s="13"/>
      <c r="M405" s="13"/>
      <c r="N405" s="13"/>
      <c r="O405" s="13"/>
    </row>
    <row r="406" spans="1:15" ht="25.5" x14ac:dyDescent="0.2">
      <c r="A406" s="44" t="s">
        <v>615</v>
      </c>
      <c r="B406" s="45">
        <v>94228</v>
      </c>
      <c r="C406" s="45" t="s">
        <v>14</v>
      </c>
      <c r="D406" s="46" t="s">
        <v>134</v>
      </c>
      <c r="E406" s="59" t="s">
        <v>15</v>
      </c>
      <c r="F406" s="47">
        <v>8.25</v>
      </c>
      <c r="G406" s="47">
        <v>98.93</v>
      </c>
      <c r="H406" s="48">
        <f t="shared" si="107"/>
        <v>123.86</v>
      </c>
      <c r="I406" s="48">
        <f t="shared" si="108"/>
        <v>1021.84</v>
      </c>
      <c r="J406" s="35">
        <f>$E$448</f>
        <v>0.252</v>
      </c>
      <c r="K406" s="13"/>
      <c r="L406" s="13"/>
      <c r="M406" s="13"/>
      <c r="N406" s="13"/>
      <c r="O406" s="13"/>
    </row>
    <row r="407" spans="1:15" ht="25.5" x14ac:dyDescent="0.2">
      <c r="A407" s="44" t="s">
        <v>616</v>
      </c>
      <c r="B407" s="45">
        <v>94231</v>
      </c>
      <c r="C407" s="45" t="s">
        <v>14</v>
      </c>
      <c r="D407" s="49" t="s">
        <v>151</v>
      </c>
      <c r="E407" s="59" t="s">
        <v>15</v>
      </c>
      <c r="F407" s="47">
        <v>24.75</v>
      </c>
      <c r="G407" s="47">
        <v>57.17</v>
      </c>
      <c r="H407" s="48">
        <f t="shared" si="107"/>
        <v>71.569999999999993</v>
      </c>
      <c r="I407" s="48">
        <f t="shared" si="108"/>
        <v>1771.35</v>
      </c>
      <c r="J407" s="35">
        <f>$E$448</f>
        <v>0.252</v>
      </c>
      <c r="K407" s="13"/>
      <c r="L407" s="13"/>
      <c r="M407" s="13"/>
      <c r="N407" s="13"/>
      <c r="O407" s="13"/>
    </row>
    <row r="408" spans="1:15" ht="25.5" x14ac:dyDescent="0.2">
      <c r="A408" s="44" t="s">
        <v>617</v>
      </c>
      <c r="B408" s="45">
        <v>94231</v>
      </c>
      <c r="C408" s="45" t="s">
        <v>14</v>
      </c>
      <c r="D408" s="49" t="s">
        <v>135</v>
      </c>
      <c r="E408" s="59" t="s">
        <v>15</v>
      </c>
      <c r="F408" s="47">
        <v>24.75</v>
      </c>
      <c r="G408" s="47">
        <v>57.17</v>
      </c>
      <c r="H408" s="48">
        <f t="shared" si="107"/>
        <v>71.569999999999993</v>
      </c>
      <c r="I408" s="48">
        <f t="shared" si="108"/>
        <v>1771.35</v>
      </c>
      <c r="J408" s="35">
        <f>$E$448</f>
        <v>0.252</v>
      </c>
      <c r="K408" s="13"/>
      <c r="L408" s="13"/>
      <c r="M408" s="13"/>
      <c r="N408" s="13"/>
      <c r="O408" s="13"/>
    </row>
    <row r="409" spans="1:15" x14ac:dyDescent="0.2">
      <c r="A409" s="108" t="s">
        <v>618</v>
      </c>
      <c r="B409" s="109"/>
      <c r="C409" s="109"/>
      <c r="D409" s="109"/>
      <c r="E409" s="109"/>
      <c r="F409" s="109"/>
      <c r="G409" s="110"/>
      <c r="H409" s="27"/>
      <c r="I409" s="28">
        <f>SUM(I404:I408)</f>
        <v>9149.42</v>
      </c>
      <c r="J409" s="29"/>
      <c r="K409" s="13"/>
      <c r="L409" s="13"/>
      <c r="M409" s="13"/>
      <c r="N409" s="13"/>
      <c r="O409" s="13"/>
    </row>
    <row r="410" spans="1:15" x14ac:dyDescent="0.2">
      <c r="A410" s="39" t="s">
        <v>619</v>
      </c>
      <c r="B410" s="116" t="s">
        <v>181</v>
      </c>
      <c r="C410" s="117"/>
      <c r="D410" s="118"/>
      <c r="E410" s="31"/>
      <c r="F410" s="32"/>
      <c r="G410" s="32"/>
      <c r="H410" s="32"/>
      <c r="I410" s="32"/>
      <c r="J410" s="34"/>
      <c r="K410" s="13"/>
      <c r="L410" s="13"/>
      <c r="M410" s="13"/>
      <c r="N410" s="13"/>
      <c r="O410" s="13"/>
    </row>
    <row r="411" spans="1:15" x14ac:dyDescent="0.2">
      <c r="A411" s="44" t="s">
        <v>620</v>
      </c>
      <c r="B411" s="45">
        <v>99814</v>
      </c>
      <c r="C411" s="45" t="s">
        <v>14</v>
      </c>
      <c r="D411" s="49" t="s">
        <v>139</v>
      </c>
      <c r="E411" s="59" t="s">
        <v>13</v>
      </c>
      <c r="F411" s="61">
        <v>71.75</v>
      </c>
      <c r="G411" s="47">
        <v>1.76</v>
      </c>
      <c r="H411" s="48">
        <f t="shared" ref="H411" si="109">TRUNC(G411*(1+J411),2)</f>
        <v>2.2000000000000002</v>
      </c>
      <c r="I411" s="48">
        <f t="shared" ref="I411" si="110">TRUNC(F411*H411,2)</f>
        <v>157.85</v>
      </c>
      <c r="J411" s="35">
        <f>$E$448</f>
        <v>0.252</v>
      </c>
      <c r="K411" s="13"/>
      <c r="L411" s="13"/>
      <c r="M411" s="13"/>
      <c r="N411" s="13"/>
      <c r="O411" s="13"/>
    </row>
    <row r="412" spans="1:15" x14ac:dyDescent="0.2">
      <c r="A412" s="108" t="s">
        <v>621</v>
      </c>
      <c r="B412" s="109"/>
      <c r="C412" s="109"/>
      <c r="D412" s="109"/>
      <c r="E412" s="109"/>
      <c r="F412" s="109"/>
      <c r="G412" s="110"/>
      <c r="H412" s="27"/>
      <c r="I412" s="28">
        <f>SUM(I411)</f>
        <v>157.85</v>
      </c>
      <c r="J412" s="29"/>
      <c r="K412" s="13"/>
      <c r="L412" s="13"/>
      <c r="M412" s="13"/>
      <c r="N412" s="13"/>
      <c r="O412" s="13"/>
    </row>
    <row r="413" spans="1:15" ht="12.75" customHeight="1" x14ac:dyDescent="0.2">
      <c r="A413" s="86" t="s">
        <v>622</v>
      </c>
      <c r="B413" s="119" t="s">
        <v>182</v>
      </c>
      <c r="C413" s="120"/>
      <c r="D413" s="121"/>
      <c r="E413" s="38"/>
      <c r="F413" s="38"/>
      <c r="G413" s="38"/>
      <c r="H413" s="38"/>
      <c r="I413" s="38"/>
      <c r="J413" s="87"/>
      <c r="K413" s="13"/>
      <c r="L413" s="13"/>
      <c r="M413" s="13"/>
      <c r="N413" s="13"/>
      <c r="O413" s="13"/>
    </row>
    <row r="414" spans="1:15" ht="25.5" x14ac:dyDescent="0.2">
      <c r="A414" s="44" t="s">
        <v>623</v>
      </c>
      <c r="B414" s="56">
        <v>96523</v>
      </c>
      <c r="C414" s="56" t="s">
        <v>14</v>
      </c>
      <c r="D414" s="57" t="s">
        <v>183</v>
      </c>
      <c r="E414" s="50" t="s">
        <v>30</v>
      </c>
      <c r="F414" s="48">
        <v>0.97</v>
      </c>
      <c r="G414" s="48">
        <v>110.24</v>
      </c>
      <c r="H414" s="48">
        <f t="shared" ref="H414:H422" si="111">TRUNC(G414*(1+J414),2)</f>
        <v>138.02000000000001</v>
      </c>
      <c r="I414" s="48">
        <f t="shared" ref="I414:I422" si="112">TRUNC(F414*H414,2)</f>
        <v>133.87</v>
      </c>
      <c r="J414" s="35">
        <f t="shared" ref="J414:J422" si="113">$E$448</f>
        <v>0.252</v>
      </c>
      <c r="K414" s="13"/>
      <c r="L414" s="13"/>
      <c r="M414" s="13"/>
      <c r="N414" s="13"/>
      <c r="O414" s="13"/>
    </row>
    <row r="415" spans="1:15" ht="38.25" x14ac:dyDescent="0.2">
      <c r="A415" s="44" t="s">
        <v>624</v>
      </c>
      <c r="B415" s="56">
        <v>100981</v>
      </c>
      <c r="C415" s="56" t="s">
        <v>14</v>
      </c>
      <c r="D415" s="57" t="s">
        <v>31</v>
      </c>
      <c r="E415" s="50" t="s">
        <v>30</v>
      </c>
      <c r="F415" s="48">
        <v>0.28000000000000003</v>
      </c>
      <c r="G415" s="48">
        <v>9.8000000000000007</v>
      </c>
      <c r="H415" s="48">
        <f t="shared" si="111"/>
        <v>12.26</v>
      </c>
      <c r="I415" s="48">
        <f t="shared" si="112"/>
        <v>3.43</v>
      </c>
      <c r="J415" s="35">
        <f t="shared" si="113"/>
        <v>0.252</v>
      </c>
      <c r="K415" s="13"/>
      <c r="L415" s="13"/>
      <c r="M415" s="13"/>
      <c r="N415" s="13"/>
      <c r="O415" s="13"/>
    </row>
    <row r="416" spans="1:15" ht="25.5" x14ac:dyDescent="0.2">
      <c r="A416" s="44" t="s">
        <v>625</v>
      </c>
      <c r="B416" s="56">
        <v>95875</v>
      </c>
      <c r="C416" s="56" t="s">
        <v>14</v>
      </c>
      <c r="D416" s="57" t="s">
        <v>32</v>
      </c>
      <c r="E416" s="50" t="s">
        <v>33</v>
      </c>
      <c r="F416" s="48">
        <v>1.1200000000000001</v>
      </c>
      <c r="G416" s="48">
        <v>2.64</v>
      </c>
      <c r="H416" s="48">
        <f t="shared" si="111"/>
        <v>3.3</v>
      </c>
      <c r="I416" s="48">
        <f t="shared" si="112"/>
        <v>3.69</v>
      </c>
      <c r="J416" s="35">
        <f t="shared" si="113"/>
        <v>0.252</v>
      </c>
      <c r="K416" s="13"/>
      <c r="L416" s="13"/>
      <c r="M416" s="13"/>
      <c r="N416" s="13"/>
      <c r="O416" s="13"/>
    </row>
    <row r="417" spans="1:15" ht="25.5" x14ac:dyDescent="0.2">
      <c r="A417" s="44" t="s">
        <v>626</v>
      </c>
      <c r="B417" s="56">
        <v>96619</v>
      </c>
      <c r="C417" s="56" t="s">
        <v>14</v>
      </c>
      <c r="D417" s="57" t="s">
        <v>124</v>
      </c>
      <c r="E417" s="50" t="s">
        <v>13</v>
      </c>
      <c r="F417" s="48">
        <v>4.84</v>
      </c>
      <c r="G417" s="48">
        <v>47.71</v>
      </c>
      <c r="H417" s="48">
        <f t="shared" si="111"/>
        <v>59.73</v>
      </c>
      <c r="I417" s="48">
        <f t="shared" si="112"/>
        <v>289.08999999999997</v>
      </c>
      <c r="J417" s="35">
        <f t="shared" si="113"/>
        <v>0.252</v>
      </c>
      <c r="K417" s="13"/>
      <c r="L417" s="13"/>
      <c r="M417" s="13"/>
      <c r="N417" s="13"/>
      <c r="O417" s="13"/>
    </row>
    <row r="418" spans="1:15" ht="25.5" x14ac:dyDescent="0.2">
      <c r="A418" s="44" t="s">
        <v>627</v>
      </c>
      <c r="B418" s="56">
        <v>93382</v>
      </c>
      <c r="C418" s="56" t="s">
        <v>14</v>
      </c>
      <c r="D418" s="57" t="s">
        <v>184</v>
      </c>
      <c r="E418" s="50" t="s">
        <v>30</v>
      </c>
      <c r="F418" s="48">
        <v>0.75</v>
      </c>
      <c r="G418" s="48">
        <v>30.8</v>
      </c>
      <c r="H418" s="48">
        <f t="shared" si="111"/>
        <v>38.56</v>
      </c>
      <c r="I418" s="48">
        <f t="shared" si="112"/>
        <v>28.92</v>
      </c>
      <c r="J418" s="35">
        <f t="shared" si="113"/>
        <v>0.252</v>
      </c>
      <c r="K418" s="13"/>
      <c r="L418" s="13"/>
      <c r="M418" s="13"/>
      <c r="N418" s="13"/>
      <c r="O418" s="13"/>
    </row>
    <row r="419" spans="1:15" ht="25.5" x14ac:dyDescent="0.2">
      <c r="A419" s="44" t="s">
        <v>628</v>
      </c>
      <c r="B419" s="56">
        <v>96555</v>
      </c>
      <c r="C419" s="56" t="s">
        <v>14</v>
      </c>
      <c r="D419" s="57" t="s">
        <v>185</v>
      </c>
      <c r="E419" s="50" t="s">
        <v>30</v>
      </c>
      <c r="F419" s="48">
        <v>0.05</v>
      </c>
      <c r="G419" s="48">
        <v>842.37</v>
      </c>
      <c r="H419" s="48">
        <f t="shared" si="111"/>
        <v>1054.6400000000001</v>
      </c>
      <c r="I419" s="48">
        <f t="shared" si="112"/>
        <v>52.73</v>
      </c>
      <c r="J419" s="35">
        <f t="shared" si="113"/>
        <v>0.252</v>
      </c>
      <c r="K419" s="13"/>
      <c r="L419" s="13"/>
      <c r="M419" s="13"/>
      <c r="N419" s="13"/>
      <c r="O419" s="13"/>
    </row>
    <row r="420" spans="1:15" ht="25.5" x14ac:dyDescent="0.2">
      <c r="A420" s="44" t="s">
        <v>629</v>
      </c>
      <c r="B420" s="56">
        <v>96531</v>
      </c>
      <c r="C420" s="56" t="s">
        <v>14</v>
      </c>
      <c r="D420" s="57" t="s">
        <v>186</v>
      </c>
      <c r="E420" s="50" t="s">
        <v>13</v>
      </c>
      <c r="F420" s="48">
        <v>1.44</v>
      </c>
      <c r="G420" s="48">
        <v>111.52</v>
      </c>
      <c r="H420" s="48">
        <f t="shared" si="111"/>
        <v>139.62</v>
      </c>
      <c r="I420" s="48">
        <f t="shared" si="112"/>
        <v>201.05</v>
      </c>
      <c r="J420" s="35">
        <f t="shared" si="113"/>
        <v>0.252</v>
      </c>
      <c r="K420" s="13"/>
      <c r="L420" s="13"/>
      <c r="M420" s="13"/>
      <c r="N420" s="13"/>
      <c r="O420" s="13"/>
    </row>
    <row r="421" spans="1:15" ht="25.5" x14ac:dyDescent="0.2">
      <c r="A421" s="44" t="s">
        <v>630</v>
      </c>
      <c r="B421" s="56">
        <v>98557</v>
      </c>
      <c r="C421" s="56" t="s">
        <v>14</v>
      </c>
      <c r="D421" s="57" t="s">
        <v>36</v>
      </c>
      <c r="E421" s="50" t="s">
        <v>13</v>
      </c>
      <c r="F421" s="48">
        <v>1.8</v>
      </c>
      <c r="G421" s="48">
        <v>42.25</v>
      </c>
      <c r="H421" s="48">
        <f t="shared" si="111"/>
        <v>52.89</v>
      </c>
      <c r="I421" s="48">
        <f t="shared" si="112"/>
        <v>95.2</v>
      </c>
      <c r="J421" s="35">
        <f t="shared" si="113"/>
        <v>0.252</v>
      </c>
      <c r="K421" s="13"/>
      <c r="L421" s="13"/>
      <c r="M421" s="13"/>
      <c r="N421" s="13"/>
      <c r="O421" s="13"/>
    </row>
    <row r="422" spans="1:15" ht="25.5" x14ac:dyDescent="0.2">
      <c r="A422" s="44" t="s">
        <v>631</v>
      </c>
      <c r="B422" s="56">
        <v>96544</v>
      </c>
      <c r="C422" s="56" t="s">
        <v>14</v>
      </c>
      <c r="D422" s="57" t="s">
        <v>38</v>
      </c>
      <c r="E422" s="50" t="s">
        <v>27</v>
      </c>
      <c r="F422" s="48">
        <v>1.62</v>
      </c>
      <c r="G422" s="48">
        <v>18.48</v>
      </c>
      <c r="H422" s="48">
        <f t="shared" si="111"/>
        <v>23.13</v>
      </c>
      <c r="I422" s="48">
        <f t="shared" si="112"/>
        <v>37.47</v>
      </c>
      <c r="J422" s="35">
        <f t="shared" si="113"/>
        <v>0.252</v>
      </c>
      <c r="K422" s="13"/>
      <c r="L422" s="13"/>
      <c r="M422" s="13"/>
      <c r="N422" s="13"/>
      <c r="O422" s="13"/>
    </row>
    <row r="423" spans="1:15" x14ac:dyDescent="0.2">
      <c r="A423" s="108" t="s">
        <v>632</v>
      </c>
      <c r="B423" s="109"/>
      <c r="C423" s="109"/>
      <c r="D423" s="109"/>
      <c r="E423" s="109"/>
      <c r="F423" s="109"/>
      <c r="G423" s="110"/>
      <c r="H423" s="27"/>
      <c r="I423" s="28">
        <f>SUM(I414:I422)</f>
        <v>845.45</v>
      </c>
      <c r="J423" s="29"/>
      <c r="K423" s="13"/>
      <c r="L423" s="13"/>
      <c r="M423" s="13"/>
      <c r="N423" s="13"/>
      <c r="O423" s="13"/>
    </row>
    <row r="424" spans="1:15" ht="12.75" customHeight="1" x14ac:dyDescent="0.2">
      <c r="A424" s="86" t="s">
        <v>633</v>
      </c>
      <c r="B424" s="119" t="s">
        <v>187</v>
      </c>
      <c r="C424" s="120"/>
      <c r="D424" s="121"/>
      <c r="E424" s="38"/>
      <c r="F424" s="38"/>
      <c r="G424" s="38"/>
      <c r="H424" s="38"/>
      <c r="I424" s="38"/>
      <c r="J424" s="87"/>
      <c r="K424" s="13"/>
      <c r="L424" s="13"/>
      <c r="M424" s="13"/>
      <c r="N424" s="13"/>
      <c r="O424" s="13"/>
    </row>
    <row r="425" spans="1:15" ht="25.5" x14ac:dyDescent="0.2">
      <c r="A425" s="44" t="s">
        <v>634</v>
      </c>
      <c r="B425" s="56">
        <v>97101</v>
      </c>
      <c r="C425" s="56" t="s">
        <v>14</v>
      </c>
      <c r="D425" s="57" t="s">
        <v>188</v>
      </c>
      <c r="E425" s="68" t="s">
        <v>13</v>
      </c>
      <c r="F425" s="48">
        <v>3.12</v>
      </c>
      <c r="G425" s="48">
        <v>191.96</v>
      </c>
      <c r="H425" s="48">
        <f t="shared" ref="H425:H426" si="114">TRUNC(G425*(1+J425),2)</f>
        <v>240.33</v>
      </c>
      <c r="I425" s="48">
        <f t="shared" ref="I425:I426" si="115">TRUNC(F425*H425,2)</f>
        <v>749.82</v>
      </c>
      <c r="J425" s="35">
        <f>$E$448</f>
        <v>0.252</v>
      </c>
      <c r="K425" s="13"/>
      <c r="L425" s="13"/>
      <c r="M425" s="13"/>
      <c r="N425" s="13"/>
      <c r="O425" s="13"/>
    </row>
    <row r="426" spans="1:15" ht="25.5" x14ac:dyDescent="0.2">
      <c r="A426" s="44" t="s">
        <v>635</v>
      </c>
      <c r="B426" s="56">
        <v>98557</v>
      </c>
      <c r="C426" s="56" t="s">
        <v>14</v>
      </c>
      <c r="D426" s="57" t="s">
        <v>36</v>
      </c>
      <c r="E426" s="50" t="s">
        <v>13</v>
      </c>
      <c r="F426" s="48">
        <v>3.12</v>
      </c>
      <c r="G426" s="48">
        <v>42.25</v>
      </c>
      <c r="H426" s="48">
        <f t="shared" si="114"/>
        <v>52.89</v>
      </c>
      <c r="I426" s="48">
        <f t="shared" si="115"/>
        <v>165.01</v>
      </c>
      <c r="J426" s="35">
        <f>$E$448</f>
        <v>0.252</v>
      </c>
      <c r="K426" s="13"/>
      <c r="L426" s="13"/>
      <c r="M426" s="13"/>
      <c r="N426" s="13"/>
      <c r="O426" s="13"/>
    </row>
    <row r="427" spans="1:15" x14ac:dyDescent="0.2">
      <c r="A427" s="108" t="s">
        <v>636</v>
      </c>
      <c r="B427" s="109"/>
      <c r="C427" s="109"/>
      <c r="D427" s="109"/>
      <c r="E427" s="109"/>
      <c r="F427" s="109"/>
      <c r="G427" s="110"/>
      <c r="H427" s="27"/>
      <c r="I427" s="28">
        <f>SUM(I425:I426)</f>
        <v>914.83</v>
      </c>
      <c r="J427" s="29"/>
      <c r="K427" s="13"/>
      <c r="L427" s="13"/>
      <c r="M427" s="13"/>
      <c r="N427" s="13"/>
      <c r="O427" s="13"/>
    </row>
    <row r="428" spans="1:15" ht="12.75" customHeight="1" x14ac:dyDescent="0.2">
      <c r="A428" s="86" t="s">
        <v>637</v>
      </c>
      <c r="B428" s="119" t="s">
        <v>189</v>
      </c>
      <c r="C428" s="120"/>
      <c r="D428" s="121"/>
      <c r="E428" s="38"/>
      <c r="F428" s="38"/>
      <c r="G428" s="38"/>
      <c r="H428" s="38"/>
      <c r="I428" s="38"/>
      <c r="J428" s="87"/>
      <c r="K428" s="13"/>
      <c r="L428" s="13"/>
      <c r="M428" s="13"/>
      <c r="N428" s="13"/>
      <c r="O428" s="13"/>
    </row>
    <row r="429" spans="1:15" ht="25.5" x14ac:dyDescent="0.2">
      <c r="A429" s="44" t="s">
        <v>638</v>
      </c>
      <c r="B429" s="56">
        <v>89480</v>
      </c>
      <c r="C429" s="56" t="s">
        <v>14</v>
      </c>
      <c r="D429" s="57" t="s">
        <v>190</v>
      </c>
      <c r="E429" s="50" t="s">
        <v>30</v>
      </c>
      <c r="F429" s="48">
        <v>1.7</v>
      </c>
      <c r="G429" s="48">
        <v>175.84</v>
      </c>
      <c r="H429" s="48">
        <f t="shared" ref="H429:H434" si="116">TRUNC(G429*(1+J429),2)</f>
        <v>220.15</v>
      </c>
      <c r="I429" s="48">
        <f t="shared" ref="I429:I434" si="117">TRUNC(F429*H429,2)</f>
        <v>374.25</v>
      </c>
      <c r="J429" s="35">
        <f>$E$448</f>
        <v>0.252</v>
      </c>
      <c r="K429" s="13"/>
      <c r="L429" s="13"/>
      <c r="M429" s="13"/>
      <c r="N429" s="13"/>
      <c r="O429" s="13"/>
    </row>
    <row r="430" spans="1:15" ht="38.25" x14ac:dyDescent="0.2">
      <c r="A430" s="44" t="s">
        <v>639</v>
      </c>
      <c r="B430" s="45">
        <v>87893</v>
      </c>
      <c r="C430" s="45" t="s">
        <v>14</v>
      </c>
      <c r="D430" s="46" t="s">
        <v>48</v>
      </c>
      <c r="E430" s="45" t="s">
        <v>13</v>
      </c>
      <c r="F430" s="47">
        <v>3.4</v>
      </c>
      <c r="G430" s="47">
        <v>8.65</v>
      </c>
      <c r="H430" s="48">
        <f t="shared" si="116"/>
        <v>10.82</v>
      </c>
      <c r="I430" s="48">
        <f t="shared" si="117"/>
        <v>36.78</v>
      </c>
      <c r="J430" s="35">
        <f>$E$448</f>
        <v>0.252</v>
      </c>
      <c r="K430" s="13"/>
      <c r="L430" s="13"/>
      <c r="M430" s="13"/>
      <c r="N430" s="13"/>
      <c r="O430" s="13"/>
    </row>
    <row r="431" spans="1:15" ht="38.25" x14ac:dyDescent="0.2">
      <c r="A431" s="44" t="s">
        <v>640</v>
      </c>
      <c r="B431" s="45">
        <v>87797</v>
      </c>
      <c r="C431" s="45" t="s">
        <v>14</v>
      </c>
      <c r="D431" s="46" t="s">
        <v>50</v>
      </c>
      <c r="E431" s="45" t="s">
        <v>13</v>
      </c>
      <c r="F431" s="47">
        <v>3.4</v>
      </c>
      <c r="G431" s="47">
        <v>66.13</v>
      </c>
      <c r="H431" s="48">
        <f t="shared" si="116"/>
        <v>82.79</v>
      </c>
      <c r="I431" s="48">
        <f t="shared" si="117"/>
        <v>281.48</v>
      </c>
      <c r="J431" s="35">
        <f>$E$448</f>
        <v>0.252</v>
      </c>
      <c r="K431" s="13"/>
      <c r="L431" s="13"/>
      <c r="M431" s="13"/>
      <c r="N431" s="13"/>
      <c r="O431" s="13"/>
    </row>
    <row r="432" spans="1:15" x14ac:dyDescent="0.2">
      <c r="A432" s="44" t="s">
        <v>641</v>
      </c>
      <c r="B432" s="45">
        <v>88485</v>
      </c>
      <c r="C432" s="45" t="s">
        <v>14</v>
      </c>
      <c r="D432" s="46" t="s">
        <v>52</v>
      </c>
      <c r="E432" s="45" t="s">
        <v>13</v>
      </c>
      <c r="F432" s="47">
        <v>3.4</v>
      </c>
      <c r="G432" s="47">
        <v>5.03</v>
      </c>
      <c r="H432" s="48">
        <f t="shared" si="116"/>
        <v>6.29</v>
      </c>
      <c r="I432" s="48">
        <f t="shared" si="117"/>
        <v>21.38</v>
      </c>
      <c r="J432" s="35">
        <v>0.252</v>
      </c>
      <c r="K432" s="13"/>
      <c r="L432" s="13"/>
      <c r="M432" s="13"/>
      <c r="N432" s="13"/>
      <c r="O432" s="13"/>
    </row>
    <row r="433" spans="1:15" ht="25.5" x14ac:dyDescent="0.2">
      <c r="A433" s="44" t="s">
        <v>642</v>
      </c>
      <c r="B433" s="45">
        <v>88431</v>
      </c>
      <c r="C433" s="45" t="s">
        <v>14</v>
      </c>
      <c r="D433" s="46" t="s">
        <v>55</v>
      </c>
      <c r="E433" s="45" t="s">
        <v>13</v>
      </c>
      <c r="F433" s="47">
        <v>3.4</v>
      </c>
      <c r="G433" s="47">
        <v>28.78</v>
      </c>
      <c r="H433" s="48">
        <f t="shared" si="116"/>
        <v>36.03</v>
      </c>
      <c r="I433" s="48">
        <f t="shared" si="117"/>
        <v>122.5</v>
      </c>
      <c r="J433" s="35">
        <v>0.252</v>
      </c>
      <c r="K433" s="13"/>
      <c r="L433" s="13"/>
      <c r="M433" s="13"/>
      <c r="N433" s="13"/>
      <c r="O433" s="13"/>
    </row>
    <row r="434" spans="1:15" ht="38.25" x14ac:dyDescent="0.2">
      <c r="A434" s="44" t="s">
        <v>643</v>
      </c>
      <c r="B434" s="45">
        <v>94207</v>
      </c>
      <c r="C434" s="45" t="s">
        <v>14</v>
      </c>
      <c r="D434" s="46" t="s">
        <v>133</v>
      </c>
      <c r="E434" s="59" t="s">
        <v>13</v>
      </c>
      <c r="F434" s="47">
        <v>0.6</v>
      </c>
      <c r="G434" s="47">
        <v>43.75</v>
      </c>
      <c r="H434" s="48">
        <f t="shared" si="116"/>
        <v>54.77</v>
      </c>
      <c r="I434" s="48">
        <f t="shared" si="117"/>
        <v>32.86</v>
      </c>
      <c r="J434" s="35">
        <f>$E$448</f>
        <v>0.252</v>
      </c>
      <c r="K434" s="13"/>
      <c r="L434" s="13"/>
      <c r="M434" s="13"/>
      <c r="N434" s="13"/>
      <c r="O434" s="13"/>
    </row>
    <row r="435" spans="1:15" x14ac:dyDescent="0.2">
      <c r="A435" s="108" t="s">
        <v>644</v>
      </c>
      <c r="B435" s="109"/>
      <c r="C435" s="109"/>
      <c r="D435" s="109"/>
      <c r="E435" s="109"/>
      <c r="F435" s="109"/>
      <c r="G435" s="110"/>
      <c r="H435" s="27"/>
      <c r="I435" s="28">
        <f>SUM(I429:I434)</f>
        <v>869.25</v>
      </c>
      <c r="J435" s="29"/>
      <c r="K435" s="13"/>
      <c r="L435" s="13"/>
      <c r="M435" s="13"/>
      <c r="N435" s="13"/>
      <c r="O435" s="13"/>
    </row>
    <row r="436" spans="1:15" ht="12.75" customHeight="1" x14ac:dyDescent="0.2">
      <c r="A436" s="86" t="s">
        <v>645</v>
      </c>
      <c r="B436" s="119" t="s">
        <v>191</v>
      </c>
      <c r="C436" s="120"/>
      <c r="D436" s="121"/>
      <c r="E436" s="38"/>
      <c r="F436" s="38"/>
      <c r="G436" s="38"/>
      <c r="H436" s="38"/>
      <c r="I436" s="38"/>
      <c r="J436" s="87"/>
      <c r="K436" s="13"/>
      <c r="L436" s="13"/>
      <c r="M436" s="13"/>
      <c r="N436" s="13"/>
      <c r="O436" s="13"/>
    </row>
    <row r="437" spans="1:15" ht="25.5" x14ac:dyDescent="0.2">
      <c r="A437" s="44" t="s">
        <v>646</v>
      </c>
      <c r="B437" s="45">
        <v>100324</v>
      </c>
      <c r="C437" s="59" t="s">
        <v>14</v>
      </c>
      <c r="D437" s="49" t="s">
        <v>192</v>
      </c>
      <c r="E437" s="59" t="s">
        <v>30</v>
      </c>
      <c r="F437" s="47">
        <v>2.54</v>
      </c>
      <c r="G437" s="47">
        <v>227.01</v>
      </c>
      <c r="H437" s="48">
        <f t="shared" ref="H437:H438" si="118">TRUNC(G437*(1+J437),2)</f>
        <v>284.20999999999998</v>
      </c>
      <c r="I437" s="48">
        <f t="shared" ref="I437:I438" si="119">TRUNC(F437*H437,2)</f>
        <v>721.89</v>
      </c>
      <c r="J437" s="35">
        <f>$E$448</f>
        <v>0.252</v>
      </c>
      <c r="K437" s="13"/>
      <c r="L437" s="13"/>
      <c r="M437" s="13"/>
      <c r="N437" s="13"/>
      <c r="O437" s="13"/>
    </row>
    <row r="438" spans="1:15" x14ac:dyDescent="0.2">
      <c r="A438" s="44" t="s">
        <v>647</v>
      </c>
      <c r="B438" s="59" t="s">
        <v>193</v>
      </c>
      <c r="C438" s="59" t="s">
        <v>103</v>
      </c>
      <c r="D438" s="49" t="s">
        <v>194</v>
      </c>
      <c r="E438" s="59" t="s">
        <v>13</v>
      </c>
      <c r="F438" s="47">
        <v>42.42</v>
      </c>
      <c r="G438" s="47">
        <v>472.64</v>
      </c>
      <c r="H438" s="48">
        <f t="shared" si="118"/>
        <v>591.74</v>
      </c>
      <c r="I438" s="48">
        <f t="shared" si="119"/>
        <v>25101.61</v>
      </c>
      <c r="J438" s="35">
        <f>$E$448</f>
        <v>0.252</v>
      </c>
      <c r="K438" s="13"/>
      <c r="L438" s="13"/>
      <c r="M438" s="13"/>
      <c r="N438" s="13"/>
      <c r="O438" s="13"/>
    </row>
    <row r="439" spans="1:15" x14ac:dyDescent="0.2">
      <c r="A439" s="108" t="s">
        <v>649</v>
      </c>
      <c r="B439" s="109"/>
      <c r="C439" s="109"/>
      <c r="D439" s="109"/>
      <c r="E439" s="109"/>
      <c r="F439" s="109"/>
      <c r="G439" s="110"/>
      <c r="H439" s="27"/>
      <c r="I439" s="28">
        <f>SUM(I437:I438)</f>
        <v>25823.5</v>
      </c>
      <c r="J439" s="29"/>
      <c r="K439" s="13"/>
      <c r="L439" s="13"/>
      <c r="M439" s="13"/>
      <c r="N439" s="13"/>
      <c r="O439" s="13"/>
    </row>
    <row r="440" spans="1:15" x14ac:dyDescent="0.2">
      <c r="A440" s="39" t="s">
        <v>648</v>
      </c>
      <c r="B440" s="116" t="s">
        <v>181</v>
      </c>
      <c r="C440" s="117"/>
      <c r="D440" s="118"/>
      <c r="E440" s="31"/>
      <c r="F440" s="32"/>
      <c r="G440" s="32"/>
      <c r="H440" s="32"/>
      <c r="I440" s="32"/>
      <c r="J440" s="34"/>
      <c r="K440" s="13"/>
      <c r="L440" s="13"/>
      <c r="M440" s="13"/>
      <c r="N440" s="13"/>
      <c r="O440" s="13"/>
    </row>
    <row r="441" spans="1:15" x14ac:dyDescent="0.2">
      <c r="A441" s="44" t="s">
        <v>650</v>
      </c>
      <c r="B441" s="45">
        <v>99814</v>
      </c>
      <c r="C441" s="45" t="s">
        <v>14</v>
      </c>
      <c r="D441" s="49" t="s">
        <v>139</v>
      </c>
      <c r="E441" s="59" t="s">
        <v>13</v>
      </c>
      <c r="F441" s="61">
        <v>25.38</v>
      </c>
      <c r="G441" s="47">
        <v>1.76</v>
      </c>
      <c r="H441" s="48">
        <f t="shared" ref="H441" si="120">TRUNC(G441*(1+J441),2)</f>
        <v>2.2000000000000002</v>
      </c>
      <c r="I441" s="48">
        <f t="shared" ref="I441" si="121">TRUNC(F441*H441,2)</f>
        <v>55.83</v>
      </c>
      <c r="J441" s="35">
        <f>$E$448</f>
        <v>0.252</v>
      </c>
      <c r="K441" s="13"/>
      <c r="L441" s="13"/>
      <c r="M441" s="13"/>
      <c r="N441" s="13"/>
      <c r="O441" s="13"/>
    </row>
    <row r="442" spans="1:15" x14ac:dyDescent="0.2">
      <c r="A442" s="108" t="s">
        <v>651</v>
      </c>
      <c r="B442" s="109"/>
      <c r="C442" s="109"/>
      <c r="D442" s="109"/>
      <c r="E442" s="109"/>
      <c r="F442" s="109"/>
      <c r="G442" s="110"/>
      <c r="H442" s="27"/>
      <c r="I442" s="28">
        <f>SUM(I441)</f>
        <v>55.83</v>
      </c>
      <c r="J442" s="29"/>
      <c r="K442" s="13"/>
      <c r="L442" s="13"/>
      <c r="M442" s="13"/>
      <c r="N442" s="13"/>
      <c r="O442" s="13"/>
    </row>
    <row r="443" spans="1:15" x14ac:dyDescent="0.2">
      <c r="A443" s="39" t="s">
        <v>652</v>
      </c>
      <c r="B443" s="116" t="s">
        <v>195</v>
      </c>
      <c r="C443" s="117"/>
      <c r="D443" s="118"/>
      <c r="E443" s="31"/>
      <c r="F443" s="32"/>
      <c r="G443" s="32"/>
      <c r="H443" s="32"/>
      <c r="I443" s="32"/>
      <c r="J443" s="34"/>
      <c r="K443" s="13"/>
      <c r="L443" s="13"/>
      <c r="M443" s="13"/>
      <c r="N443" s="13"/>
      <c r="O443" s="13"/>
    </row>
    <row r="444" spans="1:15" ht="38.25" x14ac:dyDescent="0.2">
      <c r="A444" s="44" t="s">
        <v>653</v>
      </c>
      <c r="B444" s="51">
        <v>102098</v>
      </c>
      <c r="C444" s="60" t="s">
        <v>14</v>
      </c>
      <c r="D444" s="58" t="s">
        <v>206</v>
      </c>
      <c r="E444" s="60" t="s">
        <v>30</v>
      </c>
      <c r="F444" s="69">
        <v>1.0900000000000001</v>
      </c>
      <c r="G444" s="70">
        <v>2419.36</v>
      </c>
      <c r="H444" s="48">
        <f t="shared" ref="H444" si="122">TRUNC(G444*(1+J444),2)</f>
        <v>3029.03</v>
      </c>
      <c r="I444" s="48">
        <f t="shared" ref="I444" si="123">TRUNC(F444*H444,2)</f>
        <v>3301.64</v>
      </c>
      <c r="J444" s="35">
        <f>$E$448</f>
        <v>0.252</v>
      </c>
      <c r="K444" s="13"/>
      <c r="L444" s="13"/>
      <c r="M444" s="13"/>
      <c r="N444" s="13"/>
      <c r="O444" s="13"/>
    </row>
    <row r="445" spans="1:15" x14ac:dyDescent="0.2">
      <c r="A445" s="108" t="s">
        <v>654</v>
      </c>
      <c r="B445" s="109"/>
      <c r="C445" s="109"/>
      <c r="D445" s="109"/>
      <c r="E445" s="109"/>
      <c r="F445" s="109"/>
      <c r="G445" s="110"/>
      <c r="H445" s="27"/>
      <c r="I445" s="28">
        <f>SUM(I444)</f>
        <v>3301.64</v>
      </c>
      <c r="J445" s="29"/>
      <c r="K445" s="13"/>
      <c r="L445" s="13"/>
      <c r="M445" s="13"/>
      <c r="N445" s="13"/>
      <c r="O445" s="13"/>
    </row>
    <row r="446" spans="1:15" ht="15.75" x14ac:dyDescent="0.2">
      <c r="A446" s="101" t="s">
        <v>655</v>
      </c>
      <c r="B446" s="102"/>
      <c r="C446" s="102"/>
      <c r="D446" s="102"/>
      <c r="E446" s="102"/>
      <c r="F446" s="103"/>
      <c r="G446" s="19"/>
      <c r="H446" s="20"/>
      <c r="I446" s="21">
        <f>SUM(I352,I360,I371,I376,I384,I395,I402,I409,I412,I423,I427,I435,I439,I442,I445)</f>
        <v>166025.68000000002</v>
      </c>
      <c r="J446" s="22"/>
      <c r="K446" s="13"/>
      <c r="L446" s="13"/>
      <c r="M446" s="13"/>
      <c r="N446" s="13"/>
      <c r="O446" s="13"/>
    </row>
    <row r="447" spans="1:15" ht="16.5" thickBot="1" x14ac:dyDescent="0.25">
      <c r="A447" s="91" t="s">
        <v>436</v>
      </c>
      <c r="B447" s="92"/>
      <c r="C447" s="92"/>
      <c r="D447" s="92"/>
      <c r="E447" s="92"/>
      <c r="F447" s="93"/>
      <c r="G447" s="19"/>
      <c r="H447" s="20"/>
      <c r="I447" s="21">
        <f>SUM(I232,I238,I338,I446)</f>
        <v>971310.26000000013</v>
      </c>
      <c r="J447" s="22"/>
      <c r="K447" s="13"/>
      <c r="L447" s="13"/>
      <c r="M447" s="13"/>
      <c r="N447" s="13"/>
      <c r="O447" s="13"/>
    </row>
    <row r="448" spans="1:15" ht="16.5" thickBot="1" x14ac:dyDescent="0.25">
      <c r="A448" s="94" t="s">
        <v>69</v>
      </c>
      <c r="B448" s="95"/>
      <c r="C448" s="95"/>
      <c r="D448" s="95"/>
      <c r="E448" s="40">
        <v>0.252</v>
      </c>
      <c r="F448" s="41" t="s">
        <v>70</v>
      </c>
      <c r="G448" s="18"/>
      <c r="H448" s="42">
        <v>0.15279999999999999</v>
      </c>
      <c r="I448" s="43">
        <f>SUM(I226,I447)</f>
        <v>1950155.62</v>
      </c>
      <c r="J448" s="17"/>
      <c r="K448" s="13"/>
      <c r="L448" s="13"/>
      <c r="M448" s="13"/>
      <c r="N448" s="13"/>
      <c r="O448" s="13"/>
    </row>
    <row r="449" spans="5:15" ht="15.75" customHeight="1" x14ac:dyDescent="0.2">
      <c r="E449" s="16"/>
      <c r="K449" s="13"/>
      <c r="L449" s="13"/>
      <c r="M449" s="13"/>
      <c r="N449" s="13"/>
      <c r="O449" s="13"/>
    </row>
    <row r="450" spans="5:15" ht="15.75" customHeight="1" x14ac:dyDescent="0.2">
      <c r="E450" s="16"/>
      <c r="K450" s="13"/>
      <c r="L450" s="13"/>
      <c r="M450" s="13"/>
      <c r="N450" s="13"/>
      <c r="O450" s="13"/>
    </row>
    <row r="451" spans="5:15" x14ac:dyDescent="0.2">
      <c r="E451" s="16"/>
      <c r="K451" s="13"/>
      <c r="L451" s="13"/>
      <c r="M451" s="13"/>
      <c r="N451" s="13"/>
      <c r="O451" s="13"/>
    </row>
    <row r="452" spans="5:15" x14ac:dyDescent="0.2">
      <c r="E452" s="16"/>
      <c r="K452" s="13"/>
      <c r="L452" s="13"/>
      <c r="M452" s="13"/>
      <c r="N452" s="13"/>
      <c r="O452" s="13"/>
    </row>
    <row r="453" spans="5:15" x14ac:dyDescent="0.2">
      <c r="E453" s="16"/>
      <c r="K453" s="13"/>
      <c r="L453" s="13"/>
      <c r="M453" s="13"/>
      <c r="N453" s="13"/>
      <c r="O453" s="13"/>
    </row>
    <row r="454" spans="5:15" x14ac:dyDescent="0.2">
      <c r="E454" s="16"/>
      <c r="K454" s="13"/>
      <c r="L454" s="13"/>
      <c r="M454" s="13"/>
      <c r="N454" s="13"/>
      <c r="O454" s="13"/>
    </row>
    <row r="455" spans="5:15" ht="15.75" customHeight="1" x14ac:dyDescent="0.2">
      <c r="E455" s="16"/>
      <c r="K455" s="13"/>
      <c r="L455" s="13"/>
      <c r="M455" s="13"/>
      <c r="N455" s="13"/>
      <c r="O455" s="13"/>
    </row>
    <row r="456" spans="5:15" x14ac:dyDescent="0.2">
      <c r="E456" s="16"/>
      <c r="K456" s="13"/>
      <c r="L456" s="13"/>
      <c r="M456" s="13"/>
      <c r="N456" s="13"/>
      <c r="O456" s="13"/>
    </row>
    <row r="457" spans="5:15" x14ac:dyDescent="0.2">
      <c r="E457" s="16"/>
      <c r="K457" s="13"/>
      <c r="L457" s="13"/>
      <c r="M457" s="13"/>
      <c r="N457" s="13"/>
      <c r="O457" s="13"/>
    </row>
    <row r="458" spans="5:15" x14ac:dyDescent="0.2">
      <c r="E458" s="16"/>
      <c r="K458" s="13"/>
      <c r="L458" s="13"/>
      <c r="M458" s="13"/>
      <c r="N458" s="13"/>
      <c r="O458" s="13"/>
    </row>
    <row r="459" spans="5:15" x14ac:dyDescent="0.2">
      <c r="E459" s="16"/>
      <c r="K459" s="13"/>
      <c r="L459" s="13"/>
      <c r="M459" s="13"/>
      <c r="N459" s="13"/>
      <c r="O459" s="13"/>
    </row>
    <row r="460" spans="5:15" x14ac:dyDescent="0.2">
      <c r="K460" s="13"/>
      <c r="L460" s="13"/>
      <c r="M460" s="13"/>
      <c r="N460" s="13"/>
      <c r="O460" s="13"/>
    </row>
    <row r="461" spans="5:15" ht="15.75" customHeight="1" x14ac:dyDescent="0.2">
      <c r="K461" s="13"/>
      <c r="L461" s="13"/>
      <c r="M461" s="13"/>
      <c r="N461" s="13"/>
      <c r="O461" s="13"/>
    </row>
    <row r="462" spans="5:15" ht="12.75" customHeight="1" x14ac:dyDescent="0.2">
      <c r="K462" s="13"/>
      <c r="L462" s="13"/>
      <c r="M462" s="13"/>
      <c r="N462" s="13"/>
      <c r="O462" s="13"/>
    </row>
    <row r="463" spans="5:15" x14ac:dyDescent="0.2">
      <c r="K463" s="13"/>
      <c r="L463" s="13"/>
      <c r="M463" s="13"/>
      <c r="N463" s="13"/>
      <c r="O463" s="13"/>
    </row>
    <row r="464" spans="5:15" x14ac:dyDescent="0.2">
      <c r="K464" s="13"/>
      <c r="L464" s="13"/>
      <c r="M464" s="13"/>
      <c r="N464" s="13"/>
      <c r="O464" s="13"/>
    </row>
    <row r="465" spans="11:15" x14ac:dyDescent="0.2">
      <c r="K465" s="13"/>
      <c r="L465" s="13"/>
      <c r="M465" s="13"/>
      <c r="N465" s="13"/>
      <c r="O465" s="13"/>
    </row>
    <row r="466" spans="11:15" x14ac:dyDescent="0.2">
      <c r="K466" s="13"/>
      <c r="L466" s="13"/>
      <c r="M466" s="13"/>
      <c r="N466" s="13"/>
      <c r="O466" s="13"/>
    </row>
    <row r="467" spans="11:15" x14ac:dyDescent="0.2">
      <c r="K467" s="13"/>
      <c r="L467" s="13"/>
      <c r="M467" s="13"/>
      <c r="N467" s="13"/>
      <c r="O467" s="13"/>
    </row>
    <row r="475" spans="11:15" x14ac:dyDescent="0.2">
      <c r="K475" s="13"/>
      <c r="L475" s="13"/>
      <c r="M475" s="13"/>
      <c r="N475" s="13"/>
      <c r="O475" s="13"/>
    </row>
    <row r="476" spans="11:15" x14ac:dyDescent="0.2">
      <c r="K476" s="13"/>
      <c r="L476" s="13"/>
      <c r="M476" s="13"/>
      <c r="N476" s="13"/>
      <c r="O476" s="13"/>
    </row>
    <row r="477" spans="11:15" x14ac:dyDescent="0.2">
      <c r="K477" s="13"/>
      <c r="L477" s="13"/>
      <c r="M477" s="13"/>
      <c r="N477" s="13"/>
      <c r="O477" s="13"/>
    </row>
    <row r="478" spans="11:15" x14ac:dyDescent="0.2">
      <c r="K478" s="13"/>
      <c r="L478" s="13"/>
      <c r="M478" s="13"/>
      <c r="N478" s="13"/>
      <c r="O478" s="13"/>
    </row>
    <row r="479" spans="11:15" x14ac:dyDescent="0.2">
      <c r="K479" s="13"/>
      <c r="L479" s="13"/>
      <c r="M479" s="13"/>
      <c r="N479" s="13"/>
      <c r="O479" s="13"/>
    </row>
    <row r="480" spans="11:15" x14ac:dyDescent="0.2">
      <c r="K480" s="13"/>
      <c r="L480" s="13"/>
      <c r="M480" s="13"/>
      <c r="N480" s="13"/>
      <c r="O480" s="13"/>
    </row>
    <row r="481" spans="11:15" x14ac:dyDescent="0.2">
      <c r="K481" s="13"/>
      <c r="L481" s="13"/>
      <c r="M481" s="13"/>
      <c r="N481" s="13"/>
      <c r="O481" s="13"/>
    </row>
    <row r="482" spans="11:15" x14ac:dyDescent="0.2">
      <c r="K482" s="13"/>
      <c r="L482" s="13"/>
      <c r="M482" s="13"/>
      <c r="N482" s="13"/>
      <c r="O482" s="13"/>
    </row>
    <row r="483" spans="11:15" ht="12.75" customHeight="1" x14ac:dyDescent="0.2">
      <c r="K483" s="13"/>
      <c r="L483" s="13"/>
      <c r="M483" s="13"/>
      <c r="N483" s="13"/>
      <c r="O483" s="13"/>
    </row>
  </sheetData>
  <sheetProtection selectLockedCells="1" selectUnlockedCells="1"/>
  <mergeCells count="134">
    <mergeCell ref="E4:J4"/>
    <mergeCell ref="A61:G61"/>
    <mergeCell ref="B62:D62"/>
    <mergeCell ref="A70:G70"/>
    <mergeCell ref="A150:G150"/>
    <mergeCell ref="B71:D71"/>
    <mergeCell ref="A79:G79"/>
    <mergeCell ref="B80:D80"/>
    <mergeCell ref="A95:G95"/>
    <mergeCell ref="A117:F117"/>
    <mergeCell ref="A118:I118"/>
    <mergeCell ref="B119:D119"/>
    <mergeCell ref="A131:G131"/>
    <mergeCell ref="B96:D96"/>
    <mergeCell ref="B40:D40"/>
    <mergeCell ref="A48:G48"/>
    <mergeCell ref="B49:D49"/>
    <mergeCell ref="A225:F225"/>
    <mergeCell ref="B192:D192"/>
    <mergeCell ref="A202:G202"/>
    <mergeCell ref="B203:D203"/>
    <mergeCell ref="A206:G206"/>
    <mergeCell ref="B207:D207"/>
    <mergeCell ref="A214:G214"/>
    <mergeCell ref="B215:D215"/>
    <mergeCell ref="B219:D219"/>
    <mergeCell ref="A221:G221"/>
    <mergeCell ref="A218:G218"/>
    <mergeCell ref="B57:D57"/>
    <mergeCell ref="A224:G224"/>
    <mergeCell ref="A1:J2"/>
    <mergeCell ref="B3:D3"/>
    <mergeCell ref="E3:J3"/>
    <mergeCell ref="A18:I18"/>
    <mergeCell ref="B19:D19"/>
    <mergeCell ref="B4:D4"/>
    <mergeCell ref="A6:I6"/>
    <mergeCell ref="B222:D222"/>
    <mergeCell ref="B28:D28"/>
    <mergeCell ref="A39:G39"/>
    <mergeCell ref="A27:G27"/>
    <mergeCell ref="A7:I7"/>
    <mergeCell ref="B8:D8"/>
    <mergeCell ref="A12:I12"/>
    <mergeCell ref="B13:D13"/>
    <mergeCell ref="A11:F11"/>
    <mergeCell ref="A17:F17"/>
    <mergeCell ref="B132:D132"/>
    <mergeCell ref="A139:G139"/>
    <mergeCell ref="B140:D140"/>
    <mergeCell ref="B110:D110"/>
    <mergeCell ref="A113:G113"/>
    <mergeCell ref="A191:G191"/>
    <mergeCell ref="A56:G56"/>
    <mergeCell ref="B270:D270"/>
    <mergeCell ref="A277:G277"/>
    <mergeCell ref="B278:D278"/>
    <mergeCell ref="A109:G109"/>
    <mergeCell ref="B114:D114"/>
    <mergeCell ref="A116:G116"/>
    <mergeCell ref="A174:G174"/>
    <mergeCell ref="B151:D151"/>
    <mergeCell ref="A155:G155"/>
    <mergeCell ref="B156:D156"/>
    <mergeCell ref="A163:G163"/>
    <mergeCell ref="B164:D164"/>
    <mergeCell ref="B175:D175"/>
    <mergeCell ref="A181:G181"/>
    <mergeCell ref="A188:G188"/>
    <mergeCell ref="B182:D182"/>
    <mergeCell ref="B189:D189"/>
    <mergeCell ref="B301:D301"/>
    <mergeCell ref="A316:G316"/>
    <mergeCell ref="B317:D317"/>
    <mergeCell ref="A330:G330"/>
    <mergeCell ref="B331:D331"/>
    <mergeCell ref="A282:G282"/>
    <mergeCell ref="B283:D283"/>
    <mergeCell ref="A291:G291"/>
    <mergeCell ref="B292:D292"/>
    <mergeCell ref="A300:G300"/>
    <mergeCell ref="B340:D340"/>
    <mergeCell ref="A352:G352"/>
    <mergeCell ref="B353:D353"/>
    <mergeCell ref="A360:G360"/>
    <mergeCell ref="B361:D361"/>
    <mergeCell ref="A334:G334"/>
    <mergeCell ref="B335:D335"/>
    <mergeCell ref="A337:G337"/>
    <mergeCell ref="A338:F338"/>
    <mergeCell ref="A339:I339"/>
    <mergeCell ref="B385:D385"/>
    <mergeCell ref="A395:G395"/>
    <mergeCell ref="B396:D396"/>
    <mergeCell ref="A402:G402"/>
    <mergeCell ref="B403:D403"/>
    <mergeCell ref="A371:G371"/>
    <mergeCell ref="B372:D372"/>
    <mergeCell ref="A376:G376"/>
    <mergeCell ref="B377:D377"/>
    <mergeCell ref="A384:G384"/>
    <mergeCell ref="A427:G427"/>
    <mergeCell ref="B428:D428"/>
    <mergeCell ref="A435:G435"/>
    <mergeCell ref="B436:D436"/>
    <mergeCell ref="A409:G409"/>
    <mergeCell ref="B410:D410"/>
    <mergeCell ref="A412:G412"/>
    <mergeCell ref="B413:D413"/>
    <mergeCell ref="A423:G423"/>
    <mergeCell ref="A226:F226"/>
    <mergeCell ref="A447:F447"/>
    <mergeCell ref="A448:D448"/>
    <mergeCell ref="A227:I227"/>
    <mergeCell ref="B229:D229"/>
    <mergeCell ref="A232:F232"/>
    <mergeCell ref="A233:I233"/>
    <mergeCell ref="B234:D234"/>
    <mergeCell ref="A238:F238"/>
    <mergeCell ref="A239:I239"/>
    <mergeCell ref="B240:D240"/>
    <mergeCell ref="A248:G248"/>
    <mergeCell ref="B249:D249"/>
    <mergeCell ref="A260:G260"/>
    <mergeCell ref="B261:D261"/>
    <mergeCell ref="A269:G269"/>
    <mergeCell ref="A228:I228"/>
    <mergeCell ref="A439:G439"/>
    <mergeCell ref="B440:D440"/>
    <mergeCell ref="A442:G442"/>
    <mergeCell ref="B443:D443"/>
    <mergeCell ref="A445:G445"/>
    <mergeCell ref="A446:F446"/>
    <mergeCell ref="B424:D424"/>
  </mergeCells>
  <phoneticPr fontId="1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2" firstPageNumber="0" fitToHeight="0" orientation="portrait" r:id="rId1"/>
  <headerFooter alignWithMargins="0"/>
  <rowBreaks count="9" manualBreakCount="9">
    <brk id="56" max="9" man="1"/>
    <brk id="95" max="9" man="1"/>
    <brk id="139" max="9" man="1"/>
    <brk id="191" max="9" man="1"/>
    <brk id="248" max="9" man="1"/>
    <brk id="300" max="9" man="1"/>
    <brk id="338" max="9" man="1"/>
    <brk id="384" max="9" man="1"/>
    <brk id="435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3</vt:i4>
      </vt:variant>
    </vt:vector>
  </HeadingPairs>
  <TitlesOfParts>
    <vt:vector size="4" baseType="lpstr">
      <vt:lpstr>SUBESTAÇÃO 975 KVA 440V</vt:lpstr>
      <vt:lpstr>'SUBESTAÇÃO 975 KVA 440V'!Area_de_impressao</vt:lpstr>
      <vt:lpstr>'SUBESTAÇÃO 975 KVA 440V'!Excel_BuiltIn__FilterDatabase</vt:lpstr>
      <vt:lpstr>'SUBESTAÇÃO 975 KVA 440V'!Titulos_de_impressao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Giovanna Lenza</dc:creator>
  <cp:lastModifiedBy>Barbara Luisa Silva Oliveira</cp:lastModifiedBy>
  <cp:lastPrinted>2026-04-16T19:10:35Z</cp:lastPrinted>
  <dcterms:created xsi:type="dcterms:W3CDTF">2018-08-10T15:23:23Z</dcterms:created>
  <dcterms:modified xsi:type="dcterms:W3CDTF">2026-04-23T12:17:23Z</dcterms:modified>
</cp:coreProperties>
</file>