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richData/richValueRel.xml" ContentType="application/vnd.ms-excel.richvaluerel+xml"/>
  <Override PartName="/xl/richData/rdrichvalue.xml" ContentType="application/vnd.ms-excel.rdrichvalue+xml"/>
  <Override PartName="/xl/richData/rdrichvaluestructure.xml" ContentType="application/vnd.ms-excel.rdrichvaluestructure+xml"/>
  <Override PartName="/xl/richData/rdRichValueTypes.xml" ContentType="application/vnd.ms-excel.rdrichvaluetype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drawings/drawing31.xml" ContentType="application/vnd.openxmlformats-officedocument.drawing+xml"/>
  <Override PartName="/xl/drawings/drawing32.xml" ContentType="application/vnd.openxmlformats-officedocument.drawing+xml"/>
  <Override PartName="/xl/drawings/drawing33.xml" ContentType="application/vnd.openxmlformats-officedocument.drawing+xml"/>
  <Override PartName="/xl/drawings/drawing34.xml" ContentType="application/vnd.openxmlformats-officedocument.drawing+xml"/>
  <Override PartName="/xl/drawings/drawing3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mc:AlternateContent xmlns:mc="http://schemas.openxmlformats.org/markup-compatibility/2006">
    <mc:Choice Requires="x15">
      <x15ac:absPath xmlns:x15ac="http://schemas.microsoft.com/office/spreadsheetml/2010/11/ac" url="N:\Serviços de Engenharia\00 - AREAS VERDES\LICITAÇÃO AREAS VERDES 2026\15-04-2026 - PREGÃO\"/>
    </mc:Choice>
  </mc:AlternateContent>
  <xr:revisionPtr revIDLastSave="0" documentId="13_ncr:1_{253A6AF2-F330-4260-A5B3-573F8CD888AA}" xr6:coauthVersionLast="47" xr6:coauthVersionMax="47" xr10:uidLastSave="{00000000-0000-0000-0000-000000000000}"/>
  <bookViews>
    <workbookView xWindow="-120" yWindow="-120" windowWidth="29040" windowHeight="15720" tabRatio="500" firstSheet="2" activeTab="2" xr2:uid="{00000000-000D-0000-FFFF-FFFF00000000}"/>
  </bookViews>
  <sheets>
    <sheet name="CAPA (0)" sheetId="1" r:id="rId1"/>
    <sheet name="CAPA (1)" sheetId="2" state="hidden" r:id="rId2"/>
    <sheet name="PLANILHA RESUMO DE PREÇOS" sheetId="3" r:id="rId3"/>
    <sheet name="CAPA (2)" sheetId="4" state="hidden" r:id="rId4"/>
    <sheet name="PLANILHA DESCRITIVA" sheetId="5" r:id="rId5"/>
    <sheet name="CAPA (3)" sheetId="6" state="hidden" r:id="rId6"/>
    <sheet name="BDI" sheetId="7" r:id="rId7"/>
    <sheet name="CAPA (4)" sheetId="8" state="hidden" r:id="rId8"/>
    <sheet name="ENCARGOS SOCIAIS" sheetId="9" r:id="rId9"/>
    <sheet name="CAPA (CCO)" sheetId="10" state="hidden" r:id="rId10"/>
    <sheet name="CCO" sheetId="11" r:id="rId11"/>
    <sheet name="CONSUMOS" sheetId="12" r:id="rId12"/>
    <sheet name="CAPA (5)" sheetId="13" state="hidden" r:id="rId13"/>
    <sheet name="ENC. HN" sheetId="14" r:id="rId14"/>
    <sheet name="JAR. HN" sheetId="15" r:id="rId15"/>
    <sheet name="OP.LEV.HN" sheetId="16" r:id="rId16"/>
    <sheet name="MTR. HN" sheetId="17" r:id="rId17"/>
    <sheet name="MOT1. HN" sheetId="18" r:id="rId18"/>
    <sheet name="MOT2. HN" sheetId="19" r:id="rId19"/>
    <sheet name="MOT3. HN" sheetId="20" r:id="rId20"/>
    <sheet name="CAPA (6)" sheetId="21" state="hidden" r:id="rId21"/>
    <sheet name="F.MP" sheetId="22" r:id="rId22"/>
    <sheet name="F.PS" sheetId="23" r:id="rId23"/>
    <sheet name="F.RM" sheetId="24" r:id="rId24"/>
    <sheet name="F.OV" sheetId="25" r:id="rId25"/>
    <sheet name="CAPA (V)" sheetId="26" state="hidden" r:id="rId26"/>
    <sheet name="Veículos" sheetId="27" r:id="rId27"/>
    <sheet name="2.1" sheetId="28" r:id="rId28"/>
    <sheet name="2.2" sheetId="29" r:id="rId29"/>
    <sheet name="2.3" sheetId="30" r:id="rId30"/>
    <sheet name="2.4" sheetId="31" r:id="rId31"/>
    <sheet name="2.5" sheetId="32" r:id="rId32"/>
    <sheet name="2.6" sheetId="33" r:id="rId33"/>
    <sheet name="2.7" sheetId="34" r:id="rId34"/>
    <sheet name="2.8" sheetId="35" r:id="rId35"/>
    <sheet name="CAPA (7)" sheetId="36" state="hidden" r:id="rId36"/>
    <sheet name="Equip." sheetId="37" r:id="rId37"/>
    <sheet name="4.1" sheetId="38" r:id="rId38"/>
    <sheet name="4.2" sheetId="39" r:id="rId39"/>
    <sheet name="4.3" sheetId="40" r:id="rId40"/>
    <sheet name="4.4" sheetId="41" r:id="rId41"/>
    <sheet name="4.5" sheetId="42" r:id="rId42"/>
    <sheet name="4.6" sheetId="43" r:id="rId43"/>
    <sheet name="4.7" sheetId="44" r:id="rId44"/>
    <sheet name="CAPA (8)" sheetId="45" state="hidden" r:id="rId45"/>
    <sheet name="FROTA" sheetId="46" state="hidden" r:id="rId46"/>
    <sheet name="CAPA (10)" sheetId="47" state="hidden" r:id="rId47"/>
    <sheet name="Dados" sheetId="48" r:id="rId48"/>
    <sheet name="CAPA (11)" sheetId="49" state="hidden" r:id="rId49"/>
    <sheet name="COTAÇÕES" sheetId="50" state="hidden" r:id="rId50"/>
  </sheets>
  <definedNames>
    <definedName name="\0">#REF!</definedName>
    <definedName name="________________________________xlnm.Database">#N/A</definedName>
    <definedName name="__________________________OUT98" hidden="1">{#N/A,#N/A,TRUE,"Serviços"}</definedName>
    <definedName name="_________________________OUT98" hidden="1">{#N/A,#N/A,TRUE,"Serviços"}</definedName>
    <definedName name="________________________OUT98" hidden="1">{#N/A,#N/A,TRUE,"Serviços"}</definedName>
    <definedName name="_______________________OUT98" hidden="1">{#N/A,#N/A,TRUE,"Serviços"}</definedName>
    <definedName name="______________________OUT98" hidden="1">{#N/A,#N/A,TRUE,"Serviços"}</definedName>
    <definedName name="_____________________OUT98" hidden="1">{#N/A,#N/A,TRUE,"Serviços"}</definedName>
    <definedName name="____________________OUT98" hidden="1">{#N/A,#N/A,TRUE,"Serviços"}</definedName>
    <definedName name="___________________OUT98" hidden="1">{#N/A,#N/A,TRUE,"Serviços"}</definedName>
    <definedName name="__________________OUT98" hidden="1">{#N/A,#N/A,TRUE,"Serviços"}</definedName>
    <definedName name="_________________OUT98" hidden="1">{#N/A,#N/A,TRUE,"Serviços"}</definedName>
    <definedName name="________________OUT98" hidden="1">{#N/A,#N/A,TRUE,"Serviços"}</definedName>
    <definedName name="_______________OUT98" hidden="1">{#N/A,#N/A,TRUE,"Serviços"}</definedName>
    <definedName name="_______________Rbv1">#REF!</definedName>
    <definedName name="______________JAN18" hidden="1">{#N/A,#N/A,TRUE,"Serviços"}</definedName>
    <definedName name="______________mem2">#REF!</definedName>
    <definedName name="______________OUT98" hidden="1">{#N/A,#N/A,TRUE,"Serviços"}</definedName>
    <definedName name="______________Rbv1">#REF!</definedName>
    <definedName name="_____________OUT98" hidden="1">{#N/A,#N/A,TRUE,"Serviços"}</definedName>
    <definedName name="_____________OUT98_1" hidden="1">{#N/A,#N/A,TRUE,"Serviços"}</definedName>
    <definedName name="_____________Rbv1">#REF!</definedName>
    <definedName name="____________mem2">#REF!</definedName>
    <definedName name="____________OUT98" hidden="1">{#N/A,#N/A,TRUE,"Serviços"}</definedName>
    <definedName name="____________OUT98_1" hidden="1">{#N/A,#N/A,TRUE,"Serviços"}</definedName>
    <definedName name="____________OUT988" hidden="1">{#N/A,#N/A,TRUE,"Serviços"}</definedName>
    <definedName name="____________Rbv1">#REF!</definedName>
    <definedName name="___________OUT98" hidden="1">{#N/A,#N/A,TRUE,"Serviços"}</definedName>
    <definedName name="___________OUT98_1" hidden="1">{#N/A,#N/A,TRUE,"Serviços"}</definedName>
    <definedName name="___________OUT988" hidden="1">{#N/A,#N/A,TRUE,"Serviços"}</definedName>
    <definedName name="___________OUT9888" hidden="1">{#N/A,#N/A,TRUE,"Serviços"}</definedName>
    <definedName name="___________Rbv1">#REF!</definedName>
    <definedName name="__________emp2">#REF!</definedName>
    <definedName name="__________OUT98" hidden="1">{#N/A,#N/A,TRUE,"Serviços"}</definedName>
    <definedName name="__________OUT98_1" hidden="1">{#N/A,#N/A,TRUE,"Serviços"}</definedName>
    <definedName name="__________Rbv1">#REF!</definedName>
    <definedName name="_________emp2">#REF!</definedName>
    <definedName name="_________mem2">#REF!</definedName>
    <definedName name="_________OUT98" hidden="1">{#N/A,#N/A,TRUE,"Serviços"}</definedName>
    <definedName name="_________OUT98_1" hidden="1">{#N/A,#N/A,TRUE,"Serviços"}</definedName>
    <definedName name="_________OUTT98" hidden="1">{#N/A,#N/A,TRUE,"Serviços"}</definedName>
    <definedName name="_________OUTT988" hidden="1">{#N/A,#N/A,TRUE,"Serviços"}</definedName>
    <definedName name="_________Rbv1">#REF!</definedName>
    <definedName name="_________reg1">#REF!</definedName>
    <definedName name="_________reg3">#REF!</definedName>
    <definedName name="_________reg5">#REF!</definedName>
    <definedName name="_________reg7">#REF!</definedName>
    <definedName name="_________TT1">#REF!</definedName>
    <definedName name="_________TT10">#REF!</definedName>
    <definedName name="_________TT100">#REF!</definedName>
    <definedName name="_________TT101">#REF!</definedName>
    <definedName name="_________TT103">#REF!</definedName>
    <definedName name="_________TT104">#REF!</definedName>
    <definedName name="_________TT105">#REF!</definedName>
    <definedName name="_________TT106">#REF!</definedName>
    <definedName name="_________TT108">#REF!</definedName>
    <definedName name="_________TT109">#REF!</definedName>
    <definedName name="_________TT11">#REF!</definedName>
    <definedName name="_________TT110">#REF!</definedName>
    <definedName name="_________TT111">#REF!</definedName>
    <definedName name="_________TT112">#REF!</definedName>
    <definedName name="_________TT113">#REF!</definedName>
    <definedName name="_________TT114">#REF!</definedName>
    <definedName name="_________TT115">#REF!</definedName>
    <definedName name="_________TT116">#REF!</definedName>
    <definedName name="_________TT117">#REF!</definedName>
    <definedName name="_________TT118">#REF!</definedName>
    <definedName name="_________TT119">#REF!</definedName>
    <definedName name="_________TT12">#REF!</definedName>
    <definedName name="_________TT120">#REF!</definedName>
    <definedName name="_________TT122">#REF!</definedName>
    <definedName name="_________TT124">#REF!</definedName>
    <definedName name="_________TT125">#REF!</definedName>
    <definedName name="_________TT126">#REF!</definedName>
    <definedName name="_________TT127">#REF!</definedName>
    <definedName name="_________TT128">#REF!</definedName>
    <definedName name="_________TT129">#REF!</definedName>
    <definedName name="_________TT13">#REF!</definedName>
    <definedName name="_________TT130">#REF!</definedName>
    <definedName name="_________TT131">#REF!</definedName>
    <definedName name="_________TT132">#REF!</definedName>
    <definedName name="_________TT133">#REF!</definedName>
    <definedName name="_________TT134">#REF!</definedName>
    <definedName name="_________TT135">#REF!</definedName>
    <definedName name="_________TT136">#REF!</definedName>
    <definedName name="_________TT137">#REF!</definedName>
    <definedName name="_________TT138">#REF!</definedName>
    <definedName name="_________TT139">#REF!</definedName>
    <definedName name="_________TT14">#REF!</definedName>
    <definedName name="_________TT140">#REF!</definedName>
    <definedName name="_________TT141">#REF!</definedName>
    <definedName name="_________TT142">#REF!</definedName>
    <definedName name="_________TT15">#REF!</definedName>
    <definedName name="_________TT16">#REF!</definedName>
    <definedName name="_________TT17">#REF!</definedName>
    <definedName name="_________tt23">#REF!</definedName>
    <definedName name="_________TT24">#REF!</definedName>
    <definedName name="_________TT25">#REF!</definedName>
    <definedName name="_________tt288">#REF!</definedName>
    <definedName name="_________TT29">#REF!</definedName>
    <definedName name="_________TT3">#REF!</definedName>
    <definedName name="_________tt300">#REF!</definedName>
    <definedName name="_________tt322">#REF!</definedName>
    <definedName name="_________TT35">#REF!</definedName>
    <definedName name="_________TT41">#REF!</definedName>
    <definedName name="_________TT42">#REF!</definedName>
    <definedName name="_________TT43">#REF!</definedName>
    <definedName name="_________TT44">#REF!</definedName>
    <definedName name="_________TT45">#REF!</definedName>
    <definedName name="_________TT46">#REF!</definedName>
    <definedName name="_________TT47">#REF!</definedName>
    <definedName name="_________TT48">#REF!</definedName>
    <definedName name="_________TT49">#REF!</definedName>
    <definedName name="_________TT50">#REF!</definedName>
    <definedName name="_________TT51">#REF!</definedName>
    <definedName name="_________TT56">#REF!</definedName>
    <definedName name="_________TT57">#REF!</definedName>
    <definedName name="_________TT58">#REF!</definedName>
    <definedName name="_________TT59">#REF!</definedName>
    <definedName name="_________TT62">#REF!</definedName>
    <definedName name="_________TT63">#REF!</definedName>
    <definedName name="_________TT64">#REF!</definedName>
    <definedName name="_________TT65">#REF!</definedName>
    <definedName name="_________TT66">#REF!</definedName>
    <definedName name="_________TT67">#REF!</definedName>
    <definedName name="_________TT68">#REF!</definedName>
    <definedName name="_________TT7">#REF!</definedName>
    <definedName name="_________TT72">#REF!</definedName>
    <definedName name="_________TT73">#REF!</definedName>
    <definedName name="_________TT8">#REF!</definedName>
    <definedName name="_________TT80">#REF!</definedName>
    <definedName name="_________TT81">#REF!</definedName>
    <definedName name="_________TT82">#REF!</definedName>
    <definedName name="_________TT83">#REF!</definedName>
    <definedName name="_________TT84">#REF!</definedName>
    <definedName name="_________TT85">#REF!</definedName>
    <definedName name="_________TT86">#REF!</definedName>
    <definedName name="_________TT87">#REF!</definedName>
    <definedName name="_________TT88">#REF!</definedName>
    <definedName name="_________TT89">#REF!</definedName>
    <definedName name="_________TT9">#REF!</definedName>
    <definedName name="_________TT90">#REF!</definedName>
    <definedName name="_________TT91">#REF!</definedName>
    <definedName name="_________TT92">#REF!</definedName>
    <definedName name="_________TT93">#REF!</definedName>
    <definedName name="_________TT98">#REF!</definedName>
    <definedName name="_________TT99">#REF!</definedName>
    <definedName name="_________xlnm.Criteria">"#REF!"</definedName>
    <definedName name="_________xlnm.Criteria_10">"#REF!"</definedName>
    <definedName name="_________xlnm.Criteria_19">"#REF!"</definedName>
    <definedName name="_________xlnm.Criteria_25">"#REF!"</definedName>
    <definedName name="_________xlnm.Criteria_28">"#REF!"</definedName>
    <definedName name="_________xlnm.Criteria_29">"#REF!"</definedName>
    <definedName name="_________xlnm.Criteria_30">"#REF!"</definedName>
    <definedName name="_________xlnm.Criteria_31">"#REF!"</definedName>
    <definedName name="_________xlnm.Criteria_32">"#REF!"</definedName>
    <definedName name="_________xlnm.Criteria_33">"#REF!"</definedName>
    <definedName name="_________xlnm.Criteria_34">"#REF!"</definedName>
    <definedName name="_________xlnm.Criteria_35">"#REF!"</definedName>
    <definedName name="_________xlnm.Criteria_36">"#REF!"</definedName>
    <definedName name="_________xlnm.Criteria_37">"#REF!"</definedName>
    <definedName name="_________xlnm.Criteria_38">"#REF!"</definedName>
    <definedName name="_________xlnm.Criteria_39">"#REF!"</definedName>
    <definedName name="_________xlnm.Criteria_5">"#REF!"</definedName>
    <definedName name="_________xlnm.Criteria_6">"#REF!"</definedName>
    <definedName name="_________xlnm.Criteria_8">"#REF!"</definedName>
    <definedName name="_________xlnm.Database">"#REF!"</definedName>
    <definedName name="________A1">#REF!</definedName>
    <definedName name="________A10">#REF!</definedName>
    <definedName name="________A11">#REF!</definedName>
    <definedName name="________A12">#REF!</definedName>
    <definedName name="________A13">#REF!</definedName>
    <definedName name="________A14">#REF!</definedName>
    <definedName name="________A15">#REF!</definedName>
    <definedName name="________A16">#REF!</definedName>
    <definedName name="________A17">#REF!</definedName>
    <definedName name="________A19">#REF!</definedName>
    <definedName name="________A2">#REF!</definedName>
    <definedName name="________A20">#REF!</definedName>
    <definedName name="________A21">#REF!</definedName>
    <definedName name="________A22">#REF!</definedName>
    <definedName name="________A23">#REF!</definedName>
    <definedName name="________A24">#REF!</definedName>
    <definedName name="________A25">#REF!</definedName>
    <definedName name="________A3">#REF!</definedName>
    <definedName name="________A4">#REF!</definedName>
    <definedName name="________A5">#REF!</definedName>
    <definedName name="________A6">#REF!</definedName>
    <definedName name="________A7">#REF!</definedName>
    <definedName name="________A9">#REF!</definedName>
    <definedName name="________ACA25">#REF!</definedName>
    <definedName name="________ACA50">#REF!</definedName>
    <definedName name="________b1" hidden="1">{#N/A,#N/A,FALSE,"MO (2)"}</definedName>
    <definedName name="________CMM30">#REF!</definedName>
    <definedName name="________Fev1">#REF!</definedName>
    <definedName name="________Jan1">#REF!</definedName>
    <definedName name="________Mar1">#REF!</definedName>
    <definedName name="________mem2">#REF!</definedName>
    <definedName name="________MOD01">#REF!</definedName>
    <definedName name="________oac2">#REF!</definedName>
    <definedName name="________OUT98" hidden="1">{#N/A,#N/A,TRUE,"Serviços"}</definedName>
    <definedName name="________OUT98_1" hidden="1">{#N/A,#N/A,TRUE,"Serviços"}</definedName>
    <definedName name="________out99" hidden="1">{#N/A,#N/A,TRUE,"Serviços"}</definedName>
    <definedName name="________OUTTT98" hidden="1">{#N/A,#N/A,TRUE,"Serviços"}</definedName>
    <definedName name="________Rbv1">#REF!</definedName>
    <definedName name="________reg1">#REF!</definedName>
    <definedName name="________reg3">#REF!</definedName>
    <definedName name="________reg5">#REF!</definedName>
    <definedName name="________reg7">#REF!</definedName>
    <definedName name="________RP1">#REF!</definedName>
    <definedName name="________TT1">#REF!</definedName>
    <definedName name="________TT10">#REF!</definedName>
    <definedName name="________TT100">#REF!</definedName>
    <definedName name="________TT101">#REF!</definedName>
    <definedName name="________TT103">#REF!</definedName>
    <definedName name="________TT104">#REF!</definedName>
    <definedName name="________TT105">#REF!</definedName>
    <definedName name="________TT106">#REF!</definedName>
    <definedName name="________TT108">#REF!</definedName>
    <definedName name="________TT109">#REF!</definedName>
    <definedName name="________TT11">#REF!</definedName>
    <definedName name="________TT110">#REF!</definedName>
    <definedName name="________TT111">#REF!</definedName>
    <definedName name="________TT112">#REF!</definedName>
    <definedName name="________TT113">#REF!</definedName>
    <definedName name="________TT114">#REF!</definedName>
    <definedName name="________TT115">#REF!</definedName>
    <definedName name="________TT116">#REF!</definedName>
    <definedName name="________TT117">#REF!</definedName>
    <definedName name="________TT118">#REF!</definedName>
    <definedName name="________TT119">#REF!</definedName>
    <definedName name="________TT12">#REF!</definedName>
    <definedName name="________TT120">#REF!</definedName>
    <definedName name="________TT122">#REF!</definedName>
    <definedName name="________TT124">#REF!</definedName>
    <definedName name="________TT125">#REF!</definedName>
    <definedName name="________TT126">#REF!</definedName>
    <definedName name="________TT127">#REF!</definedName>
    <definedName name="________TT128">#REF!</definedName>
    <definedName name="________TT129">#REF!</definedName>
    <definedName name="________TT13">#REF!</definedName>
    <definedName name="________TT130">#REF!</definedName>
    <definedName name="________TT131">#REF!</definedName>
    <definedName name="________TT132">#REF!</definedName>
    <definedName name="________TT133">#REF!</definedName>
    <definedName name="________TT134">#REF!</definedName>
    <definedName name="________TT135">#REF!</definedName>
    <definedName name="________TT136">#REF!</definedName>
    <definedName name="________TT137">#REF!</definedName>
    <definedName name="________TT138">#REF!</definedName>
    <definedName name="________TT139">#REF!</definedName>
    <definedName name="________TT14">#REF!</definedName>
    <definedName name="________TT140">#REF!</definedName>
    <definedName name="________TT141">#REF!</definedName>
    <definedName name="________TT142">#REF!</definedName>
    <definedName name="________TT15">#REF!</definedName>
    <definedName name="________TT16">#REF!</definedName>
    <definedName name="________TT17">#REF!</definedName>
    <definedName name="________TT18">#REF!</definedName>
    <definedName name="________tt23">#REF!</definedName>
    <definedName name="________TT24">#REF!</definedName>
    <definedName name="________TT25">#REF!</definedName>
    <definedName name="________tt288">#REF!</definedName>
    <definedName name="________TT29">#REF!</definedName>
    <definedName name="________TT3">#REF!</definedName>
    <definedName name="________tt300">#REF!</definedName>
    <definedName name="________tt322">#REF!</definedName>
    <definedName name="________TT35">#REF!</definedName>
    <definedName name="________TT41">#REF!</definedName>
    <definedName name="________TT42">#REF!</definedName>
    <definedName name="________TT43">#REF!</definedName>
    <definedName name="________TT44">#REF!</definedName>
    <definedName name="________TT45">#REF!</definedName>
    <definedName name="________TT46">#REF!</definedName>
    <definedName name="________TT47">#REF!</definedName>
    <definedName name="________TT48">#REF!</definedName>
    <definedName name="________TT49">#REF!</definedName>
    <definedName name="________TT50">#REF!</definedName>
    <definedName name="________TT51">#REF!</definedName>
    <definedName name="________TT56">#REF!</definedName>
    <definedName name="________TT57">#REF!</definedName>
    <definedName name="________TT58">#REF!</definedName>
    <definedName name="________TT59">#REF!</definedName>
    <definedName name="________TT62">#REF!</definedName>
    <definedName name="________TT63">#REF!</definedName>
    <definedName name="________TT64">#REF!</definedName>
    <definedName name="________TT65">#REF!</definedName>
    <definedName name="________TT66">#REF!</definedName>
    <definedName name="________TT67">#REF!</definedName>
    <definedName name="________TT68">#REF!</definedName>
    <definedName name="________TT72">#REF!</definedName>
    <definedName name="________TT73">#REF!</definedName>
    <definedName name="________TT8">#REF!</definedName>
    <definedName name="________TT80">#REF!</definedName>
    <definedName name="________TT81">#REF!</definedName>
    <definedName name="________TT82">#REF!</definedName>
    <definedName name="________TT83">#REF!</definedName>
    <definedName name="________TT84">#REF!</definedName>
    <definedName name="________TT85">#REF!</definedName>
    <definedName name="________TT86">#REF!</definedName>
    <definedName name="________TT87">#REF!</definedName>
    <definedName name="________TT88">#REF!</definedName>
    <definedName name="________TT89">#REF!</definedName>
    <definedName name="________TT9">#REF!</definedName>
    <definedName name="________TT90">#REF!</definedName>
    <definedName name="________TT91">#REF!</definedName>
    <definedName name="________TT92">#REF!</definedName>
    <definedName name="________TT93">#REF!</definedName>
    <definedName name="________TT98">#REF!</definedName>
    <definedName name="________TT99">#REF!</definedName>
    <definedName name="________xlnm.Criteria">"#REF!"</definedName>
    <definedName name="________xlnm.Criteria_10">"#REF!"</definedName>
    <definedName name="________xlnm.Criteria_19">"#REF!"</definedName>
    <definedName name="________xlnm.Criteria_25">"#REF!"</definedName>
    <definedName name="________xlnm.Criteria_28">"#REF!"</definedName>
    <definedName name="________xlnm.Criteria_29">"#REF!"</definedName>
    <definedName name="________xlnm.Criteria_30">"#REF!"</definedName>
    <definedName name="________xlnm.Criteria_31">"#REF!"</definedName>
    <definedName name="________xlnm.Criteria_32">"#REF!"</definedName>
    <definedName name="________xlnm.Criteria_33">"#REF!"</definedName>
    <definedName name="________xlnm.Criteria_34">"#REF!"</definedName>
    <definedName name="________xlnm.Criteria_35">"#REF!"</definedName>
    <definedName name="________xlnm.Criteria_36">"#REF!"</definedName>
    <definedName name="________xlnm.Criteria_37">"#REF!"</definedName>
    <definedName name="________xlnm.Criteria_38">"#REF!"</definedName>
    <definedName name="________xlnm.Criteria_39">"#REF!"</definedName>
    <definedName name="________xlnm.Criteria_5">"#REF!"</definedName>
    <definedName name="________xlnm.Criteria_6">"#REF!"</definedName>
    <definedName name="________xlnm.Criteria_8">"#REF!"</definedName>
    <definedName name="________xlnm.Database">"#REF!"</definedName>
    <definedName name="_______A1">#REF!</definedName>
    <definedName name="_______A10">#REF!</definedName>
    <definedName name="_______A11">#REF!</definedName>
    <definedName name="_______A12">#REF!</definedName>
    <definedName name="_______A13">#REF!</definedName>
    <definedName name="_______A14">#REF!</definedName>
    <definedName name="_______A15">#REF!</definedName>
    <definedName name="_______A16">#REF!</definedName>
    <definedName name="_______A17">#REF!</definedName>
    <definedName name="_______A19">#REF!</definedName>
    <definedName name="_______A2">#REF!</definedName>
    <definedName name="_______A20">#REF!</definedName>
    <definedName name="_______A21">#REF!</definedName>
    <definedName name="_______A22">#REF!</definedName>
    <definedName name="_______A23">#REF!</definedName>
    <definedName name="_______A24">#REF!</definedName>
    <definedName name="_______A25">#REF!</definedName>
    <definedName name="_______A3">#REF!</definedName>
    <definedName name="_______A4">#REF!</definedName>
    <definedName name="_______A5">#REF!</definedName>
    <definedName name="_______A6">#REF!</definedName>
    <definedName name="_______A7">#REF!</definedName>
    <definedName name="_______A9">#REF!</definedName>
    <definedName name="_______ACA25">#REF!</definedName>
    <definedName name="_______ACA50">#REF!</definedName>
    <definedName name="_______CMM30">#REF!</definedName>
    <definedName name="_______emp2">#REF!</definedName>
    <definedName name="_______Fev1">#REF!</definedName>
    <definedName name="_______Jan1">#REF!</definedName>
    <definedName name="_______Mar1">#REF!</definedName>
    <definedName name="_______MOD01">#REF!</definedName>
    <definedName name="_______OUT98" hidden="1">{#N/A,#N/A,TRUE,"Serviços"}</definedName>
    <definedName name="_______OUT98_1" hidden="1">{#N/A,#N/A,TRUE,"Serviços"}</definedName>
    <definedName name="_______OUT9888" hidden="1">{#N/A,#N/A,TRUE,"Serviços"}</definedName>
    <definedName name="_______out99" hidden="1">{#N/A,#N/A,TRUE,"Serviços"}</definedName>
    <definedName name="_______Rbv1">#REF!</definedName>
    <definedName name="_______reg1">#REF!</definedName>
    <definedName name="_______reg3">#REF!</definedName>
    <definedName name="_______reg5">#REF!</definedName>
    <definedName name="_______reg7">#REF!</definedName>
    <definedName name="_______RP1">#REF!</definedName>
    <definedName name="_______tsd4">#REF!</definedName>
    <definedName name="_______TT1">#REF!</definedName>
    <definedName name="_______TT10">#REF!</definedName>
    <definedName name="_______TT100">#REF!</definedName>
    <definedName name="_______TT101">#REF!</definedName>
    <definedName name="_______TT103">#REF!</definedName>
    <definedName name="_______TT104">#REF!</definedName>
    <definedName name="_______TT105">#REF!</definedName>
    <definedName name="_______TT106">#REF!</definedName>
    <definedName name="_______TT108">#REF!</definedName>
    <definedName name="_______TT109">#REF!</definedName>
    <definedName name="_______TT11">#REF!</definedName>
    <definedName name="_______TT110">#REF!</definedName>
    <definedName name="_______TT111">#REF!</definedName>
    <definedName name="_______TT112">#REF!</definedName>
    <definedName name="_______TT113">#REF!</definedName>
    <definedName name="_______TT114">#REF!</definedName>
    <definedName name="_______TT115">#REF!</definedName>
    <definedName name="_______TT116">#REF!</definedName>
    <definedName name="_______TT117">#REF!</definedName>
    <definedName name="_______TT118">#REF!</definedName>
    <definedName name="_______TT119">#REF!</definedName>
    <definedName name="_______TT12">#REF!</definedName>
    <definedName name="_______TT120">#REF!</definedName>
    <definedName name="_______TT122">#REF!</definedName>
    <definedName name="_______TT124">#REF!</definedName>
    <definedName name="_______TT125">#REF!</definedName>
    <definedName name="_______TT126">#REF!</definedName>
    <definedName name="_______TT127">#REF!</definedName>
    <definedName name="_______TT128">#REF!</definedName>
    <definedName name="_______TT129">#REF!</definedName>
    <definedName name="_______TT13">#REF!</definedName>
    <definedName name="_______TT130">#REF!</definedName>
    <definedName name="_______TT131">#REF!</definedName>
    <definedName name="_______TT132">#REF!</definedName>
    <definedName name="_______TT133">#REF!</definedName>
    <definedName name="_______TT134">#REF!</definedName>
    <definedName name="_______TT135">#REF!</definedName>
    <definedName name="_______TT136">#REF!</definedName>
    <definedName name="_______TT137">#REF!</definedName>
    <definedName name="_______TT138">#REF!</definedName>
    <definedName name="_______TT139">#REF!</definedName>
    <definedName name="_______TT14">#REF!</definedName>
    <definedName name="_______TT140">#REF!</definedName>
    <definedName name="_______TT141">#REF!</definedName>
    <definedName name="_______TT142">#REF!</definedName>
    <definedName name="_______TT15">#REF!</definedName>
    <definedName name="_______TT16">#REF!</definedName>
    <definedName name="_______TT17">#REF!</definedName>
    <definedName name="_______TT18">#REF!</definedName>
    <definedName name="_______TT2">#REF!</definedName>
    <definedName name="_______tt23">#REF!</definedName>
    <definedName name="_______TT24">#REF!</definedName>
    <definedName name="_______TT25">#REF!</definedName>
    <definedName name="_______tt288">#REF!</definedName>
    <definedName name="_______TT29">#REF!</definedName>
    <definedName name="_______TT3">#REF!</definedName>
    <definedName name="_______tt300">#REF!</definedName>
    <definedName name="_______tt322">#REF!</definedName>
    <definedName name="_______TT35">#REF!</definedName>
    <definedName name="_______TT4">#REF!</definedName>
    <definedName name="_______TT41">#REF!</definedName>
    <definedName name="_______TT42">#REF!</definedName>
    <definedName name="_______TT43">#REF!</definedName>
    <definedName name="_______TT44">#REF!</definedName>
    <definedName name="_______TT45">#REF!</definedName>
    <definedName name="_______TT46">#REF!</definedName>
    <definedName name="_______TT47">#REF!</definedName>
    <definedName name="_______TT48">#REF!</definedName>
    <definedName name="_______TT49">#REF!</definedName>
    <definedName name="_______TT50">#REF!</definedName>
    <definedName name="_______TT51">#REF!</definedName>
    <definedName name="_______TT56">#REF!</definedName>
    <definedName name="_______TT57">#REF!</definedName>
    <definedName name="_______TT58">#REF!</definedName>
    <definedName name="_______TT59">#REF!</definedName>
    <definedName name="_______TT62">#REF!</definedName>
    <definedName name="_______TT63">#REF!</definedName>
    <definedName name="_______TT64">#REF!</definedName>
    <definedName name="_______TT65">#REF!</definedName>
    <definedName name="_______TT66">#REF!</definedName>
    <definedName name="_______TT67">#REF!</definedName>
    <definedName name="_______TT68">#REF!</definedName>
    <definedName name="_______TT72">#REF!</definedName>
    <definedName name="_______TT73">#REF!</definedName>
    <definedName name="_______TT8">#REF!</definedName>
    <definedName name="_______TT80">#REF!</definedName>
    <definedName name="_______TT81">#REF!</definedName>
    <definedName name="_______TT82">#REF!</definedName>
    <definedName name="_______TT83">#REF!</definedName>
    <definedName name="_______TT84">#REF!</definedName>
    <definedName name="_______TT85">#REF!</definedName>
    <definedName name="_______TT86">#REF!</definedName>
    <definedName name="_______TT87">#REF!</definedName>
    <definedName name="_______TT88">#REF!</definedName>
    <definedName name="_______TT89">#REF!</definedName>
    <definedName name="_______TT9">#REF!</definedName>
    <definedName name="_______TT90">#REF!</definedName>
    <definedName name="_______TT91">#REF!</definedName>
    <definedName name="_______TT92">#REF!</definedName>
    <definedName name="_______TT93">#REF!</definedName>
    <definedName name="_______TT96">#REF!</definedName>
    <definedName name="_______TT98">#REF!</definedName>
    <definedName name="_______TT99">#REF!</definedName>
    <definedName name="_______xlnm.Criteria">"#REF!"</definedName>
    <definedName name="_______xlnm.Criteria_10">"#REF!"</definedName>
    <definedName name="_______xlnm.Criteria_19">"#REF!"</definedName>
    <definedName name="_______xlnm.Criteria_25">"#REF!"</definedName>
    <definedName name="_______xlnm.Criteria_28">"#REF!"</definedName>
    <definedName name="_______xlnm.Criteria_29">"#REF!"</definedName>
    <definedName name="_______xlnm.Criteria_30">"#REF!"</definedName>
    <definedName name="_______xlnm.Criteria_31">"#REF!"</definedName>
    <definedName name="_______xlnm.Criteria_32">"#REF!"</definedName>
    <definedName name="_______xlnm.Criteria_33">"#REF!"</definedName>
    <definedName name="_______xlnm.Criteria_34">"#REF!"</definedName>
    <definedName name="_______xlnm.Criteria_35">"#REF!"</definedName>
    <definedName name="_______xlnm.Criteria_36">"#REF!"</definedName>
    <definedName name="_______xlnm.Criteria_37">"#REF!"</definedName>
    <definedName name="_______xlnm.Criteria_38">"#REF!"</definedName>
    <definedName name="_______xlnm.Criteria_39">"#REF!"</definedName>
    <definedName name="_______xlnm.Criteria_5">"#REF!"</definedName>
    <definedName name="_______xlnm.Criteria_6">"#REF!"</definedName>
    <definedName name="_______xlnm.Criteria_8">"#REF!"</definedName>
    <definedName name="_______xlnm.Database">"#REF!"</definedName>
    <definedName name="______A1">#REF!</definedName>
    <definedName name="______A10">#REF!</definedName>
    <definedName name="______A11">#REF!</definedName>
    <definedName name="______A12">#REF!</definedName>
    <definedName name="______A13">#REF!</definedName>
    <definedName name="______A14">#REF!</definedName>
    <definedName name="______A15">#REF!</definedName>
    <definedName name="______A16">#REF!</definedName>
    <definedName name="______A17">#REF!</definedName>
    <definedName name="______A19">#REF!</definedName>
    <definedName name="______A2">#REF!</definedName>
    <definedName name="______A20">#REF!</definedName>
    <definedName name="______A21">#REF!</definedName>
    <definedName name="______A22">#REF!</definedName>
    <definedName name="______A23">#REF!</definedName>
    <definedName name="______A24">#REF!</definedName>
    <definedName name="______A25">#REF!</definedName>
    <definedName name="______A3">#REF!</definedName>
    <definedName name="______A4">#REF!</definedName>
    <definedName name="______A5">#REF!</definedName>
    <definedName name="______A6">#REF!</definedName>
    <definedName name="______A7">#REF!</definedName>
    <definedName name="______A9">#REF!</definedName>
    <definedName name="______ACA25">#REF!</definedName>
    <definedName name="______ACA50">#REF!</definedName>
    <definedName name="______b1" hidden="1">{#N/A,#N/A,FALSE,"MO (2)"}</definedName>
    <definedName name="______CMM30">#REF!</definedName>
    <definedName name="______emp2">#REF!</definedName>
    <definedName name="______Fev1">#REF!</definedName>
    <definedName name="______Jan1">#REF!</definedName>
    <definedName name="______Mar1">#REF!</definedName>
    <definedName name="______mem2">#REF!</definedName>
    <definedName name="______MOD01">#REF!</definedName>
    <definedName name="______OR1">#REF!</definedName>
    <definedName name="______OR12">#REF!</definedName>
    <definedName name="______OR13">#REF!</definedName>
    <definedName name="______OR14">#REF!</definedName>
    <definedName name="______OR15">#REF!</definedName>
    <definedName name="______OR16">#REF!</definedName>
    <definedName name="______OR17">#REF!</definedName>
    <definedName name="______OR18">#REF!</definedName>
    <definedName name="______OR19">#REF!</definedName>
    <definedName name="______OR2">#REF!</definedName>
    <definedName name="______OR3">#REF!</definedName>
    <definedName name="______OR4">#REF!</definedName>
    <definedName name="______OR5">#REF!</definedName>
    <definedName name="______OR6">#REF!</definedName>
    <definedName name="______OR7">#REF!</definedName>
    <definedName name="______OR8">#REF!</definedName>
    <definedName name="______OR9">#REF!</definedName>
    <definedName name="______OUT98" hidden="1">{#N/A,#N/A,TRUE,"Serviços"}</definedName>
    <definedName name="______OUT98_1" hidden="1">{#N/A,#N/A,TRUE,"Serviços"}</definedName>
    <definedName name="______out99" hidden="1">{#N/A,#N/A,TRUE,"Serviços"}</definedName>
    <definedName name="______OUTT98888" hidden="1">{#N/A,#N/A,TRUE,"Serviços"}</definedName>
    <definedName name="______Rbv1">#REF!</definedName>
    <definedName name="______reg1">#REF!</definedName>
    <definedName name="______reg3">#REF!</definedName>
    <definedName name="______reg5">#REF!</definedName>
    <definedName name="______reg7">#REF!</definedName>
    <definedName name="______RP1">#REF!</definedName>
    <definedName name="______tab0198">#REF!</definedName>
    <definedName name="______TT1">#REF!</definedName>
    <definedName name="______TT10">#REF!</definedName>
    <definedName name="______TT100">#REF!</definedName>
    <definedName name="______TT101">#REF!</definedName>
    <definedName name="______TT103">#REF!</definedName>
    <definedName name="______TT104">#REF!</definedName>
    <definedName name="______TT105">#REF!</definedName>
    <definedName name="______TT106">#REF!</definedName>
    <definedName name="______TT108">#REF!</definedName>
    <definedName name="______TT109">#REF!</definedName>
    <definedName name="______TT11">#REF!</definedName>
    <definedName name="______TT110">#REF!</definedName>
    <definedName name="______TT111">#REF!</definedName>
    <definedName name="______TT112">#REF!</definedName>
    <definedName name="______TT113">#REF!</definedName>
    <definedName name="______TT114">#REF!</definedName>
    <definedName name="______TT115">#REF!</definedName>
    <definedName name="______TT116">#REF!</definedName>
    <definedName name="______TT117">#REF!</definedName>
    <definedName name="______TT118">#REF!</definedName>
    <definedName name="______TT119">#REF!</definedName>
    <definedName name="______TT12">#REF!</definedName>
    <definedName name="______TT120">#REF!</definedName>
    <definedName name="______TT122">#REF!</definedName>
    <definedName name="______TT124">#REF!</definedName>
    <definedName name="______TT125">#REF!</definedName>
    <definedName name="______TT126">#REF!</definedName>
    <definedName name="______TT127">#REF!</definedName>
    <definedName name="______TT128">#REF!</definedName>
    <definedName name="______TT129">#REF!</definedName>
    <definedName name="______TT13">#REF!</definedName>
    <definedName name="______TT130">#REF!</definedName>
    <definedName name="______TT131">#REF!</definedName>
    <definedName name="______TT132">#REF!</definedName>
    <definedName name="______TT133">#REF!</definedName>
    <definedName name="______TT134">#REF!</definedName>
    <definedName name="______TT135">#REF!</definedName>
    <definedName name="______TT136">#REF!</definedName>
    <definedName name="______TT137">#REF!</definedName>
    <definedName name="______TT138">#REF!</definedName>
    <definedName name="______TT139">#REF!</definedName>
    <definedName name="______TT14">#REF!</definedName>
    <definedName name="______TT140">#REF!</definedName>
    <definedName name="______TT141">#REF!</definedName>
    <definedName name="______TT142">#REF!</definedName>
    <definedName name="______TT15">#REF!</definedName>
    <definedName name="______TT16">#REF!</definedName>
    <definedName name="______TT17">#REF!</definedName>
    <definedName name="______TT18">#REF!</definedName>
    <definedName name="______TT2">#REF!</definedName>
    <definedName name="______tt23">#REF!</definedName>
    <definedName name="______TT24">#REF!</definedName>
    <definedName name="______TT25">#REF!</definedName>
    <definedName name="______tt288">#REF!</definedName>
    <definedName name="______TT29">#REF!</definedName>
    <definedName name="______TT3">#REF!</definedName>
    <definedName name="______tt300">#REF!</definedName>
    <definedName name="______tt322">#REF!</definedName>
    <definedName name="______TT35">#REF!</definedName>
    <definedName name="______TT4">#REF!</definedName>
    <definedName name="______TT41">#REF!</definedName>
    <definedName name="______TT42">#REF!</definedName>
    <definedName name="______TT43">#REF!</definedName>
    <definedName name="______TT44">#REF!</definedName>
    <definedName name="______TT45">#REF!</definedName>
    <definedName name="______TT46">#REF!</definedName>
    <definedName name="______TT47">#REF!</definedName>
    <definedName name="______TT48">#REF!</definedName>
    <definedName name="______TT49">#REF!</definedName>
    <definedName name="______TT50">#REF!</definedName>
    <definedName name="______TT51">#REF!</definedName>
    <definedName name="______TT56">#REF!</definedName>
    <definedName name="______TT57">#REF!</definedName>
    <definedName name="______TT58">#REF!</definedName>
    <definedName name="______TT59">#REF!</definedName>
    <definedName name="______TT62">#REF!</definedName>
    <definedName name="______TT63">#REF!</definedName>
    <definedName name="______TT64">#REF!</definedName>
    <definedName name="______TT65">#REF!</definedName>
    <definedName name="______TT66">#REF!</definedName>
    <definedName name="______TT67">#REF!</definedName>
    <definedName name="______TT68">#REF!</definedName>
    <definedName name="______TT72">#REF!</definedName>
    <definedName name="______TT73">#REF!</definedName>
    <definedName name="______TT8">#REF!</definedName>
    <definedName name="______TT80">#REF!</definedName>
    <definedName name="______TT81">#REF!</definedName>
    <definedName name="______TT82">#REF!</definedName>
    <definedName name="______TT83">#REF!</definedName>
    <definedName name="______TT84">#REF!</definedName>
    <definedName name="______TT85">#REF!</definedName>
    <definedName name="______TT86">#REF!</definedName>
    <definedName name="______TT87">#REF!</definedName>
    <definedName name="______TT88">#REF!</definedName>
    <definedName name="______TT89">#REF!</definedName>
    <definedName name="______TT9">#REF!</definedName>
    <definedName name="______TT90">#REF!</definedName>
    <definedName name="______TT91">#REF!</definedName>
    <definedName name="______TT92">#REF!</definedName>
    <definedName name="______TT93">#REF!</definedName>
    <definedName name="______TT96">#REF!</definedName>
    <definedName name="______TT98">#REF!</definedName>
    <definedName name="______TT99">#REF!</definedName>
    <definedName name="______xlnm.Criteria">"#REF!"</definedName>
    <definedName name="______xlnm.Criteria_10">"#REF!"</definedName>
    <definedName name="______xlnm.Criteria_19">"#REF!"</definedName>
    <definedName name="______xlnm.Criteria_25">"#REF!"</definedName>
    <definedName name="______xlnm.Criteria_28">"#REF!"</definedName>
    <definedName name="______xlnm.Criteria_29">"#REF!"</definedName>
    <definedName name="______xlnm.Criteria_30">"#REF!"</definedName>
    <definedName name="______xlnm.Criteria_31">"#REF!"</definedName>
    <definedName name="______xlnm.Criteria_32">"#REF!"</definedName>
    <definedName name="______xlnm.Criteria_33">"#REF!"</definedName>
    <definedName name="______xlnm.Criteria_34">"#REF!"</definedName>
    <definedName name="______xlnm.Criteria_35">"#REF!"</definedName>
    <definedName name="______xlnm.Criteria_36">"#REF!"</definedName>
    <definedName name="______xlnm.Criteria_37">"#REF!"</definedName>
    <definedName name="______xlnm.Criteria_38">"#REF!"</definedName>
    <definedName name="______xlnm.Criteria_39">"#REF!"</definedName>
    <definedName name="______xlnm.Criteria_5">"#REF!"</definedName>
    <definedName name="______xlnm.Criteria_6">"#REF!"</definedName>
    <definedName name="______xlnm.Criteria_8">"#REF!"</definedName>
    <definedName name="______xlnm.Database">"#REF!"</definedName>
    <definedName name="_____A10">#REF!</definedName>
    <definedName name="_____A11">#REF!</definedName>
    <definedName name="_____A12">#REF!</definedName>
    <definedName name="_____A13">#REF!</definedName>
    <definedName name="_____A14">#REF!</definedName>
    <definedName name="_____A15">#REF!</definedName>
    <definedName name="_____A16">#REF!</definedName>
    <definedName name="_____A17">#REF!</definedName>
    <definedName name="_____A19">#REF!</definedName>
    <definedName name="_____A2">#REF!</definedName>
    <definedName name="_____A20">#REF!</definedName>
    <definedName name="_____A21">#REF!</definedName>
    <definedName name="_____A22">#REF!</definedName>
    <definedName name="_____A23">#REF!</definedName>
    <definedName name="_____A24">#REF!</definedName>
    <definedName name="_____A25">#REF!</definedName>
    <definedName name="_____A3">#REF!</definedName>
    <definedName name="_____A4">#REF!</definedName>
    <definedName name="_____A5">#REF!</definedName>
    <definedName name="_____A6">#REF!</definedName>
    <definedName name="_____A7">#REF!</definedName>
    <definedName name="_____A9">#REF!</definedName>
    <definedName name="_____ACA25">#REF!</definedName>
    <definedName name="_____ACA50">#REF!</definedName>
    <definedName name="_____arg13">"$#REF!.$H$31"</definedName>
    <definedName name="_____arg16">"$#REF!.$H$55"</definedName>
    <definedName name="_____b1" hidden="1">{#N/A,#N/A,FALSE,"MO (2)"}</definedName>
    <definedName name="_____CMM30">#REF!</definedName>
    <definedName name="_____emp2">#REF!</definedName>
    <definedName name="_____Fev1">#REF!</definedName>
    <definedName name="_____Jan1">#REF!</definedName>
    <definedName name="_____LAG2">#REF!</definedName>
    <definedName name="_____Mar1">#REF!</definedName>
    <definedName name="_____mem2">#REF!</definedName>
    <definedName name="_____MOD01">#REF!</definedName>
    <definedName name="_____OR1">#REF!</definedName>
    <definedName name="_____OR12">#REF!</definedName>
    <definedName name="_____OR13">#REF!</definedName>
    <definedName name="_____OR14">#REF!</definedName>
    <definedName name="_____OR15">#REF!</definedName>
    <definedName name="_____OR16">#REF!</definedName>
    <definedName name="_____OR17">#REF!</definedName>
    <definedName name="_____OR18">#REF!</definedName>
    <definedName name="_____OR19">#REF!</definedName>
    <definedName name="_____OR2">#REF!</definedName>
    <definedName name="_____OR3">#REF!</definedName>
    <definedName name="_____OR4">#REF!</definedName>
    <definedName name="_____OR5">#REF!</definedName>
    <definedName name="_____OR6">#REF!</definedName>
    <definedName name="_____OR7">#REF!</definedName>
    <definedName name="_____OR8">#REF!</definedName>
    <definedName name="_____OR9">#REF!</definedName>
    <definedName name="_____OUT98" hidden="1">{#N/A,#N/A,TRUE,"Serviços"}</definedName>
    <definedName name="_____OUT98_1" hidden="1">{#N/A,#N/A,TRUE,"Serviços"}</definedName>
    <definedName name="_____out99" hidden="1">{#N/A,#N/A,TRUE,"Serviços"}</definedName>
    <definedName name="_____OUTTT988" hidden="1">{#N/A,#N/A,TRUE,"Serviços"}</definedName>
    <definedName name="_____PAG1">"$#REF!.$C$16"</definedName>
    <definedName name="_____PAG10">"$#REF!.$C$26"</definedName>
    <definedName name="_____PAG11">"$#REF!.$C$27"</definedName>
    <definedName name="_____PAG12">"$#REF!.$C$28"</definedName>
    <definedName name="_____PAG13">"$#REF!.$C$21"</definedName>
    <definedName name="_____PAG2">"$#REF!.$C$17"</definedName>
    <definedName name="_____PAG3">"$#REF!.$C$18"</definedName>
    <definedName name="_____PAG4">"$#REF!.$C$19"</definedName>
    <definedName name="_____PAG5">"$#REF!.$C$20"</definedName>
    <definedName name="_____PAG6">"$#REF!.$C$22"</definedName>
    <definedName name="_____PAG7">"$#REF!.$C$23"</definedName>
    <definedName name="_____PAG8">"$#REF!.$C$24"</definedName>
    <definedName name="_____PAG9">"$#REF!.$C$25"</definedName>
    <definedName name="_____Rbv1">#REF!</definedName>
    <definedName name="_____reg1">#REF!</definedName>
    <definedName name="_____reg3">#REF!</definedName>
    <definedName name="_____reg5">#REF!</definedName>
    <definedName name="_____reg7">#REF!</definedName>
    <definedName name="_____RP1">#REF!</definedName>
    <definedName name="_____tab0198">#REF!</definedName>
    <definedName name="_____TB10">"'file:///D:/Meus documentos/ANASTÁCIO/SERCEL/BR262990800.xls'#$TLMB.$#REF!$#REF!"</definedName>
    <definedName name="_____tb97">"$#REF!.$E$71"</definedName>
    <definedName name="_____tbw97">"$#REF!.$E$73"</definedName>
    <definedName name="_____TCB4">"$#REF!.$I$26"</definedName>
    <definedName name="_____TCC4">"$#REF!.$I$18"</definedName>
    <definedName name="_____TEB4">"$#REF!.$I$16"</definedName>
    <definedName name="_____TT1">#REF!</definedName>
    <definedName name="_____TT10">#REF!</definedName>
    <definedName name="_____TT100">#REF!</definedName>
    <definedName name="_____TT101">#REF!</definedName>
    <definedName name="_____TT103">#REF!</definedName>
    <definedName name="_____TT104">#REF!</definedName>
    <definedName name="_____TT105">#REF!</definedName>
    <definedName name="_____TT106">#REF!</definedName>
    <definedName name="_____TT108">#REF!</definedName>
    <definedName name="_____TT109">#REF!</definedName>
    <definedName name="_____TT11">#REF!</definedName>
    <definedName name="_____TT110">#REF!</definedName>
    <definedName name="_____TT111">#REF!</definedName>
    <definedName name="_____TT112">#REF!</definedName>
    <definedName name="_____TT113">#REF!</definedName>
    <definedName name="_____TT114">#REF!</definedName>
    <definedName name="_____TT115">#REF!</definedName>
    <definedName name="_____TT116">#REF!</definedName>
    <definedName name="_____TT117">#REF!</definedName>
    <definedName name="_____TT118">#REF!</definedName>
    <definedName name="_____TT119">#REF!</definedName>
    <definedName name="_____TT12">#REF!</definedName>
    <definedName name="_____TT120">#REF!</definedName>
    <definedName name="_____TT122">#REF!</definedName>
    <definedName name="_____TT124">#REF!</definedName>
    <definedName name="_____TT125">#REF!</definedName>
    <definedName name="_____TT126">#REF!</definedName>
    <definedName name="_____TT127">#REF!</definedName>
    <definedName name="_____TT128">#REF!</definedName>
    <definedName name="_____TT129">#REF!</definedName>
    <definedName name="_____TT13">#REF!</definedName>
    <definedName name="_____TT130">#REF!</definedName>
    <definedName name="_____TT131">#REF!</definedName>
    <definedName name="_____TT132">#REF!</definedName>
    <definedName name="_____TT133">#REF!</definedName>
    <definedName name="_____TT134">#REF!</definedName>
    <definedName name="_____TT135">#REF!</definedName>
    <definedName name="_____TT136">#REF!</definedName>
    <definedName name="_____TT137">#REF!</definedName>
    <definedName name="_____TT138">#REF!</definedName>
    <definedName name="_____TT139">#REF!</definedName>
    <definedName name="_____TT14">#REF!</definedName>
    <definedName name="_____TT140">#REF!</definedName>
    <definedName name="_____TT141">#REF!</definedName>
    <definedName name="_____TT142">#REF!</definedName>
    <definedName name="_____TT15">#REF!</definedName>
    <definedName name="_____TT16">#REF!</definedName>
    <definedName name="_____TT17">#REF!</definedName>
    <definedName name="_____TT18">#REF!</definedName>
    <definedName name="_____TT2">#REF!</definedName>
    <definedName name="_____tt23">#REF!</definedName>
    <definedName name="_____TT24">#REF!</definedName>
    <definedName name="_____TT25">#REF!</definedName>
    <definedName name="_____tt288">#REF!</definedName>
    <definedName name="_____TT29">#REF!</definedName>
    <definedName name="_____TT3">#REF!</definedName>
    <definedName name="_____tt300">#REF!</definedName>
    <definedName name="_____tt322">#REF!</definedName>
    <definedName name="_____TT35">#REF!</definedName>
    <definedName name="_____TT4">#REF!</definedName>
    <definedName name="_____TT41">#REF!</definedName>
    <definedName name="_____TT42">#REF!</definedName>
    <definedName name="_____TT43">#REF!</definedName>
    <definedName name="_____TT44">#REF!</definedName>
    <definedName name="_____TT45">#REF!</definedName>
    <definedName name="_____TT46">#REF!</definedName>
    <definedName name="_____TT47">#REF!</definedName>
    <definedName name="_____TT48">#REF!</definedName>
    <definedName name="_____TT49">#REF!</definedName>
    <definedName name="_____TT50">#REF!</definedName>
    <definedName name="_____TT51">#REF!</definedName>
    <definedName name="_____TT56">#REF!</definedName>
    <definedName name="_____TT57">#REF!</definedName>
    <definedName name="_____TT58">#REF!</definedName>
    <definedName name="_____TT59">#REF!</definedName>
    <definedName name="_____TT62">#REF!</definedName>
    <definedName name="_____TT63">#REF!</definedName>
    <definedName name="_____TT64">#REF!</definedName>
    <definedName name="_____TT65">#REF!</definedName>
    <definedName name="_____TT66">#REF!</definedName>
    <definedName name="_____TT67">#REF!</definedName>
    <definedName name="_____TT68">#REF!</definedName>
    <definedName name="_____TT72">#REF!</definedName>
    <definedName name="_____TT73">#REF!</definedName>
    <definedName name="_____TT8">#REF!</definedName>
    <definedName name="_____TT80">#REF!</definedName>
    <definedName name="_____TT81">#REF!</definedName>
    <definedName name="_____TT82">#REF!</definedName>
    <definedName name="_____TT83">#REF!</definedName>
    <definedName name="_____TT84">#REF!</definedName>
    <definedName name="_____TT85">#REF!</definedName>
    <definedName name="_____TT86">#REF!</definedName>
    <definedName name="_____TT87">#REF!</definedName>
    <definedName name="_____TT88">#REF!</definedName>
    <definedName name="_____TT89">#REF!</definedName>
    <definedName name="_____TT9">#REF!</definedName>
    <definedName name="_____TT90">#REF!</definedName>
    <definedName name="_____TT91">#REF!</definedName>
    <definedName name="_____TT92">#REF!</definedName>
    <definedName name="_____TT93">#REF!</definedName>
    <definedName name="_____TT96">#REF!</definedName>
    <definedName name="_____TT98">#REF!</definedName>
    <definedName name="_____TT99">#REF!</definedName>
    <definedName name="_____xlnm.Criteria">"#REF!"</definedName>
    <definedName name="_____xlnm.Criteria_10">"#REF!"</definedName>
    <definedName name="_____xlnm.Criteria_19">"#REF!"</definedName>
    <definedName name="_____xlnm.Criteria_25">"#REF!"</definedName>
    <definedName name="_____xlnm.Criteria_28">"#REF!"</definedName>
    <definedName name="_____xlnm.Criteria_29">"#REF!"</definedName>
    <definedName name="_____xlnm.Criteria_30">"#REF!"</definedName>
    <definedName name="_____xlnm.Criteria_31">"#REF!"</definedName>
    <definedName name="_____xlnm.Criteria_32">"#REF!"</definedName>
    <definedName name="_____xlnm.Criteria_33">"#REF!"</definedName>
    <definedName name="_____xlnm.Criteria_34">"#REF!"</definedName>
    <definedName name="_____xlnm.Criteria_35">"#REF!"</definedName>
    <definedName name="_____xlnm.Criteria_36">"#REF!"</definedName>
    <definedName name="_____xlnm.Criteria_37">"#REF!"</definedName>
    <definedName name="_____xlnm.Criteria_38">"#REF!"</definedName>
    <definedName name="_____xlnm.Criteria_39">"#REF!"</definedName>
    <definedName name="_____xlnm.Criteria_5">"#REF!"</definedName>
    <definedName name="_____xlnm.Criteria_6">"#REF!"</definedName>
    <definedName name="_____xlnm.Criteria_8">"#REF!"</definedName>
    <definedName name="_____xlnm.Database">"#REF!"</definedName>
    <definedName name="____A10">#REF!</definedName>
    <definedName name="____A11">#REF!</definedName>
    <definedName name="____A12">#REF!</definedName>
    <definedName name="____A13">#REF!</definedName>
    <definedName name="____A14">#REF!</definedName>
    <definedName name="____A15">#REF!</definedName>
    <definedName name="____A16">#REF!</definedName>
    <definedName name="____A17">#REF!</definedName>
    <definedName name="____A19">#REF!</definedName>
    <definedName name="____A2">#REF!</definedName>
    <definedName name="____A20">#REF!</definedName>
    <definedName name="____A21">#REF!</definedName>
    <definedName name="____A22">#REF!</definedName>
    <definedName name="____A23">#REF!</definedName>
    <definedName name="____A24">#REF!</definedName>
    <definedName name="____A25">#REF!</definedName>
    <definedName name="____A3">#REF!</definedName>
    <definedName name="____A4">#REF!</definedName>
    <definedName name="____A5">#REF!</definedName>
    <definedName name="____A6">#REF!</definedName>
    <definedName name="____A7">#REF!</definedName>
    <definedName name="____A9">#REF!</definedName>
    <definedName name="____ACA25">#REF!</definedName>
    <definedName name="____ACA50">#REF!</definedName>
    <definedName name="____arg13">"$#REF!.$H$31"</definedName>
    <definedName name="____arg16">"$#REF!.$H$55"</definedName>
    <definedName name="____b1" hidden="1">{#N/A,#N/A,FALSE,"MO (2)"}</definedName>
    <definedName name="____bdi100">#REF!</definedName>
    <definedName name="____BDI2">#REF!</definedName>
    <definedName name="____CMM30">#REF!</definedName>
    <definedName name="____dd2">#REF!</definedName>
    <definedName name="____emp2">#REF!</definedName>
    <definedName name="____Fev1">#REF!</definedName>
    <definedName name="____Jan1">#REF!</definedName>
    <definedName name="____LAG2">#REF!</definedName>
    <definedName name="____Mar1">#REF!</definedName>
    <definedName name="____MOD01">#REF!</definedName>
    <definedName name="____OR1">#REF!</definedName>
    <definedName name="____OR12">#REF!</definedName>
    <definedName name="____OR13">#REF!</definedName>
    <definedName name="____OR14">#REF!</definedName>
    <definedName name="____OR15">#REF!</definedName>
    <definedName name="____OR16">#REF!</definedName>
    <definedName name="____OR17">#REF!</definedName>
    <definedName name="____OR18">#REF!</definedName>
    <definedName name="____OR19">#REF!</definedName>
    <definedName name="____OR2">#REF!</definedName>
    <definedName name="____OR3">#REF!</definedName>
    <definedName name="____OR4">#REF!</definedName>
    <definedName name="____OR5">#REF!</definedName>
    <definedName name="____OR6">#REF!</definedName>
    <definedName name="____OR7">#REF!</definedName>
    <definedName name="____OR8">#REF!</definedName>
    <definedName name="____OR9">#REF!</definedName>
    <definedName name="____OUT98" hidden="1">{#N/A,#N/A,TRUE,"Serviços"}</definedName>
    <definedName name="____OUT98_1" hidden="1">{#N/A,#N/A,TRUE,"Serviços"}</definedName>
    <definedName name="____out99" hidden="1">{#N/A,#N/A,TRUE,"Serviços"}</definedName>
    <definedName name="____OUTTT98" hidden="1">{#N/A,#N/A,TRUE,"Serviços"}</definedName>
    <definedName name="____PAG1">"$#REF!.$C$16"</definedName>
    <definedName name="____PAG10">"$#REF!.$C$26"</definedName>
    <definedName name="____PAG11">"$#REF!.$C$27"</definedName>
    <definedName name="____PAG12">"$#REF!.$C$28"</definedName>
    <definedName name="____PAG13">"$#REF!.$C$21"</definedName>
    <definedName name="____PAG2">"$#REF!.$C$17"</definedName>
    <definedName name="____PAG3">"$#REF!.$C$18"</definedName>
    <definedName name="____PAG4">"$#REF!.$C$19"</definedName>
    <definedName name="____PAG5">"$#REF!.$C$20"</definedName>
    <definedName name="____PAG6">"$#REF!.$C$22"</definedName>
    <definedName name="____PAG7">"$#REF!.$C$23"</definedName>
    <definedName name="____PAG8">"$#REF!.$C$24"</definedName>
    <definedName name="____PAG9">"$#REF!.$C$25"</definedName>
    <definedName name="____Rbv1">#REF!</definedName>
    <definedName name="____reg1">#REF!</definedName>
    <definedName name="____reg3">#REF!</definedName>
    <definedName name="____reg5">#REF!</definedName>
    <definedName name="____reg7">#REF!</definedName>
    <definedName name="____RP1">#REF!</definedName>
    <definedName name="____tab0198">#REF!</definedName>
    <definedName name="____TB10">"'file:///D:/Meus documentos/ANASTÁCIO/SERCEL/BR262990800.xls'#$TLMB.$#REF!$#REF!"</definedName>
    <definedName name="____tb97">"$#REF!.$E$71"</definedName>
    <definedName name="____tbw97">"$#REF!.$E$73"</definedName>
    <definedName name="____TCB4">"$#REF!.$I$26"</definedName>
    <definedName name="____TCC4">"$#REF!.$I$18"</definedName>
    <definedName name="____TEB4">"$#REF!.$I$16"</definedName>
    <definedName name="____TT1">#REF!</definedName>
    <definedName name="____TT10">#REF!</definedName>
    <definedName name="____TT100">#REF!</definedName>
    <definedName name="____TT101">#REF!</definedName>
    <definedName name="____TT103">#REF!</definedName>
    <definedName name="____TT104">#REF!</definedName>
    <definedName name="____TT105">#REF!</definedName>
    <definedName name="____TT106">#REF!</definedName>
    <definedName name="____TT108">#REF!</definedName>
    <definedName name="____TT109">#REF!</definedName>
    <definedName name="____TT11">#REF!</definedName>
    <definedName name="____TT110">#REF!</definedName>
    <definedName name="____TT111">#REF!</definedName>
    <definedName name="____TT112">#REF!</definedName>
    <definedName name="____TT113">#REF!</definedName>
    <definedName name="____TT114">#REF!</definedName>
    <definedName name="____TT115">#REF!</definedName>
    <definedName name="____TT116">#REF!</definedName>
    <definedName name="____TT117">#REF!</definedName>
    <definedName name="____TT118">#REF!</definedName>
    <definedName name="____TT119">#REF!</definedName>
    <definedName name="____TT12">#REF!</definedName>
    <definedName name="____TT120">#REF!</definedName>
    <definedName name="____TT122">#REF!</definedName>
    <definedName name="____TT124">#REF!</definedName>
    <definedName name="____TT125">#REF!</definedName>
    <definedName name="____TT126">#REF!</definedName>
    <definedName name="____TT127">#REF!</definedName>
    <definedName name="____TT128">#REF!</definedName>
    <definedName name="____TT129">#REF!</definedName>
    <definedName name="____TT13">#REF!</definedName>
    <definedName name="____TT130">#REF!</definedName>
    <definedName name="____TT131">#REF!</definedName>
    <definedName name="____TT132">#REF!</definedName>
    <definedName name="____TT133">#REF!</definedName>
    <definedName name="____TT134">#REF!</definedName>
    <definedName name="____TT135">#REF!</definedName>
    <definedName name="____TT136">#REF!</definedName>
    <definedName name="____TT137">#REF!</definedName>
    <definedName name="____TT138">#REF!</definedName>
    <definedName name="____TT139">#REF!</definedName>
    <definedName name="____TT14">#REF!</definedName>
    <definedName name="____TT140">#REF!</definedName>
    <definedName name="____TT141">#REF!</definedName>
    <definedName name="____TT142">#REF!</definedName>
    <definedName name="____TT15">#REF!</definedName>
    <definedName name="____TT16">#REF!</definedName>
    <definedName name="____TT17">#REF!</definedName>
    <definedName name="____TT18">#REF!</definedName>
    <definedName name="____TT2">#REF!</definedName>
    <definedName name="____tt23">#REF!</definedName>
    <definedName name="____TT24">#REF!</definedName>
    <definedName name="____TT25">#REF!</definedName>
    <definedName name="____tt288">#REF!</definedName>
    <definedName name="____TT29">#REF!</definedName>
    <definedName name="____TT3">#REF!</definedName>
    <definedName name="____tt300">#REF!</definedName>
    <definedName name="____tt322">#REF!</definedName>
    <definedName name="____TT35">#REF!</definedName>
    <definedName name="____TT4">#REF!</definedName>
    <definedName name="____TT41">#REF!</definedName>
    <definedName name="____TT42">#REF!</definedName>
    <definedName name="____TT43">#REF!</definedName>
    <definedName name="____TT44">#REF!</definedName>
    <definedName name="____TT45">#REF!</definedName>
    <definedName name="____TT46">#REF!</definedName>
    <definedName name="____TT47">#REF!</definedName>
    <definedName name="____TT48">#REF!</definedName>
    <definedName name="____TT49">#REF!</definedName>
    <definedName name="____TT50">#REF!</definedName>
    <definedName name="____TT51">#REF!</definedName>
    <definedName name="____TT56">#REF!</definedName>
    <definedName name="____TT57">#REF!</definedName>
    <definedName name="____TT58">#REF!</definedName>
    <definedName name="____TT59">#REF!</definedName>
    <definedName name="____TT62">#REF!</definedName>
    <definedName name="____TT63">#REF!</definedName>
    <definedName name="____TT64">#REF!</definedName>
    <definedName name="____TT65">#REF!</definedName>
    <definedName name="____TT66">#REF!</definedName>
    <definedName name="____TT67">#REF!</definedName>
    <definedName name="____TT68">#REF!</definedName>
    <definedName name="____TT72">#REF!</definedName>
    <definedName name="____TT73">#REF!</definedName>
    <definedName name="____TT8">#REF!</definedName>
    <definedName name="____TT80">#REF!</definedName>
    <definedName name="____TT81">#REF!</definedName>
    <definedName name="____TT82">#REF!</definedName>
    <definedName name="____TT83">#REF!</definedName>
    <definedName name="____TT84">#REF!</definedName>
    <definedName name="____TT85">#REF!</definedName>
    <definedName name="____TT86">#REF!</definedName>
    <definedName name="____TT87">#REF!</definedName>
    <definedName name="____TT88">#REF!</definedName>
    <definedName name="____TT89">#REF!</definedName>
    <definedName name="____TT9">#REF!</definedName>
    <definedName name="____TT90">#REF!</definedName>
    <definedName name="____TT91">#REF!</definedName>
    <definedName name="____TT92">#REF!</definedName>
    <definedName name="____TT93">#REF!</definedName>
    <definedName name="____TT96">#REF!</definedName>
    <definedName name="____TT98">#REF!</definedName>
    <definedName name="____TT99">#REF!</definedName>
    <definedName name="____xlnm.Criteria">"#REF!"</definedName>
    <definedName name="____xlnm.Criteria_10">"#REF!"</definedName>
    <definedName name="____xlnm.Criteria_19">"#REF!"</definedName>
    <definedName name="____xlnm.Criteria_25">"#REF!"</definedName>
    <definedName name="____xlnm.Criteria_28">"#REF!"</definedName>
    <definedName name="____xlnm.Criteria_29">"#REF!"</definedName>
    <definedName name="____xlnm.Criteria_30">"#REF!"</definedName>
    <definedName name="____xlnm.Criteria_31">"#REF!"</definedName>
    <definedName name="____xlnm.Criteria_32">"#REF!"</definedName>
    <definedName name="____xlnm.Criteria_33">"#REF!"</definedName>
    <definedName name="____xlnm.Criteria_34">"#REF!"</definedName>
    <definedName name="____xlnm.Criteria_35">"#REF!"</definedName>
    <definedName name="____xlnm.Criteria_36">"#REF!"</definedName>
    <definedName name="____xlnm.Criteria_37">"#REF!"</definedName>
    <definedName name="____xlnm.Criteria_38">"#REF!"</definedName>
    <definedName name="____xlnm.Criteria_39">"#REF!"</definedName>
    <definedName name="____xlnm.Criteria_5">"#REF!"</definedName>
    <definedName name="____xlnm.Criteria_6">"#REF!"</definedName>
    <definedName name="____xlnm.Criteria_8">"#REF!"</definedName>
    <definedName name="____xlnm.Database">"#REF!"</definedName>
    <definedName name="___A10">#REF!</definedName>
    <definedName name="___A11">#REF!</definedName>
    <definedName name="___A12">#REF!</definedName>
    <definedName name="___A13">#REF!</definedName>
    <definedName name="___A14">#REF!</definedName>
    <definedName name="___A15">#REF!</definedName>
    <definedName name="___A16">#REF!</definedName>
    <definedName name="___A17">#REF!</definedName>
    <definedName name="___A19">#REF!</definedName>
    <definedName name="___A2">#REF!</definedName>
    <definedName name="___A20">#REF!</definedName>
    <definedName name="___A21">#REF!</definedName>
    <definedName name="___A22">#REF!</definedName>
    <definedName name="___A23">#REF!</definedName>
    <definedName name="___A24">#REF!</definedName>
    <definedName name="___A25">#REF!</definedName>
    <definedName name="___A3">#REF!</definedName>
    <definedName name="___A4">#REF!</definedName>
    <definedName name="___A5">#REF!</definedName>
    <definedName name="___A6">#REF!</definedName>
    <definedName name="___A7">#REF!</definedName>
    <definedName name="___A9">#REF!</definedName>
    <definedName name="___Abr1">#REF!</definedName>
    <definedName name="___ACA25">#REF!</definedName>
    <definedName name="___ACA50">#REF!</definedName>
    <definedName name="___Ago1">#REF!</definedName>
    <definedName name="___ATD1">#REF!</definedName>
    <definedName name="___BD8">"$#REF!.$P$4"</definedName>
    <definedName name="___bdi100">#REF!</definedName>
    <definedName name="___BDI2">#REF!</definedName>
    <definedName name="___CMM30">#REF!</definedName>
    <definedName name="___dd2">#REF!</definedName>
    <definedName name="___Dez1">#REF!</definedName>
    <definedName name="___emp2">#REF!</definedName>
    <definedName name="___Fev1">#REF!</definedName>
    <definedName name="___Jan1">#REF!</definedName>
    <definedName name="___Jul1">#REF!</definedName>
    <definedName name="___Jun1">#REF!</definedName>
    <definedName name="___LAG2">#REF!</definedName>
    <definedName name="___Mai1">#REF!</definedName>
    <definedName name="___Mar1">#REF!</definedName>
    <definedName name="___mem2">#REF!</definedName>
    <definedName name="___MO2">#REF!</definedName>
    <definedName name="___MOD01">#REF!</definedName>
    <definedName name="___Nov1">#REF!</definedName>
    <definedName name="___OR1">#REF!</definedName>
    <definedName name="___OR12">#REF!</definedName>
    <definedName name="___OR13">#REF!</definedName>
    <definedName name="___OR14">#REF!</definedName>
    <definedName name="___OR15">#REF!</definedName>
    <definedName name="___OR16">#REF!</definedName>
    <definedName name="___OR17">#REF!</definedName>
    <definedName name="___OR18">#REF!</definedName>
    <definedName name="___OR19">#REF!</definedName>
    <definedName name="___OR2">#REF!</definedName>
    <definedName name="___OR3">#REF!</definedName>
    <definedName name="___OR4">#REF!</definedName>
    <definedName name="___OR5">#REF!</definedName>
    <definedName name="___OR6">#REF!</definedName>
    <definedName name="___OR7">#REF!</definedName>
    <definedName name="___OR8">#REF!</definedName>
    <definedName name="___OR9">#REF!</definedName>
    <definedName name="___Out1">#REF!</definedName>
    <definedName name="___OUT98" hidden="1">{#N/A,#N/A,TRUE,"Serviços"}</definedName>
    <definedName name="___OUT98_1" hidden="1">{#N/A,#N/A,TRUE,"Serviços"}</definedName>
    <definedName name="___out99" hidden="1">{#N/A,#N/A,TRUE,"Serviços"}</definedName>
    <definedName name="___PAG1">"$#REF!.$C$16"</definedName>
    <definedName name="___PAG10">"$#REF!.$C$26"</definedName>
    <definedName name="___PAG11">"$#REF!.$C$27"</definedName>
    <definedName name="___PAG12">"$#REF!.$C$28"</definedName>
    <definedName name="___PAG13">"$#REF!.$C$21"</definedName>
    <definedName name="___PAG2">"$#REF!.$C$17"</definedName>
    <definedName name="___PAG3">"$#REF!.$C$18"</definedName>
    <definedName name="___PAG4">"$#REF!.$C$19"</definedName>
    <definedName name="___PAG5">"$#REF!.$C$20"</definedName>
    <definedName name="___PAG6">"$#REF!.$C$22"</definedName>
    <definedName name="___PAG7">"$#REF!.$C$23"</definedName>
    <definedName name="___PAG8">"$#REF!.$C$24"</definedName>
    <definedName name="___PAG9">"$#REF!.$C$25"</definedName>
    <definedName name="___Rbv1">#REF!</definedName>
    <definedName name="___reg1">#REF!</definedName>
    <definedName name="___reg3">#REF!</definedName>
    <definedName name="___reg5">#REF!</definedName>
    <definedName name="___reg7">#REF!</definedName>
    <definedName name="___RP1">#REF!</definedName>
    <definedName name="___Set1">#REF!</definedName>
    <definedName name="___tab0198">#REF!</definedName>
    <definedName name="___TB10">"'file:///D:/Meus documentos/ANASTÁCIO/SERCEL/BR262990800.xls'#$TLMB.$#REF!$#REF!"</definedName>
    <definedName name="___tb97">"$#REF!.$E$71"</definedName>
    <definedName name="___tbw97">"$#REF!.$E$73"</definedName>
    <definedName name="___TCB4">"$#REF!.$I$26"</definedName>
    <definedName name="___TCB5">#REF!</definedName>
    <definedName name="___TCC4">"$#REF!.$I$18"</definedName>
    <definedName name="___TEB4">"$#REF!.$I$16"</definedName>
    <definedName name="___TT1">#REF!</definedName>
    <definedName name="___TT10">#REF!</definedName>
    <definedName name="___TT100">#REF!</definedName>
    <definedName name="___TT101">#REF!</definedName>
    <definedName name="___TT103">#REF!</definedName>
    <definedName name="___TT104">#REF!</definedName>
    <definedName name="___TT105">#REF!</definedName>
    <definedName name="___TT106">#REF!</definedName>
    <definedName name="___TT108">#REF!</definedName>
    <definedName name="___TT109">#REF!</definedName>
    <definedName name="___TT11">#REF!</definedName>
    <definedName name="___TT110">#REF!</definedName>
    <definedName name="___TT111">#REF!</definedName>
    <definedName name="___TT112">#REF!</definedName>
    <definedName name="___TT113">#REF!</definedName>
    <definedName name="___TT114">#REF!</definedName>
    <definedName name="___TT115">#REF!</definedName>
    <definedName name="___TT116">#REF!</definedName>
    <definedName name="___TT117">#REF!</definedName>
    <definedName name="___TT118">#REF!</definedName>
    <definedName name="___TT119">#REF!</definedName>
    <definedName name="___TT12">#REF!</definedName>
    <definedName name="___TT120">#REF!</definedName>
    <definedName name="___TT122">#REF!</definedName>
    <definedName name="___TT124">#REF!</definedName>
    <definedName name="___TT125">#REF!</definedName>
    <definedName name="___TT126">#REF!</definedName>
    <definedName name="___TT127">#REF!</definedName>
    <definedName name="___TT128">#REF!</definedName>
    <definedName name="___TT129">#REF!</definedName>
    <definedName name="___TT13">#REF!</definedName>
    <definedName name="___TT130">#REF!</definedName>
    <definedName name="___TT131">#REF!</definedName>
    <definedName name="___TT132">#REF!</definedName>
    <definedName name="___TT133">#REF!</definedName>
    <definedName name="___TT134">#REF!</definedName>
    <definedName name="___TT135">#REF!</definedName>
    <definedName name="___TT136">#REF!</definedName>
    <definedName name="___TT137">#REF!</definedName>
    <definedName name="___TT138">#REF!</definedName>
    <definedName name="___TT139">#REF!</definedName>
    <definedName name="___TT14">#REF!</definedName>
    <definedName name="___TT140">#REF!</definedName>
    <definedName name="___TT141">#REF!</definedName>
    <definedName name="___TT142">#REF!</definedName>
    <definedName name="___TT15">#REF!</definedName>
    <definedName name="___TT16">#REF!</definedName>
    <definedName name="___TT17">#REF!</definedName>
    <definedName name="___TT18">#REF!</definedName>
    <definedName name="___TT2">#REF!</definedName>
    <definedName name="___tt23">#REF!</definedName>
    <definedName name="___TT24">#REF!</definedName>
    <definedName name="___TT25">#REF!</definedName>
    <definedName name="___tt288">#REF!</definedName>
    <definedName name="___TT29">#REF!</definedName>
    <definedName name="___TT3">#REF!</definedName>
    <definedName name="___tt300">#REF!</definedName>
    <definedName name="___tt322">#REF!</definedName>
    <definedName name="___TT35">#REF!</definedName>
    <definedName name="___TT4">#REF!</definedName>
    <definedName name="___TT41">#REF!</definedName>
    <definedName name="___TT42">#REF!</definedName>
    <definedName name="___TT43">#REF!</definedName>
    <definedName name="___TT44">#REF!</definedName>
    <definedName name="___TT45">#REF!</definedName>
    <definedName name="___TT46">#REF!</definedName>
    <definedName name="___TT47">#REF!</definedName>
    <definedName name="___TT48">#REF!</definedName>
    <definedName name="___TT49">#REF!</definedName>
    <definedName name="___TT50">#REF!</definedName>
    <definedName name="___TT51">#REF!</definedName>
    <definedName name="___TT56">#REF!</definedName>
    <definedName name="___TT57">#REF!</definedName>
    <definedName name="___TT58">#REF!</definedName>
    <definedName name="___TT59">#REF!</definedName>
    <definedName name="___TT62">#REF!</definedName>
    <definedName name="___TT63">#REF!</definedName>
    <definedName name="___TT64">#REF!</definedName>
    <definedName name="___TT65">#REF!</definedName>
    <definedName name="___TT66">#REF!</definedName>
    <definedName name="___TT67">#REF!</definedName>
    <definedName name="___TT68">#REF!</definedName>
    <definedName name="___TT72">#REF!</definedName>
    <definedName name="___TT73">#REF!</definedName>
    <definedName name="___TT8">#REF!</definedName>
    <definedName name="___TT80">#REF!</definedName>
    <definedName name="___TT81">#REF!</definedName>
    <definedName name="___TT82">#REF!</definedName>
    <definedName name="___TT83">#REF!</definedName>
    <definedName name="___TT84">#REF!</definedName>
    <definedName name="___TT85">#REF!</definedName>
    <definedName name="___TT86">#REF!</definedName>
    <definedName name="___TT87">#REF!</definedName>
    <definedName name="___TT88">#REF!</definedName>
    <definedName name="___TT89">#REF!</definedName>
    <definedName name="___TT9">#REF!</definedName>
    <definedName name="___TT90">#REF!</definedName>
    <definedName name="___TT91">#REF!</definedName>
    <definedName name="___TT92">#REF!</definedName>
    <definedName name="___TT93">#REF!</definedName>
    <definedName name="___TT96">#REF!</definedName>
    <definedName name="___TT98">#REF!</definedName>
    <definedName name="___TT99">#REF!</definedName>
    <definedName name="___xlnm.Criteria">"#REF!"</definedName>
    <definedName name="___xlnm.Criteria_10">"#REF!"</definedName>
    <definedName name="___xlnm.Criteria_19">"#REF!"</definedName>
    <definedName name="___xlnm.Criteria_25">"#REF!"</definedName>
    <definedName name="___xlnm.Criteria_28">"#REF!"</definedName>
    <definedName name="___xlnm.Criteria_29">"#REF!"</definedName>
    <definedName name="___xlnm.Criteria_30">"#REF!"</definedName>
    <definedName name="___xlnm.Criteria_31">"#REF!"</definedName>
    <definedName name="___xlnm.Criteria_32">"#REF!"</definedName>
    <definedName name="___xlnm.Criteria_33">"#REF!"</definedName>
    <definedName name="___xlnm.Criteria_34">"#REF!"</definedName>
    <definedName name="___xlnm.Criteria_35">"#REF!"</definedName>
    <definedName name="___xlnm.Criteria_36">"#REF!"</definedName>
    <definedName name="___xlnm.Criteria_37">"#REF!"</definedName>
    <definedName name="___xlnm.Criteria_38">"#REF!"</definedName>
    <definedName name="___xlnm.Criteria_39">"#REF!"</definedName>
    <definedName name="___xlnm.Criteria_5">"#REF!"</definedName>
    <definedName name="___xlnm.Criteria_6">"#REF!"</definedName>
    <definedName name="___xlnm.Criteria_8">"#REF!"</definedName>
    <definedName name="___xlnm.Database">"#REF!"</definedName>
    <definedName name="__123Graph_A" hidden="1">#REF!</definedName>
    <definedName name="__123Graph_AGraph1" hidden="1">#REF!</definedName>
    <definedName name="__123Graph_AGraph10" hidden="1">#REF!</definedName>
    <definedName name="__123Graph_AGraph11" hidden="1">#REF!</definedName>
    <definedName name="__123Graph_AGraph12" hidden="1">#REF!</definedName>
    <definedName name="__123Graph_AGraph2" hidden="1">#REF!</definedName>
    <definedName name="__123Graph_AGraph3" hidden="1">#REF!</definedName>
    <definedName name="__123Graph_AGraph4" hidden="1">#REF!</definedName>
    <definedName name="__123Graph_AGraph5" hidden="1">#REF!</definedName>
    <definedName name="__123Graph_AGraph6" hidden="1">#REF!</definedName>
    <definedName name="__123Graph_AGraph7" hidden="1">#REF!</definedName>
    <definedName name="__123Graph_AGraph8" hidden="1">#REF!</definedName>
    <definedName name="__123Graph_AGraph9" hidden="1">#REF!</definedName>
    <definedName name="__123Graph_B" hidden="1">#REF!</definedName>
    <definedName name="__123Graph_BGraph1" hidden="1">#REF!</definedName>
    <definedName name="__123Graph_BGraph10" hidden="1">#REF!</definedName>
    <definedName name="__123Graph_BGraph11" hidden="1">#REF!</definedName>
    <definedName name="__123Graph_BGraph12" hidden="1">#REF!</definedName>
    <definedName name="__123Graph_BGraph2" hidden="1">#REF!</definedName>
    <definedName name="__123Graph_BGraph3" hidden="1">#REF!</definedName>
    <definedName name="__123Graph_BGraph4" hidden="1">#REF!</definedName>
    <definedName name="__123Graph_BGraph5" hidden="1">#REF!</definedName>
    <definedName name="__123Graph_BGraph6" hidden="1">#REF!</definedName>
    <definedName name="__123Graph_BGraph7" hidden="1">#REF!</definedName>
    <definedName name="__123Graph_BGraph8" hidden="1">#REF!</definedName>
    <definedName name="__123Graph_BGraph9" hidden="1">#REF!</definedName>
    <definedName name="__123Graph_C" hidden="1">#REF!</definedName>
    <definedName name="__123Graph_CGraph7" hidden="1">#REF!</definedName>
    <definedName name="__123Graph_CGraph8" hidden="1">#REF!</definedName>
    <definedName name="__123Graph_D" hidden="1">#REF!</definedName>
    <definedName name="__123Graph_DGraph7" hidden="1">#REF!</definedName>
    <definedName name="__123Graph_DGraph8" hidden="1">#REF!</definedName>
    <definedName name="__123Graph_E" hidden="1">#REF!</definedName>
    <definedName name="__123Graph_EGraph7" hidden="1">#REF!</definedName>
    <definedName name="__123Graph_EGraph8" hidden="1">#REF!</definedName>
    <definedName name="__123Graph_X" hidden="1">#REF!</definedName>
    <definedName name="__123Graph_XGraph1" hidden="1">#REF!</definedName>
    <definedName name="__123Graph_XGraph10" hidden="1">#REF!</definedName>
    <definedName name="__123Graph_XGraph11" hidden="1">#REF!</definedName>
    <definedName name="__123Graph_XGraph12" hidden="1">#REF!</definedName>
    <definedName name="__123Graph_XGraph2" hidden="1">#REF!</definedName>
    <definedName name="__123Graph_XGraph3" hidden="1">#REF!</definedName>
    <definedName name="__123Graph_XGraph4" hidden="1">#REF!</definedName>
    <definedName name="__123Graph_XGraph5" hidden="1">#REF!</definedName>
    <definedName name="__123Graph_XGraph6" hidden="1">#REF!</definedName>
    <definedName name="__123Graph_XGraph7" hidden="1">#REF!</definedName>
    <definedName name="__123Graph_XGraph8" hidden="1">#REF!</definedName>
    <definedName name="__123Graph_XGraph9" hidden="1">#REF!</definedName>
    <definedName name="__ACA25">#REF!</definedName>
    <definedName name="__ACA50">#REF!</definedName>
    <definedName name="__ACM30">#REF!</definedName>
    <definedName name="__ATD1">#REF!</definedName>
    <definedName name="__BD8">"$#REF!.$P$4"</definedName>
    <definedName name="__bdi100">#REF!</definedName>
    <definedName name="__BDI2">#REF!</definedName>
    <definedName name="__brv2">#REF!</definedName>
    <definedName name="__Brz1">#REF!</definedName>
    <definedName name="__Brz2">#REF!</definedName>
    <definedName name="__C">"$#REF!.$#REF!$#REF!:$#REF!$#REF!"</definedName>
    <definedName name="__CEF200" hidden="1">{#N/A,#N/A,FALSE,"MO (2)"}</definedName>
    <definedName name="__CEF222" hidden="1">{#N/A,#N/A,FALSE,"MO (2)"}</definedName>
    <definedName name="__CEF300" hidden="1">{#N/A,#N/A,FALSE,"MO (2)"}</definedName>
    <definedName name="__CEF500" hidden="1">{#N/A,#N/A,FALSE,"MO (2)"}</definedName>
    <definedName name="__CMM30">#REF!</definedName>
    <definedName name="__dd2">#REF!</definedName>
    <definedName name="__emp2">#REF!</definedName>
    <definedName name="__IntlFixup" hidden="1">TRUE()</definedName>
    <definedName name="__LAG2">#REF!</definedName>
    <definedName name="__ma818">#REF!</definedName>
    <definedName name="__MO2">#REF!</definedName>
    <definedName name="__OR1">#REF!</definedName>
    <definedName name="__OR12">#REF!</definedName>
    <definedName name="__OR13">#REF!</definedName>
    <definedName name="__OR14">#REF!</definedName>
    <definedName name="__OR15">#REF!</definedName>
    <definedName name="__OR16">#REF!</definedName>
    <definedName name="__OR17">#REF!</definedName>
    <definedName name="__OR18">#REF!</definedName>
    <definedName name="__OR19">#REF!</definedName>
    <definedName name="__OR2">#REF!</definedName>
    <definedName name="__OR3">#REF!</definedName>
    <definedName name="__OR4">#REF!</definedName>
    <definedName name="__OR5">#REF!</definedName>
    <definedName name="__OR6">#REF!</definedName>
    <definedName name="__OR7">#REF!</definedName>
    <definedName name="__OR8">#REF!</definedName>
    <definedName name="__OR9">#REF!</definedName>
    <definedName name="__OUT98" hidden="1">{#N/A,#N/A,TRUE,"Serviços"}</definedName>
    <definedName name="__OUT98_1" hidden="1">{#N/A,#N/A,TRUE,"Serviços"}</definedName>
    <definedName name="__OUT988888" hidden="1">{#N/A,#N/A,TRUE,"Serviços"}</definedName>
    <definedName name="__out99" hidden="1">{#N/A,#N/A,TRUE,"Serviços"}</definedName>
    <definedName name="__out99_1" hidden="1">{#N/A,#N/A,TRUE,"Serviços"}</definedName>
    <definedName name="__PA01" hidden="1">{"'teste'!$B$2:$R$49"}</definedName>
    <definedName name="__pA5" localSheetId="0">#REF!</definedName>
    <definedName name="__pA5" localSheetId="1">#REF!</definedName>
    <definedName name="__pA5" localSheetId="46">#REF!</definedName>
    <definedName name="__pA5" localSheetId="48">#REF!</definedName>
    <definedName name="__pA5" localSheetId="3">#REF!</definedName>
    <definedName name="__pA5" localSheetId="5">#REF!</definedName>
    <definedName name="__pA5" localSheetId="7">#REF!</definedName>
    <definedName name="__pA5" localSheetId="12">#REF!</definedName>
    <definedName name="__pA5" localSheetId="20">#REF!</definedName>
    <definedName name="__pA5" localSheetId="35">#REF!</definedName>
    <definedName name="__pA5" localSheetId="44">#REF!</definedName>
    <definedName name="__pA5" localSheetId="49">#REF!</definedName>
    <definedName name="__pA5" localSheetId="2">#REF!</definedName>
    <definedName name="__pA5">#REF!</definedName>
    <definedName name="__pA6" localSheetId="0">#REF!</definedName>
    <definedName name="__pA6" localSheetId="1">#REF!</definedName>
    <definedName name="__pA6" localSheetId="46">#REF!</definedName>
    <definedName name="__pA6" localSheetId="48">#REF!</definedName>
    <definedName name="__pA6" localSheetId="3">#REF!</definedName>
    <definedName name="__pA6" localSheetId="5">#REF!</definedName>
    <definedName name="__pA6" localSheetId="7">#REF!</definedName>
    <definedName name="__pA6" localSheetId="12">#REF!</definedName>
    <definedName name="__pA6" localSheetId="20">#REF!</definedName>
    <definedName name="__pA6" localSheetId="35">#REF!</definedName>
    <definedName name="__pA6" localSheetId="44">#REF!</definedName>
    <definedName name="__pA6" localSheetId="49">#REF!</definedName>
    <definedName name="__pA6" localSheetId="2">#REF!</definedName>
    <definedName name="__pA6">#REF!</definedName>
    <definedName name="__PAG1">"$#REF!.$C$16"</definedName>
    <definedName name="__PAG10">"$#REF!.$C$26"</definedName>
    <definedName name="__PAG11">"$#REF!.$C$27"</definedName>
    <definedName name="__PAG12">"$#REF!.$C$28"</definedName>
    <definedName name="__PAG13">"$#REF!.$C$21"</definedName>
    <definedName name="__PAG2">"$#REF!.$C$17"</definedName>
    <definedName name="__PAG3">"$#REF!.$C$18"</definedName>
    <definedName name="__PAG4">"$#REF!.$C$19"</definedName>
    <definedName name="__PAG5">"$#REF!.$C$20"</definedName>
    <definedName name="__PAG6">"$#REF!.$C$22"</definedName>
    <definedName name="__PAG7">"$#REF!.$C$23"</definedName>
    <definedName name="__PAG8">"$#REF!.$C$24"</definedName>
    <definedName name="__PAG9">"$#REF!.$C$25"</definedName>
    <definedName name="__pC5" localSheetId="0">#REF!</definedName>
    <definedName name="__pC5" localSheetId="1">#REF!</definedName>
    <definedName name="__pC5" localSheetId="46">#REF!</definedName>
    <definedName name="__pC5" localSheetId="48">#REF!</definedName>
    <definedName name="__pC5" localSheetId="3">#REF!</definedName>
    <definedName name="__pC5" localSheetId="5">#REF!</definedName>
    <definedName name="__pC5" localSheetId="7">#REF!</definedName>
    <definedName name="__pC5" localSheetId="12">#REF!</definedName>
    <definedName name="__pC5" localSheetId="20">#REF!</definedName>
    <definedName name="__pC5" localSheetId="35">#REF!</definedName>
    <definedName name="__pC5" localSheetId="44">#REF!</definedName>
    <definedName name="__pC5" localSheetId="49">#REF!</definedName>
    <definedName name="__pC5" localSheetId="2">#REF!</definedName>
    <definedName name="__pC5">#REF!</definedName>
    <definedName name="__PMF2">#REF!</definedName>
    <definedName name="__Rbv1">#REF!</definedName>
    <definedName name="__reg1">#REF!</definedName>
    <definedName name="__reg3">#REF!</definedName>
    <definedName name="__reg5">#REF!</definedName>
    <definedName name="__reg7">#REF!</definedName>
    <definedName name="__tab0198">#REF!</definedName>
    <definedName name="__TB10">"'file:///D:/Meus documentos/ANASTÁCIO/SERCEL/BR262990800.xls'#$TLMB.$#REF!$#REF!"</definedName>
    <definedName name="__tb97">"$#REF!.$E$71"</definedName>
    <definedName name="__tbw97">"$#REF!.$E$73"</definedName>
    <definedName name="__TCB4">"$#REF!.$I$26"</definedName>
    <definedName name="__TCB5">#REF!</definedName>
    <definedName name="__TCC4">"$#REF!.$I$18"</definedName>
    <definedName name="__TCM30">#REF!</definedName>
    <definedName name="__TEB4">"$#REF!.$I$16"</definedName>
    <definedName name="__TT1">#REF!</definedName>
    <definedName name="__TT10">#REF!</definedName>
    <definedName name="__TT100">#REF!</definedName>
    <definedName name="__TT101">#REF!</definedName>
    <definedName name="__TT103">#REF!</definedName>
    <definedName name="__TT104">#REF!</definedName>
    <definedName name="__TT105">#REF!</definedName>
    <definedName name="__TT106">#REF!</definedName>
    <definedName name="__TT108">#REF!</definedName>
    <definedName name="__TT109">#REF!</definedName>
    <definedName name="__TT11">#REF!</definedName>
    <definedName name="__TT110">#REF!</definedName>
    <definedName name="__TT111">#REF!</definedName>
    <definedName name="__TT112">#REF!</definedName>
    <definedName name="__TT113">#REF!</definedName>
    <definedName name="__TT114">#REF!</definedName>
    <definedName name="__TT115">#REF!</definedName>
    <definedName name="__TT116">#REF!</definedName>
    <definedName name="__TT117">#REF!</definedName>
    <definedName name="__TT118">#REF!</definedName>
    <definedName name="__TT119">#REF!</definedName>
    <definedName name="__TT12">#REF!</definedName>
    <definedName name="__TT120">#REF!</definedName>
    <definedName name="__TT122">#REF!</definedName>
    <definedName name="__TT124">#REF!</definedName>
    <definedName name="__TT125">#REF!</definedName>
    <definedName name="__TT126">#REF!</definedName>
    <definedName name="__TT127">#REF!</definedName>
    <definedName name="__TT128">#REF!</definedName>
    <definedName name="__TT129">#REF!</definedName>
    <definedName name="__TT13">#REF!</definedName>
    <definedName name="__TT130">#REF!</definedName>
    <definedName name="__TT131">#REF!</definedName>
    <definedName name="__TT132">#REF!</definedName>
    <definedName name="__TT133">#REF!</definedName>
    <definedName name="__TT134">#REF!</definedName>
    <definedName name="__TT135">#REF!</definedName>
    <definedName name="__TT136">#REF!</definedName>
    <definedName name="__TT137">#REF!</definedName>
    <definedName name="__TT138">#REF!</definedName>
    <definedName name="__TT139">#REF!</definedName>
    <definedName name="__TT14">#REF!</definedName>
    <definedName name="__TT140">#REF!</definedName>
    <definedName name="__TT141">#REF!</definedName>
    <definedName name="__TT142">#REF!</definedName>
    <definedName name="__TT15">#REF!</definedName>
    <definedName name="__TT16">#REF!</definedName>
    <definedName name="__TT17">#REF!</definedName>
    <definedName name="__TT18">#REF!</definedName>
    <definedName name="__TT2">#REF!</definedName>
    <definedName name="__tt23">#REF!</definedName>
    <definedName name="__TT24">#REF!</definedName>
    <definedName name="__TT25">#REF!</definedName>
    <definedName name="__tt288">#REF!</definedName>
    <definedName name="__TT29">#REF!</definedName>
    <definedName name="__TT3">#REF!</definedName>
    <definedName name="__tt300">#REF!</definedName>
    <definedName name="__tt322">#REF!</definedName>
    <definedName name="__TT35">#REF!</definedName>
    <definedName name="__TT4">#REF!</definedName>
    <definedName name="__TT41">#REF!</definedName>
    <definedName name="__TT42">#REF!</definedName>
    <definedName name="__TT43">#REF!</definedName>
    <definedName name="__TT44">#REF!</definedName>
    <definedName name="__TT45">#REF!</definedName>
    <definedName name="__TT46">#REF!</definedName>
    <definedName name="__TT47">#REF!</definedName>
    <definedName name="__TT48">#REF!</definedName>
    <definedName name="__TT49">#REF!</definedName>
    <definedName name="__TT50">#REF!</definedName>
    <definedName name="__TT51">#REF!</definedName>
    <definedName name="__TT56">#REF!</definedName>
    <definedName name="__TT57">#REF!</definedName>
    <definedName name="__TT58">#REF!</definedName>
    <definedName name="__TT59">#REF!</definedName>
    <definedName name="__TT62">#REF!</definedName>
    <definedName name="__TT63">#REF!</definedName>
    <definedName name="__TT64">#REF!</definedName>
    <definedName name="__TT65">#REF!</definedName>
    <definedName name="__TT66">#REF!</definedName>
    <definedName name="__TT67">#REF!</definedName>
    <definedName name="__TT68">#REF!</definedName>
    <definedName name="__TT72">#REF!</definedName>
    <definedName name="__TT73">#REF!</definedName>
    <definedName name="__TT8">#REF!</definedName>
    <definedName name="__TT80">#REF!</definedName>
    <definedName name="__TT81">#REF!</definedName>
    <definedName name="__TT82">#REF!</definedName>
    <definedName name="__TT83">#REF!</definedName>
    <definedName name="__TT84">#REF!</definedName>
    <definedName name="__TT85">#REF!</definedName>
    <definedName name="__TT86">#REF!</definedName>
    <definedName name="__TT87">#REF!</definedName>
    <definedName name="__TT88">#REF!</definedName>
    <definedName name="__TT89">#REF!</definedName>
    <definedName name="__TT9">#REF!</definedName>
    <definedName name="__TT90">#REF!</definedName>
    <definedName name="__TT91">#REF!</definedName>
    <definedName name="__TT92">#REF!</definedName>
    <definedName name="__TT93">#REF!</definedName>
    <definedName name="__TT96">#REF!</definedName>
    <definedName name="__TT98">#REF!</definedName>
    <definedName name="__TT99">#REF!</definedName>
    <definedName name="__xlfn.AVERAGEIF" hidden="1">#NAME?</definedName>
    <definedName name="__xlfn.RTD" hidden="1">#NAME?</definedName>
    <definedName name="__xlnm.Criteria">"#REF!"</definedName>
    <definedName name="__xlnm.Criteria_10">"#REF!"</definedName>
    <definedName name="__xlnm.Criteria_19">"#REF!"</definedName>
    <definedName name="__xlnm.Criteria_25">"#REF!"</definedName>
    <definedName name="__xlnm.Criteria_28">"#REF!"</definedName>
    <definedName name="__xlnm.Criteria_29">"#REF!"</definedName>
    <definedName name="__xlnm.Criteria_30">"#REF!"</definedName>
    <definedName name="__xlnm.Criteria_31">"#REF!"</definedName>
    <definedName name="__xlnm.Criteria_32">"#REF!"</definedName>
    <definedName name="__xlnm.Criteria_33">"#REF!"</definedName>
    <definedName name="__xlnm.Criteria_34">"#REF!"</definedName>
    <definedName name="__xlnm.Criteria_35">"#REF!"</definedName>
    <definedName name="__xlnm.Criteria_36">"#REF!"</definedName>
    <definedName name="__xlnm.Criteria_37">"#REF!"</definedName>
    <definedName name="__xlnm.Criteria_38">"#REF!"</definedName>
    <definedName name="__xlnm.Criteria_39">"#REF!"</definedName>
    <definedName name="__xlnm.Criteria_5">"#REF!"</definedName>
    <definedName name="__xlnm.Criteria_6">"#REF!"</definedName>
    <definedName name="__xlnm.Criteria_8">"#REF!"</definedName>
    <definedName name="__xlnm.Database">"#REF!"</definedName>
    <definedName name="_0">"$#REF!.$#REF!$#REF!:$#REF!$#REF!"</definedName>
    <definedName name="_01">#REF!</definedName>
    <definedName name="_02">#REF!</definedName>
    <definedName name="_03">#REF!</definedName>
    <definedName name="_04">#REF!</definedName>
    <definedName name="_05">#REF!</definedName>
    <definedName name="_06">#REF!</definedName>
    <definedName name="_07">#REF!</definedName>
    <definedName name="_08">#REF!</definedName>
    <definedName name="_09">#REF!</definedName>
    <definedName name="_1__123Graph_ACHART_1" hidden="1">#REF!</definedName>
    <definedName name="_1_0_1">"$#REF!.$#REF!$#REF!:$#REF!$#REF!"</definedName>
    <definedName name="_10">#REF!</definedName>
    <definedName name="_10__123Graph_ECHART_1" hidden="1">#REF!</definedName>
    <definedName name="_10Excel_BuiltIn_Print_Titles_5_1">(#REF!,#REF!)</definedName>
    <definedName name="_10PassaExtenso_7_1">"#NAME!PassaExtenso"</definedName>
    <definedName name="_11">#REF!</definedName>
    <definedName name="_11Excel_BuiltIn_Print_Titles_7_1">(#REF!,#REF!)</definedName>
    <definedName name="_12">#REF!</definedName>
    <definedName name="_12__123Graph_FCHART_1" hidden="1">#REF!</definedName>
    <definedName name="_123" hidden="1">{#N/A,#N/A,TRUE,"Serviços"}</definedName>
    <definedName name="_12Excel_BuiltIn_Criteria_1">"$#REF!.$#REF!$#REF!"</definedName>
    <definedName name="_12Excel_BuiltIn_Print_Titles_9_1">(#REF!,#REF!)</definedName>
    <definedName name="_13">#REF!</definedName>
    <definedName name="_14">#REF!</definedName>
    <definedName name="_14__123Graph_XCHART_3" hidden="1">#REF!</definedName>
    <definedName name="_14Excel_BuiltIn_Print_Area_12_1">"$#REF!.$A$1:$C$24"</definedName>
    <definedName name="_15">#REF!</definedName>
    <definedName name="_15Excel_BuiltIn_Print_Area_5_1">"$#REF!.$A$1:$I$70"</definedName>
    <definedName name="_16">#REF!</definedName>
    <definedName name="_16Excel_BuiltIn_Print_Area_4_1">(#REF!,#REF!)</definedName>
    <definedName name="_16Excel_BuiltIn_Print_Area_8_1">"$#REF!.$A$1:$I$17"</definedName>
    <definedName name="_17">#REF!</definedName>
    <definedName name="_17Excel_BuiltIn_Print_Titles_11_1">"$'Cubação aterros'.$#REF!$#REF!:$#REF!$#REF!"</definedName>
    <definedName name="_18">#REF!</definedName>
    <definedName name="_1830201" hidden="1">#N/A</definedName>
    <definedName name="_1830201_26">NA()</definedName>
    <definedName name="_1830201_27">NA()</definedName>
    <definedName name="_19">#REF!</definedName>
    <definedName name="_1Excel_BuiltIn_Print_Area_12_1">"$#REF!.$A$1:$C$24"</definedName>
    <definedName name="_1Excel_BuiltIn_Print_Area_2_1">"$Quad_Quant_.$#REF!$#REF!:$#REF!$#REF!"</definedName>
    <definedName name="_1Excel_BuiltIn_Print_Area_9_1">"$#REF!.$A$1:$P$515"</definedName>
    <definedName name="_2__123Graph_ACHART_3" hidden="1">#REF!</definedName>
    <definedName name="_20">#REF!</definedName>
    <definedName name="_20Fae_08_3_1">"'file:///Eng_aroldo/Meus documentos/Documents and Settings/Flávio R. Carmona/My Documents/3 - Sanches Tripoloni/3 - Diamantino/4 - BR-364/2 - CREMA/Medição/06a.MP/MP06.xls'#$Medição.$#REF!$#REF!"</definedName>
    <definedName name="_21">#REF!</definedName>
    <definedName name="_21PassaExtenso_4_1">NA()</definedName>
    <definedName name="_22">#REF!</definedName>
    <definedName name="_22Fase_02_3_1">"'file:///Eng_aroldo/Meus documentos/Documents and Settings/Flávio R. Carmona/My Documents/3 - Sanches Tripoloni/3 - Diamantino/4 - BR-364/2 - CREMA/Medição/06a.MP/MP06.xls'#$Medição.$#REF!$#REF!"</definedName>
    <definedName name="_22PassaExtenso_6_1">"#NAME!PassaExtenso"</definedName>
    <definedName name="_23">#REF!</definedName>
    <definedName name="_23PassaExtenso_7_1">"#NAME!PassaExtenso"</definedName>
    <definedName name="_24">#REF!</definedName>
    <definedName name="_24Fase_03_3_1">"'file:///Eng_aroldo/Meus documentos/Documents and Settings/Flávio R. Carmona/My Documents/3 - Sanches Tripoloni/3 - Diamantino/4 - BR-364/2 - CREMA/Medição/06a.MP/MP06.xls'#$Medição.$#REF!$#REF!"</definedName>
    <definedName name="_25">#REF!</definedName>
    <definedName name="_26">#REF!</definedName>
    <definedName name="_26Fase_04_3_1">"'file:///Eng_aroldo/Meus documentos/Documents and Settings/Flávio R. Carmona/My Documents/3 - Sanches Tripoloni/3 - Diamantino/4 - BR-364/2 - CREMA/Medição/06a.MP/MP06.xls'#$Medição.$#REF!$#REF!"</definedName>
    <definedName name="_27">#REF!</definedName>
    <definedName name="_28">#REF!</definedName>
    <definedName name="_28Fase_05_3_1">"'file:///Eng_aroldo/Meus documentos/Documents and Settings/Flávio R. Carmona/My Documents/3 - Sanches Tripoloni/3 - Diamantino/4 - BR-364/2 - CREMA/Medição/06a.MP/MP06.xls'#$Medição.$#REF!$#REF!"</definedName>
    <definedName name="_29">#REF!</definedName>
    <definedName name="_2Excel_BuiltIn_Print_Area_2_1">"$Quad_Quant_.$#REF!$#REF!:$#REF!$#REF!"</definedName>
    <definedName name="_2Excel_BuiltIn_Print_Area_5_1">"$#REF!.$A$1:$I$70"</definedName>
    <definedName name="_2Excel_BuiltIn_Print_Area_7_1">"'file:///Y:/ENGENHARIA/Deise Aoki/PATOS - OK/PATOS 05-09-2007-ok/Laptop - Arquivos/DNIT/PATOs/Rondonópolis/PATO_BR-364_km_000_ao_km_11290_LICITAÇÃO MAIO DE 2007.xls'#$reg_mec_fx_dm_.$#REF!$#REF!:$#REF!$#REF!"</definedName>
    <definedName name="_2Excel_BuiltIn_Print_Titles_13_1">(#REF!,#REF!)</definedName>
    <definedName name="_30">#REF!</definedName>
    <definedName name="_30Fase_06_3_1">"'file:///Eng_aroldo/Meus documentos/Documents and Settings/Flávio R. Carmona/My Documents/3 - Sanches Tripoloni/3 - Diamantino/4 - BR-364/2 - CREMA/Medição/06a.MP/MP06.xls'#$Medição.$#REF!$#REF!"</definedName>
    <definedName name="_31">#REF!</definedName>
    <definedName name="_32">#REF!</definedName>
    <definedName name="_32Fase_07_3_1">"'file:///Eng_aroldo/Meus documentos/Documents and Settings/Flávio R. Carmona/My Documents/3 - Sanches Tripoloni/3 - Diamantino/4 - BR-364/2 - CREMA/Medição/06a.MP/MP06.xls'#$Medição.$#REF!$#REF!"</definedName>
    <definedName name="_33">#REF!</definedName>
    <definedName name="_34">#REF!</definedName>
    <definedName name="_34Fase_08_3_1">"'file:///Eng_aroldo/Meus documentos/Documents and Settings/Flávio R. Carmona/My Documents/3 - Sanches Tripoloni/3 - Diamantino/4 - BR-364/2 - CREMA/Medição/06a.MP/MP06.xls'#$Medição.$#REF!$#REF!"</definedName>
    <definedName name="_35">#REF!</definedName>
    <definedName name="_36">#REF!</definedName>
    <definedName name="_37">#REF!</definedName>
    <definedName name="_38">#REF!</definedName>
    <definedName name="_39">#REF!</definedName>
    <definedName name="_3Excel_BuiltIn_Print_Area_11_1_1">"$#REF!.$A$1:$AL$33"</definedName>
    <definedName name="_3Excel_BuiltIn_Print_Area_8_1">"$#REF!.$A$1:$I$17"</definedName>
    <definedName name="_3Excel_BuiltIn_Print_Titles_21_1">(#REF!,#REF!)</definedName>
    <definedName name="_4__123Graph_BCHART_1" hidden="1">#REF!</definedName>
    <definedName name="_40">#REF!</definedName>
    <definedName name="_41">#REF!</definedName>
    <definedName name="_41oac_4_1">"$#REF!.$H$69"</definedName>
    <definedName name="_42">#REF!</definedName>
    <definedName name="_43">#REF!</definedName>
    <definedName name="_44">#REF!</definedName>
    <definedName name="_45">#REF!</definedName>
    <definedName name="_46">#REF!</definedName>
    <definedName name="_47">#REF!</definedName>
    <definedName name="_48">#REF!</definedName>
    <definedName name="_48Tot_Líquido_3_1">"'file:///Eng_aroldo/Meus documentos/Documents and Settings/Flávio R. Carmona/My Documents/3 - Sanches Tripoloni/3 - Diamantino/4 - BR-364/2 - CREMA/Medição/06a.MP/MP06.xls'#$Medição.$#REF!$#REF!"</definedName>
    <definedName name="_49">#REF!</definedName>
    <definedName name="_4BR_11_1">#REF!</definedName>
    <definedName name="_4Excel_BuiltIn_Print_Titles_11_1">"$'Cubação aterros'.$#REF!$#REF!:$#REF!$#REF!"</definedName>
    <definedName name="_4Excel_BuiltIn_Print_Titles_29_1">(#REF!,#REF!)</definedName>
    <definedName name="_50">#REF!</definedName>
    <definedName name="_50TSD_4_1">"$'memória de calculo_liquida'.$#REF!$#REF!"</definedName>
    <definedName name="_51">#REF!</definedName>
    <definedName name="_52">#REF!</definedName>
    <definedName name="_53">#REF!</definedName>
    <definedName name="_5Excel_BuiltIn_Print_Titles_3_1">(#REF!,#REF!)</definedName>
    <definedName name="_6__123Graph_CCHART_1" hidden="1">#REF!</definedName>
    <definedName name="_6Excel_BuiltIn_Print_Titles_30_1">(#REF!,#REF!)</definedName>
    <definedName name="_7Excel_BuiltIn_Print_Titles_32_1">(#REF!,#REF!)</definedName>
    <definedName name="_8__123Graph_DCHART_1" hidden="1">#REF!</definedName>
    <definedName name="_8Excel_BuiltIn_Print_Titles_33_1">(#REF!,#REF!)</definedName>
    <definedName name="_8PassaExtenso_4_1">NA()</definedName>
    <definedName name="_9Excel_BuiltIn_Print_Titles_34_1">(#REF!,#REF!)</definedName>
    <definedName name="_9PassaExtenso_6_1">"#NAME!PassaExtenso"</definedName>
    <definedName name="_A14">#REF!</definedName>
    <definedName name="_ACA25">#REF!</definedName>
    <definedName name="_ACA50">#REF!</definedName>
    <definedName name="_b1" hidden="1">{#N/A,#N/A,FALSE,"MO (2)"}</definedName>
    <definedName name="_BD8">"$#REF!.$P$4"</definedName>
    <definedName name="_bdi100">#REF!</definedName>
    <definedName name="_BDI2">#REF!</definedName>
    <definedName name="_brv2">#REF!</definedName>
    <definedName name="_Brz1">#REF!</definedName>
    <definedName name="_Brz2">#REF!</definedName>
    <definedName name="_CEF200" hidden="1">{#N/A,#N/A,FALSE,"MO (2)"}</definedName>
    <definedName name="_CEF222" hidden="1">{#N/A,#N/A,FALSE,"MO (2)"}</definedName>
    <definedName name="_CEF300" hidden="1">{#N/A,#N/A,FALSE,"MO (2)"}</definedName>
    <definedName name="_CEF500" hidden="1">{#N/A,#N/A,FALSE,"MO (2)"}</definedName>
    <definedName name="_CMM30">#REF!</definedName>
    <definedName name="_dd2">#REF!</definedName>
    <definedName name="_emp2">#REF!</definedName>
    <definedName name="_Fill" hidden="1">#REF!</definedName>
    <definedName name="_I_1">"$#REF!.$M$67:$IN$875"</definedName>
    <definedName name="_Key1" hidden="1">#REF!</definedName>
    <definedName name="_Key2" hidden="1">#REF!</definedName>
    <definedName name="_LAG2">#REF!</definedName>
    <definedName name="_ma818">#REF!</definedName>
    <definedName name="_MO2">#REF!</definedName>
    <definedName name="_OR1">#REF!</definedName>
    <definedName name="_OR12">#REF!</definedName>
    <definedName name="_OR13">#REF!</definedName>
    <definedName name="_OR14">#REF!</definedName>
    <definedName name="_OR15">#REF!</definedName>
    <definedName name="_OR16">#REF!</definedName>
    <definedName name="_OR17">#REF!</definedName>
    <definedName name="_OR18">#REF!</definedName>
    <definedName name="_OR19">#REF!</definedName>
    <definedName name="_OR2">#REF!</definedName>
    <definedName name="_OR3">#REF!</definedName>
    <definedName name="_OR4">#REF!</definedName>
    <definedName name="_OR5">#REF!</definedName>
    <definedName name="_OR6">#REF!</definedName>
    <definedName name="_OR7">#REF!</definedName>
    <definedName name="_OR8">#REF!</definedName>
    <definedName name="_OR9">#REF!</definedName>
    <definedName name="_Order1" hidden="1">255</definedName>
    <definedName name="_Order2" hidden="1">255</definedName>
    <definedName name="_OUT98" hidden="1">{#N/A,#N/A,TRUE,"Serviços"}</definedName>
    <definedName name="_OUT98_" hidden="1">{#N/A,#N/A,TRUE,"Serviços"}</definedName>
    <definedName name="_OUT98_1" hidden="1">{#N/A,#N/A,TRUE,"Serviços"}</definedName>
    <definedName name="_OUTTTT9888" hidden="1">{#N/A,#N/A,TRUE,"Serviços"}</definedName>
    <definedName name="_PA01" hidden="1">{"'teste'!$B$2:$R$49"}</definedName>
    <definedName name="_pA5" localSheetId="0">#REF!</definedName>
    <definedName name="_pA5" localSheetId="1">#REF!</definedName>
    <definedName name="_pA5" localSheetId="46">#REF!</definedName>
    <definedName name="_pA5" localSheetId="48">#REF!</definedName>
    <definedName name="_pA5" localSheetId="3">#REF!</definedName>
    <definedName name="_pA5" localSheetId="5">#REF!</definedName>
    <definedName name="_pA5" localSheetId="7">#REF!</definedName>
    <definedName name="_pA5" localSheetId="12">#REF!</definedName>
    <definedName name="_pA5" localSheetId="20">#REF!</definedName>
    <definedName name="_pA5" localSheetId="35">#REF!</definedName>
    <definedName name="_pA5" localSheetId="44">#REF!</definedName>
    <definedName name="_pA5" localSheetId="49">#REF!</definedName>
    <definedName name="_pA5" localSheetId="2">#REF!</definedName>
    <definedName name="_pA5">#REF!</definedName>
    <definedName name="_pA6" localSheetId="0">#REF!</definedName>
    <definedName name="_pA6" localSheetId="1">#REF!</definedName>
    <definedName name="_pA6" localSheetId="46">#REF!</definedName>
    <definedName name="_pA6" localSheetId="48">#REF!</definedName>
    <definedName name="_pA6" localSheetId="3">#REF!</definedName>
    <definedName name="_pA6" localSheetId="5">#REF!</definedName>
    <definedName name="_pA6" localSheetId="7">#REF!</definedName>
    <definedName name="_pA6" localSheetId="12">#REF!</definedName>
    <definedName name="_pA6" localSheetId="20">#REF!</definedName>
    <definedName name="_pA6" localSheetId="35">#REF!</definedName>
    <definedName name="_pA6" localSheetId="44">#REF!</definedName>
    <definedName name="_pA6" localSheetId="49">#REF!</definedName>
    <definedName name="_pA6" localSheetId="2">#REF!</definedName>
    <definedName name="_pA6">#REF!</definedName>
    <definedName name="_PAG1">"$#REF!.$C$16"</definedName>
    <definedName name="_PAG10">"$#REF!.$C$26"</definedName>
    <definedName name="_PAG11">"$#REF!.$C$27"</definedName>
    <definedName name="_PAG12">"$#REF!.$C$28"</definedName>
    <definedName name="_PAG13">"$#REF!.$C$21"</definedName>
    <definedName name="_PAG2">"$#REF!.$C$17"</definedName>
    <definedName name="_PAG3">"$#REF!.$C$18"</definedName>
    <definedName name="_PAG4">"$#REF!.$C$19"</definedName>
    <definedName name="_PAG5">"$#REF!.$C$20"</definedName>
    <definedName name="_PAG6">"$#REF!.$C$22"</definedName>
    <definedName name="_PAG7">"$#REF!.$C$23"</definedName>
    <definedName name="_PAG8">"$#REF!.$C$24"</definedName>
    <definedName name="_PAG9">"$#REF!.$C$25"</definedName>
    <definedName name="_Parse_On" hidden="1">#REF!</definedName>
    <definedName name="_Parse_Out" hidden="1">#REF!</definedName>
    <definedName name="_pC5" localSheetId="0">#REF!</definedName>
    <definedName name="_pC5" localSheetId="1">#REF!</definedName>
    <definedName name="_pC5" localSheetId="46">#REF!</definedName>
    <definedName name="_pC5" localSheetId="48">#REF!</definedName>
    <definedName name="_pC5" localSheetId="3">#REF!</definedName>
    <definedName name="_pC5" localSheetId="5">#REF!</definedName>
    <definedName name="_pC5" localSheetId="7">#REF!</definedName>
    <definedName name="_pC5" localSheetId="12">#REF!</definedName>
    <definedName name="_pC5" localSheetId="20">#REF!</definedName>
    <definedName name="_pC5" localSheetId="35">#REF!</definedName>
    <definedName name="_pC5" localSheetId="44">#REF!</definedName>
    <definedName name="_pC5" localSheetId="49">#REF!</definedName>
    <definedName name="_pC5" localSheetId="2">#REF!</definedName>
    <definedName name="_pC5">#REF!</definedName>
    <definedName name="_PMF2">#REF!</definedName>
    <definedName name="_Rbv1">#REF!</definedName>
    <definedName name="_reg1">#REF!</definedName>
    <definedName name="_reg3">#REF!</definedName>
    <definedName name="_reg5">#REF!</definedName>
    <definedName name="_reg7">#REF!</definedName>
    <definedName name="_Regression_Int" hidden="1">1</definedName>
    <definedName name="_ROD1">#REF!</definedName>
    <definedName name="_Sort" hidden="1">#REF!</definedName>
    <definedName name="_T350">#REF!</definedName>
    <definedName name="_tab0198">#REF!</definedName>
    <definedName name="_TB10">"'file:///D:/Meus documentos/ANASTÁCIO/SERCEL/BR262990800.xls'#$TLMB.$#REF!$#REF!"</definedName>
    <definedName name="_tb97">"$#REF!.$E$71"</definedName>
    <definedName name="_tbw97">"$#REF!.$E$73"</definedName>
    <definedName name="_TCB4">"$#REF!.$I$26"</definedName>
    <definedName name="_TCC4">"$#REF!.$I$18"</definedName>
    <definedName name="_TCM30">#REF!</definedName>
    <definedName name="_TEB4">"$#REF!.$I$16"</definedName>
    <definedName name="_TOT6">#REF!</definedName>
    <definedName name="_TT10">#REF!</definedName>
    <definedName name="_TT100">#REF!</definedName>
    <definedName name="_TT101">#REF!</definedName>
    <definedName name="_TT103">#REF!</definedName>
    <definedName name="_TT104">#REF!</definedName>
    <definedName name="_TT105">#REF!</definedName>
    <definedName name="_TT106">#REF!</definedName>
    <definedName name="_TT108">#REF!</definedName>
    <definedName name="_TT109">#REF!</definedName>
    <definedName name="_TT11">#REF!</definedName>
    <definedName name="_TT110">#REF!</definedName>
    <definedName name="_TT111">#REF!</definedName>
    <definedName name="_TT112">#REF!</definedName>
    <definedName name="_TT113">#REF!</definedName>
    <definedName name="_TT114">#REF!</definedName>
    <definedName name="_TT115">#REF!</definedName>
    <definedName name="_TT116">#REF!</definedName>
    <definedName name="_TT117">#REF!</definedName>
    <definedName name="_TT118">#REF!</definedName>
    <definedName name="_TT119">#REF!</definedName>
    <definedName name="_TT12">#REF!</definedName>
    <definedName name="_TT120">#REF!</definedName>
    <definedName name="_TT122">#REF!</definedName>
    <definedName name="_TT124">#REF!</definedName>
    <definedName name="_TT125">#REF!</definedName>
    <definedName name="_TT126">#REF!</definedName>
    <definedName name="_TT127">#REF!</definedName>
    <definedName name="_TT128">#REF!</definedName>
    <definedName name="_TT129">#REF!</definedName>
    <definedName name="_TT13">#REF!</definedName>
    <definedName name="_TT130">#REF!</definedName>
    <definedName name="_TT131">#REF!</definedName>
    <definedName name="_TT132">#REF!</definedName>
    <definedName name="_TT133">#REF!</definedName>
    <definedName name="_TT134">#REF!</definedName>
    <definedName name="_TT135">#REF!</definedName>
    <definedName name="_TT136">#REF!</definedName>
    <definedName name="_TT137">#REF!</definedName>
    <definedName name="_TT138">#REF!</definedName>
    <definedName name="_TT139">#REF!</definedName>
    <definedName name="_TT14">#REF!</definedName>
    <definedName name="_TT140">#REF!</definedName>
    <definedName name="_TT141">#REF!</definedName>
    <definedName name="_TT142">#REF!</definedName>
    <definedName name="_TT15">#REF!</definedName>
    <definedName name="_TT16">#REF!</definedName>
    <definedName name="_TT17">#REF!</definedName>
    <definedName name="_TT18">#REF!</definedName>
    <definedName name="_TT2">#REF!</definedName>
    <definedName name="_tt23">#REF!</definedName>
    <definedName name="_TT24">#REF!</definedName>
    <definedName name="_TT25">#REF!</definedName>
    <definedName name="_tt288">#REF!</definedName>
    <definedName name="_TT29">#REF!</definedName>
    <definedName name="_TT3">#REF!</definedName>
    <definedName name="_tt300">#REF!</definedName>
    <definedName name="_tt322">#REF!</definedName>
    <definedName name="_TT35">#REF!</definedName>
    <definedName name="_TT4">#REF!</definedName>
    <definedName name="_TT41">#REF!</definedName>
    <definedName name="_TT42">#REF!</definedName>
    <definedName name="_TT43">#REF!</definedName>
    <definedName name="_TT44">#REF!</definedName>
    <definedName name="_TT45">#REF!</definedName>
    <definedName name="_TT46">#REF!</definedName>
    <definedName name="_TT47">#REF!</definedName>
    <definedName name="_TT48">#REF!</definedName>
    <definedName name="_TT49">#REF!</definedName>
    <definedName name="_TT50">#REF!</definedName>
    <definedName name="_TT51">#REF!</definedName>
    <definedName name="_TT56">#REF!</definedName>
    <definedName name="_TT57">#REF!</definedName>
    <definedName name="_TT58">#REF!</definedName>
    <definedName name="_TT59">#REF!</definedName>
    <definedName name="_TT62">#REF!</definedName>
    <definedName name="_TT63">#REF!</definedName>
    <definedName name="_TT64">#REF!</definedName>
    <definedName name="_TT65">#REF!</definedName>
    <definedName name="_TT66">#REF!</definedName>
    <definedName name="_TT67">#REF!</definedName>
    <definedName name="_TT68">#REF!</definedName>
    <definedName name="_TT72">#REF!</definedName>
    <definedName name="_TT73">#REF!</definedName>
    <definedName name="_TT8">#REF!</definedName>
    <definedName name="_TT80">#REF!</definedName>
    <definedName name="_TT81">#REF!</definedName>
    <definedName name="_TT82">#REF!</definedName>
    <definedName name="_TT83">#REF!</definedName>
    <definedName name="_TT84">#REF!</definedName>
    <definedName name="_TT85">#REF!</definedName>
    <definedName name="_TT86">#REF!</definedName>
    <definedName name="_TT87">#REF!</definedName>
    <definedName name="_TT88">#REF!</definedName>
    <definedName name="_TT89">#REF!</definedName>
    <definedName name="_TT9">#REF!</definedName>
    <definedName name="_TT90">#REF!</definedName>
    <definedName name="_TT91">#REF!</definedName>
    <definedName name="_TT92">#REF!</definedName>
    <definedName name="_TT93">#REF!</definedName>
    <definedName name="_TT96">#REF!</definedName>
    <definedName name="_TT98">#REF!</definedName>
    <definedName name="_TT99">#REF!</definedName>
    <definedName name="A_14">"$#REF!.$#REF!$#REF!"</definedName>
    <definedName name="A_23">"'file:///C:/{Tião}/SãoSebastião/medição/18ª medição parcial/18ª medição parcial.xls'#$Medição.$#REF!$#REF!"</definedName>
    <definedName name="aa">#REF!</definedName>
    <definedName name="AA_19">AA_19</definedName>
    <definedName name="AA_20">AA_20</definedName>
    <definedName name="AA_21">AA_21</definedName>
    <definedName name="AA_23">AA_23</definedName>
    <definedName name="AA_24">AA_24</definedName>
    <definedName name="AA_39">AA_39</definedName>
    <definedName name="AA_40">AA_40</definedName>
    <definedName name="AA_41">AA_41</definedName>
    <definedName name="AA_42">AA_42</definedName>
    <definedName name="AA_43">AA_43</definedName>
    <definedName name="AA_44">AA_44</definedName>
    <definedName name="AA_45">AA_45</definedName>
    <definedName name="AA_46">AA_46</definedName>
    <definedName name="AA_47">AA_47</definedName>
    <definedName name="AA_48">AA_48</definedName>
    <definedName name="AA_51">AA_51</definedName>
    <definedName name="AA_52">AA_52</definedName>
    <definedName name="AA_53">AA_53</definedName>
    <definedName name="AA_54">AA_54</definedName>
    <definedName name="AA_55">AA_55</definedName>
    <definedName name="AA_56">AA_56</definedName>
    <definedName name="AA_57">AA_57</definedName>
    <definedName name="AA_58">AA_58</definedName>
    <definedName name="AA_59">AA_59</definedName>
    <definedName name="AA_60">AA_60</definedName>
    <definedName name="AA_61">AA_61</definedName>
    <definedName name="AA_62">AA_62</definedName>
    <definedName name="AA_63">AA_63</definedName>
    <definedName name="AA_64">AA_64</definedName>
    <definedName name="AA_65">AA_65</definedName>
    <definedName name="AA_66">AA_66</definedName>
    <definedName name="AA_67">AA_67</definedName>
    <definedName name="AA_68">AA_68</definedName>
    <definedName name="AA_69">AA_69</definedName>
    <definedName name="AA_70">AA_70</definedName>
    <definedName name="AA_71">AA_71</definedName>
    <definedName name="AA_72">AA_72</definedName>
    <definedName name="aaaa" hidden="1">#REF!</definedName>
    <definedName name="aaaa1" hidden="1">{#N/A,#N/A,TRUE,"Serviços"}</definedName>
    <definedName name="aaaaa" hidden="1">{#N/A,#N/A,FALSE,"MO (2)"}</definedName>
    <definedName name="AAAAAA">#REF!</definedName>
    <definedName name="AAAAAAAAAA">#REF!</definedName>
    <definedName name="AAAAAAAAAAAAAAAAAAAAAA" hidden="1">{#N/A,#N/A,TRUE,"Serviços"}</definedName>
    <definedName name="AB">#REF!</definedName>
    <definedName name="ABC">#REF!</definedName>
    <definedName name="acost" hidden="1">{#N/A,#N/A,TRUE,"Serviços"}</definedName>
    <definedName name="ad" hidden="1">{#N/A,#N/A,FALSE,"MO (2)"}</definedName>
    <definedName name="ads">#REF!</definedName>
    <definedName name="aeeoijo" hidden="1">{#N/A,#N/A,TRUE,"Serviços"}</definedName>
    <definedName name="aegav" hidden="1">{#N/A,#N/A,TRUE,"Serviços"}</definedName>
    <definedName name="aegev" hidden="1">{#N/A,#N/A,TRUE,"Serviços"}</definedName>
    <definedName name="aevaeva" hidden="1">{#N/A,#N/A,TRUE,"Serviços"}</definedName>
    <definedName name="aewgeag" hidden="1">{#N/A,#N/A,TRUE,"Serviços"}</definedName>
    <definedName name="AFDD">AFDD</definedName>
    <definedName name="afev" hidden="1">{#N/A,#N/A,TRUE,"Serviços"}</definedName>
    <definedName name="AGORA" hidden="1">{#N/A,#N/A,FALSE,"SS";#N/A,#N/A,FALSE,"TER1";#N/A,#N/A,FALSE,"TER2";#N/A,#N/A,FALSE,"TER3";#N/A,#N/A,FALSE,"TP1";#N/A,#N/A,FALSE,"TP2";#N/A,#N/A,FALSE,"TP3";#N/A,#N/A,FALSE,"DI1";#N/A,#N/A,FALSE,"DI2";#N/A,#N/A,FALSE,"DI3";#N/A,#N/A,FALSE,"DS1";#N/A,#N/A,FALSE,"DS2";#N/A,#N/A,FALSE,"CM"}</definedName>
    <definedName name="AGORA2" hidden="1">{#N/A,#N/A,FALSE,"SS";#N/A,#N/A,FALSE,"TER1";#N/A,#N/A,FALSE,"TER2";#N/A,#N/A,FALSE,"TER3";#N/A,#N/A,FALSE,"TP1";#N/A,#N/A,FALSE,"TP2";#N/A,#N/A,FALSE,"TP3";#N/A,#N/A,FALSE,"DI1";#N/A,#N/A,FALSE,"DI2";#N/A,#N/A,FALSE,"DI3";#N/A,#N/A,FALSE,"DS1";#N/A,#N/A,FALSE,"DS2";#N/A,#N/A,FALSE,"CM"}</definedName>
    <definedName name="AGREGADO_4">"$'memória de calculo_liquida'.$#REF!$#REF!"</definedName>
    <definedName name="alex" hidden="1">{#N/A,#N/A,FALSE,"MO (2)"}</definedName>
    <definedName name="alex_1" hidden="1">{#N/A,#N/A,FALSE,"MO (2)"}</definedName>
    <definedName name="am" hidden="1">{#N/A,#N/A,FALSE,"MO (2)"}</definedName>
    <definedName name="AMELI" hidden="1">{#N/A,#N/A,FALSE,"MO (2)"}</definedName>
    <definedName name="anscount" hidden="1">3</definedName>
    <definedName name="ant" hidden="1">{#N/A,#N/A,FALSE,"MO (2)"}</definedName>
    <definedName name="ant_1" hidden="1">{#N/A,#N/A,FALSE,"MO (2)"}</definedName>
    <definedName name="AqCAP1">#REF!</definedName>
    <definedName name="AqCap2">#REF!</definedName>
    <definedName name="AQCAP20">"$#REF!.$I$15"</definedName>
    <definedName name="AqCAPCBUQ">#REF!</definedName>
    <definedName name="AqCAPPMQ">#REF!</definedName>
    <definedName name="AQCM30">"$#REF!.$I$16"</definedName>
    <definedName name="AQRM1C">"$#REF!.$I$18"</definedName>
    <definedName name="AQRR1C">"$#REF!.$I$17"</definedName>
    <definedName name="AquisMatBet">#REF!</definedName>
    <definedName name="AREA">"$#REF!.$Q$44"</definedName>
    <definedName name="area_base">#REF!</definedName>
    <definedName name="area_base_4">"$#REF!.$#REF!$#REF!"</definedName>
    <definedName name="_xlnm.Print_Area" localSheetId="27">'2.1'!$A$1:$E$23</definedName>
    <definedName name="_xlnm.Print_Area" localSheetId="28">'2.2'!$A$1:$E$23</definedName>
    <definedName name="_xlnm.Print_Area" localSheetId="29">'2.3'!$A$1:$E$23</definedName>
    <definedName name="_xlnm.Print_Area" localSheetId="30">'2.4'!$A$1:$E$23</definedName>
    <definedName name="_xlnm.Print_Area" localSheetId="31">'2.5'!$A$1:$E$23</definedName>
    <definedName name="_xlnm.Print_Area" localSheetId="32">'2.6'!$A$1:$E$23</definedName>
    <definedName name="_xlnm.Print_Area" localSheetId="33">'2.7'!$A$1:$E$23</definedName>
    <definedName name="_xlnm.Print_Area" localSheetId="34">'2.8'!$A$1:$E$22</definedName>
    <definedName name="_xlnm.Print_Area" localSheetId="37">'4.1'!$A$1:$F$14</definedName>
    <definedName name="_xlnm.Print_Area" localSheetId="39">'4.3'!$A$1:$F$14</definedName>
    <definedName name="_xlnm.Print_Area" localSheetId="42">'4.6'!$A$1:$F$14</definedName>
    <definedName name="_xlnm.Print_Area" localSheetId="43">'4.7'!$A$1:$F$15</definedName>
    <definedName name="_xlnm.Print_Area" localSheetId="6">BDI!$A$1:$B$24</definedName>
    <definedName name="_xlnm.Print_Area" localSheetId="49">COTAÇÕES!$A$1:$E$575</definedName>
    <definedName name="_xlnm.Print_Area" localSheetId="47">Dados!$A$1:$D$202</definedName>
    <definedName name="_xlnm.Print_Area" localSheetId="36">Equip.!$A$1:$G$12</definedName>
    <definedName name="_xlnm.Print_Area" localSheetId="45">FROTA!$A$1:$E$19</definedName>
    <definedName name="_xlnm.Print_Area" localSheetId="14">'JAR. HN'!$A$1:$F$29</definedName>
    <definedName name="_xlnm.Print_Area" localSheetId="17">'MOT1. HN'!$A$1:$E$29</definedName>
    <definedName name="_xlnm.Print_Area" localSheetId="18">'MOT2. HN'!$A$1:$E$29</definedName>
    <definedName name="_xlnm.Print_Area" localSheetId="19">'MOT3. HN'!$A$1:$E$29</definedName>
    <definedName name="_xlnm.Print_Area" localSheetId="16">'MTR. HN'!$A$1:$E$29</definedName>
    <definedName name="_xlnm.Print_Area" localSheetId="4">'PLANILHA DESCRITIVA'!$A$1:$L$123</definedName>
    <definedName name="_xlnm.Print_Area" localSheetId="2">'PLANILHA RESUMO DE PREÇOS'!$A$1:$J$23</definedName>
    <definedName name="_xlnm.Print_Area" localSheetId="26">Veículos!$A$1:$F$16</definedName>
    <definedName name="Área_impressão_IM">#REF!</definedName>
    <definedName name="ÁREA_PROCV_BAIRROS">#REF!</definedName>
    <definedName name="ÁREA_PROCV_SUB_EMPREITEIRAS">#REF!</definedName>
    <definedName name="AREAL.USINA">#REF!</definedName>
    <definedName name="ÁreaTotal">#REF!</definedName>
    <definedName name="AREC">#REF!</definedName>
    <definedName name="AREIACS">#REF!</definedName>
    <definedName name="ARGAMASSA">"$#REF!.$I$27"</definedName>
    <definedName name="Arq_Nome">#REF!</definedName>
    <definedName name="as">#REF!</definedName>
    <definedName name="asasa" hidden="1">{#N/A,#N/A,FALSE,"MO (2)"}</definedName>
    <definedName name="asd" hidden="1">{#N/A,#N/A,TRUE,"Serviços"}</definedName>
    <definedName name="ASDF" hidden="1">{#N/A,#N/A,TRUE,"Serviços"}</definedName>
    <definedName name="asdff" hidden="1">{#N/A,#N/A,TRUE,"Serviços"}</definedName>
    <definedName name="ASDFG" hidden="1">{#N/A,#N/A,TRUE,"Serviços"}</definedName>
    <definedName name="asdfghqefha" hidden="1">{#N/A,#N/A,FALSE,"MO (2)"}</definedName>
    <definedName name="asdq" hidden="1">{#N/A,#N/A,TRUE,"Serviços"}</definedName>
    <definedName name="asdsac" hidden="1">{#N/A,#N/A,TRUE,"Serviços"}</definedName>
    <definedName name="asdxc" hidden="1">{#N/A,#N/A,TRUE,"Serviços"}</definedName>
    <definedName name="asefete" hidden="1">{#N/A,#N/A,FALSE,"MO (2)"}</definedName>
    <definedName name="ASFALTO">"$#REF!.$E$#REF!"</definedName>
    <definedName name="ASFGG" hidden="1">{#N/A,#N/A,TRUE,"Serviços"}</definedName>
    <definedName name="asscontrato">#REF!</definedName>
    <definedName name="assinatura">#REF!</definedName>
    <definedName name="asss" hidden="1">{#N/A,#N/A,TRUE,"Serviços"}</definedName>
    <definedName name="ATUAL">"$#REF!.$F$29"</definedName>
    <definedName name="AUTO">"$#REF!.$D$12"</definedName>
    <definedName name="AUXILIO">#REF!</definedName>
    <definedName name="AVC">AVC</definedName>
    <definedName name="aveave" hidden="1">{#N/A,#N/A,TRUE,"Serviços"}</definedName>
    <definedName name="awea" hidden="1">{#N/A,#N/A,TRUE,"Serviços"}</definedName>
    <definedName name="awfwc" hidden="1">{#N/A,#N/A,TRUE,"Serviços"}</definedName>
    <definedName name="awwf" hidden="1">{#N/A,#N/A,TRUE,"Serviços"}</definedName>
    <definedName name="BANCO">#REF!</definedName>
    <definedName name="_xlnm.Database">#REF!</definedName>
    <definedName name="banco0">#REF!</definedName>
    <definedName name="batista" hidden="1">{#N/A,#N/A,FALSE,"SS 1";#N/A,#N/A,FALSE,"SS 2";#N/A,#N/A,FALSE,"TER 1 (1)";#N/A,#N/A,FALSE,"TER 1 (2)";#N/A,#N/A,FALSE,"TER 2 ";#N/A,#N/A,FALSE,"TP  (1)";#N/A,#N/A,FALSE,"TP  (2)";#N/A,#N/A,FALSE,"CM BAR"}</definedName>
    <definedName name="bb_38">bb_38</definedName>
    <definedName name="bbbb" hidden="1">{#N/A,#N/A,FALSE,"MO (2)"}</definedName>
    <definedName name="bbbb_1" hidden="1">{#N/A,#N/A,FALSE,"MO (2)"}</definedName>
    <definedName name="bbbbbbb" hidden="1">{#N/A,#N/A,FALSE,"MO (2)"}</definedName>
    <definedName name="BD_SERVICOS">#REF!</definedName>
    <definedName name="BDI">#REF!</definedName>
    <definedName name="BDI_11">#REF!</definedName>
    <definedName name="BDIB">#REF!</definedName>
    <definedName name="BDIG">#REF!</definedName>
    <definedName name="BenCust">#REF!</definedName>
    <definedName name="BETUMINOSO_10">"#REF!"</definedName>
    <definedName name="BETUMINOSO_19">"#REF!"</definedName>
    <definedName name="BETUMINOSO_25">"#REF!"</definedName>
    <definedName name="BETUMINOSO_28">"#REF!"</definedName>
    <definedName name="BETUMINOSO_29">"#REF!"</definedName>
    <definedName name="BETUMINOSO_30">"#REF!"</definedName>
    <definedName name="BETUMINOSO_31">"#REF!"</definedName>
    <definedName name="BETUMINOSO_32">"#REF!"</definedName>
    <definedName name="BETUMINOSO_33">"#REF!"</definedName>
    <definedName name="BETUMINOSO_34">"#REF!"</definedName>
    <definedName name="BETUMINOSO_35">"#REF!"</definedName>
    <definedName name="BETUMINOSO_36">"#REF!"</definedName>
    <definedName name="BETUMINOSO_37">"#REF!"</definedName>
    <definedName name="BETUMINOSO_38">"#REF!"</definedName>
    <definedName name="BETUMINOSO_39">"#REF!"</definedName>
    <definedName name="BETUMINOSO_5">"#REF!"</definedName>
    <definedName name="BETUMINOSO_6">"#REF!"</definedName>
    <definedName name="BETUMINOSO_8">"#REF!"</definedName>
    <definedName name="BI">#REF!</definedName>
    <definedName name="BII">#REF!</definedName>
    <definedName name="Bloco" hidden="1">#REF!</definedName>
    <definedName name="Bloco2" hidden="1">#REF!</definedName>
    <definedName name="BLOCOS" hidden="1">{#N/A,#N/A,FALSE,"Plan1"}</definedName>
    <definedName name="BR">#REF!</definedName>
    <definedName name="BR_10">#REF!</definedName>
    <definedName name="BR_10_13">#REF!</definedName>
    <definedName name="BR_10_39">#REF!</definedName>
    <definedName name="BR_10_6">#REF!</definedName>
    <definedName name="BR_11">#REF!</definedName>
    <definedName name="BR_11_13">#REF!</definedName>
    <definedName name="BR_11_39">#REF!</definedName>
    <definedName name="BR_11_6">#REF!</definedName>
    <definedName name="BR_12">#REF!</definedName>
    <definedName name="BR_12_13">#REF!</definedName>
    <definedName name="BR_12_39">#REF!</definedName>
    <definedName name="BR_12_6">#REF!</definedName>
    <definedName name="BR_13">#REF!</definedName>
    <definedName name="BR_13_13">#REF!</definedName>
    <definedName name="BR_13_39">#REF!</definedName>
    <definedName name="BR_13_6">#REF!</definedName>
    <definedName name="BR_14">#REF!</definedName>
    <definedName name="BR_14_13">#REF!</definedName>
    <definedName name="BR_14_39">#REF!</definedName>
    <definedName name="BR_14_6">#REF!</definedName>
    <definedName name="BR_15">#REF!</definedName>
    <definedName name="BR_15_13">#REF!</definedName>
    <definedName name="BR_15_39">#REF!</definedName>
    <definedName name="BR_15_6">#REF!</definedName>
    <definedName name="BR_16">#REF!</definedName>
    <definedName name="BR_16_13">#REF!</definedName>
    <definedName name="BR_16_39">#REF!</definedName>
    <definedName name="BR_16_6">#REF!</definedName>
    <definedName name="BR_17">#REF!</definedName>
    <definedName name="BR_17_13">#REF!</definedName>
    <definedName name="BR_17_39">#REF!</definedName>
    <definedName name="BR_17_6">#REF!</definedName>
    <definedName name="BR_18">#REF!</definedName>
    <definedName name="BR_18_13">#REF!</definedName>
    <definedName name="BR_18_39">#REF!</definedName>
    <definedName name="BR_18_6">#REF!</definedName>
    <definedName name="BR_19">#REF!</definedName>
    <definedName name="BR_19_13">#REF!</definedName>
    <definedName name="BR_19_39">#REF!</definedName>
    <definedName name="BR_19_6">#REF!</definedName>
    <definedName name="BR_2">#REF!</definedName>
    <definedName name="BR_2_13">#REF!</definedName>
    <definedName name="BR_2_39">#REF!</definedName>
    <definedName name="BR_2_6">#REF!</definedName>
    <definedName name="BR_20">#REF!</definedName>
    <definedName name="BR_20_13">#REF!</definedName>
    <definedName name="BR_20_39">#REF!</definedName>
    <definedName name="BR_20_6">#REF!</definedName>
    <definedName name="BR_21">#REF!</definedName>
    <definedName name="BR_21_13">#REF!</definedName>
    <definedName name="BR_21_39">#REF!</definedName>
    <definedName name="BR_21_6">#REF!</definedName>
    <definedName name="BR_22">#REF!</definedName>
    <definedName name="BR_22_13">#REF!</definedName>
    <definedName name="BR_22_39">#REF!</definedName>
    <definedName name="BR_22_6">#REF!</definedName>
    <definedName name="BR_23">#REF!</definedName>
    <definedName name="BR_23_13">#REF!</definedName>
    <definedName name="BR_23_39">#REF!</definedName>
    <definedName name="BR_23_6">#REF!</definedName>
    <definedName name="BR_24">#REF!</definedName>
    <definedName name="BR_24_13">#REF!</definedName>
    <definedName name="BR_24_39">#REF!</definedName>
    <definedName name="BR_24_6">#REF!</definedName>
    <definedName name="BR_25">#REF!</definedName>
    <definedName name="BR_25_13">#REF!</definedName>
    <definedName name="BR_25_39">#REF!</definedName>
    <definedName name="BR_25_6">#REF!</definedName>
    <definedName name="BR_26">#REF!</definedName>
    <definedName name="BR_26_13">#REF!</definedName>
    <definedName name="BR_26_39">#REF!</definedName>
    <definedName name="BR_26_6">#REF!</definedName>
    <definedName name="BR_27">#REF!</definedName>
    <definedName name="BR_27_13">#REF!</definedName>
    <definedName name="BR_27_39">#REF!</definedName>
    <definedName name="BR_27_6">#REF!</definedName>
    <definedName name="BR_28">#REF!</definedName>
    <definedName name="BR_28_13">#REF!</definedName>
    <definedName name="BR_28_39">#REF!</definedName>
    <definedName name="BR_28_6">#REF!</definedName>
    <definedName name="BR_29">#REF!</definedName>
    <definedName name="BR_29_13">#REF!</definedName>
    <definedName name="BR_29_39">#REF!</definedName>
    <definedName name="BR_29_6">#REF!</definedName>
    <definedName name="BR_30">#REF!</definedName>
    <definedName name="BR_30_13">#REF!</definedName>
    <definedName name="BR_30_39">#REF!</definedName>
    <definedName name="BR_30_6">#REF!</definedName>
    <definedName name="BR_31">#REF!</definedName>
    <definedName name="BR_32">#REF!</definedName>
    <definedName name="BR_32_13">#REF!</definedName>
    <definedName name="BR_32_39">#REF!</definedName>
    <definedName name="BR_32_6">#REF!</definedName>
    <definedName name="BR_33">#REF!</definedName>
    <definedName name="BR_33_13">#REF!</definedName>
    <definedName name="BR_33_39">#REF!</definedName>
    <definedName name="BR_33_6">#REF!</definedName>
    <definedName name="BR_34">#REF!</definedName>
    <definedName name="BR_34_13">#REF!</definedName>
    <definedName name="BR_34_39">#REF!</definedName>
    <definedName name="BR_34_6">#REF!</definedName>
    <definedName name="BR_36">#REF!</definedName>
    <definedName name="BR_40">#REF!</definedName>
    <definedName name="BR_40_13">#REF!</definedName>
    <definedName name="BR_40_39">#REF!</definedName>
    <definedName name="BR_40_6">#REF!</definedName>
    <definedName name="BR_41">#REF!</definedName>
    <definedName name="BR_41_13">#REF!</definedName>
    <definedName name="BR_41_39">#REF!</definedName>
    <definedName name="BR_41_6">#REF!</definedName>
    <definedName name="BR_43">#REF!</definedName>
    <definedName name="BR_43_13">#REF!</definedName>
    <definedName name="BR_43_39">#REF!</definedName>
    <definedName name="BR_43_6">#REF!</definedName>
    <definedName name="BR_44">#REF!</definedName>
    <definedName name="BR_44_13">#REF!</definedName>
    <definedName name="BR_44_39">#REF!</definedName>
    <definedName name="BR_44_6">#REF!</definedName>
    <definedName name="BR_45">#REF!</definedName>
    <definedName name="BR_45_13">#REF!</definedName>
    <definedName name="BR_45_39">#REF!</definedName>
    <definedName name="BR_45_6">#REF!</definedName>
    <definedName name="BR_46">#REF!</definedName>
    <definedName name="BR_46_13">#REF!</definedName>
    <definedName name="BR_46_39">#REF!</definedName>
    <definedName name="BR_46_6">#REF!</definedName>
    <definedName name="BR_47">#REF!</definedName>
    <definedName name="BR_47_13">#REF!</definedName>
    <definedName name="BR_47_39">#REF!</definedName>
    <definedName name="BR_47_6">#REF!</definedName>
    <definedName name="BR_48">#REF!</definedName>
    <definedName name="BR_48_13">#REF!</definedName>
    <definedName name="BR_48_39">#REF!</definedName>
    <definedName name="BR_48_6">#REF!</definedName>
    <definedName name="BR_49">#REF!</definedName>
    <definedName name="BR_49_13">#REF!</definedName>
    <definedName name="BR_49_39">#REF!</definedName>
    <definedName name="BR_49_6">#REF!</definedName>
    <definedName name="BR_50">#REF!</definedName>
    <definedName name="BR_50_13">#REF!</definedName>
    <definedName name="BR_50_39">#REF!</definedName>
    <definedName name="BR_50_6">#REF!</definedName>
    <definedName name="BR_51">#REF!</definedName>
    <definedName name="BR_51_13">#REF!</definedName>
    <definedName name="BR_51_39">#REF!</definedName>
    <definedName name="BR_51_6">#REF!</definedName>
    <definedName name="BR_52">#REF!</definedName>
    <definedName name="BR_52_13">#REF!</definedName>
    <definedName name="BR_52_39">#REF!</definedName>
    <definedName name="BR_52_6">#REF!</definedName>
    <definedName name="BR_6">#REF!</definedName>
    <definedName name="BR_6_13">#REF!</definedName>
    <definedName name="BR_6_39">#REF!</definedName>
    <definedName name="BR_6_6">#REF!</definedName>
    <definedName name="BR_7">#REF!</definedName>
    <definedName name="BR_7_13">#REF!</definedName>
    <definedName name="BR_7_39">#REF!</definedName>
    <definedName name="BR_7_6">#REF!</definedName>
    <definedName name="BR_8">#REF!</definedName>
    <definedName name="BR_8_13">#REF!</definedName>
    <definedName name="BR_8_39">#REF!</definedName>
    <definedName name="BR_8_6">#REF!</definedName>
    <definedName name="BR_9">#REF!</definedName>
    <definedName name="BR_9_13">#REF!</definedName>
    <definedName name="BR_9_39">#REF!</definedName>
    <definedName name="BR_9_6">#REF!</definedName>
    <definedName name="BRITA_DRENO" hidden="1">{#N/A,#N/A,TRUE,"Plan1"}</definedName>
    <definedName name="BRITA_TSD" hidden="1">{#N/A,#N/A,TRUE,"Plan1"}</definedName>
    <definedName name="BRITA_TSD_2" hidden="1">{#N/A,#N/A,TRUE,"Plan1"}</definedName>
    <definedName name="BRITAT">#REF!</definedName>
    <definedName name="BRZ">#REF!</definedName>
    <definedName name="BRZ_13">#REF!</definedName>
    <definedName name="BRZ_39">#REF!</definedName>
    <definedName name="BRZ_6">#REF!</definedName>
    <definedName name="Bueiro" hidden="1">{#N/A,#N/A,TRUE,"Plan1"}</definedName>
    <definedName name="BVBZ" hidden="1">{#N/A,#N/A,FALSE,"MO (2)"}</definedName>
    <definedName name="Ç" hidden="1">{#N/A,#N/A,FALSE,"MO (2)"}</definedName>
    <definedName name="cab_cortes_4">"$#REF!.$A$1:$J$13"</definedName>
    <definedName name="cab_dmt_4">"$#REF!.$B$2:$W$13"</definedName>
    <definedName name="CABE">#REF!</definedName>
    <definedName name="cadeira" hidden="1">{#N/A,#N/A,TRUE,"Serviços"}</definedName>
    <definedName name="cadeira_1" hidden="1">{#N/A,#N/A,TRUE,"Serviços"}</definedName>
    <definedName name="CadIns" hidden="1">#REF!</definedName>
    <definedName name="CadSrv" hidden="1">#REF!</definedName>
    <definedName name="CAI">#REF!</definedName>
    <definedName name="CAIA">"'file:///D:/Meus documentos/ANASTÁCIO/SERCEL/BR262990800.xls'#$SERVIÇOS.$#REF!$#REF!"</definedName>
    <definedName name="caiacao">#REF!</definedName>
    <definedName name="CAIB">#REF!</definedName>
    <definedName name="caixa">#REF!</definedName>
    <definedName name="CAL">#REF!</definedName>
    <definedName name="CAMI">"$#REF!.$D$13"</definedName>
    <definedName name="CAP_20_20">"$'QUANT SERV MAN _5ª_'.$#REF!$#REF!"</definedName>
    <definedName name="CAP20W">"$#REF!.$J$14"</definedName>
    <definedName name="CAP20WA">"$#REF!.$J$13"</definedName>
    <definedName name="CAPA" hidden="1">{#N/A,#N/A,TRUE,"Serviços"}</definedName>
    <definedName name="CAPA_1" hidden="1">{#N/A,#N/A,TRUE,"Serviços"}</definedName>
    <definedName name="capa1" hidden="1">{#N/A,#N/A,TRUE,"Serviços"}</definedName>
    <definedName name="capa1_1" hidden="1">{#N/A,#N/A,TRUE,"Serviços"}</definedName>
    <definedName name="capa11" hidden="1">{#N/A,#N/A,TRUE,"Serviços"}</definedName>
    <definedName name="capa2" hidden="1">{#N/A,#N/A,TRUE,"Serviços"}</definedName>
    <definedName name="capa2_1" hidden="1">{#N/A,#N/A,TRUE,"Serviços"}</definedName>
    <definedName name="capa22" hidden="1">{#N/A,#N/A,TRUE,"Serviços"}</definedName>
    <definedName name="CAPAA" hidden="1">{#N/A,#N/A,TRUE,"Serviços"}</definedName>
    <definedName name="capataz">#REF!</definedName>
    <definedName name="CAPCOR_20">#REF!</definedName>
    <definedName name="CAPPPP">"$#REF!.$K$14"</definedName>
    <definedName name="CAPREC_20">#REF!</definedName>
    <definedName name="CAPREM_20">#REF!</definedName>
    <definedName name="CAPREM_23">"'file:///C:/Documents and Settings/margareth.gugelmin/Configurações locais/Temporary Internet Files/Content.IE5/QNLN68NY/3ª MEDIÇÃO  novembro-07.xls'#$'REMENDO PROF MAN 3ª MP'.$#REF!$#REF!"</definedName>
    <definedName name="CAPREM_8">"$'REM_ PROF REC MBUF 5ª MP'.$#REF!$#REF!"</definedName>
    <definedName name="CAPREM_9">"$'REMENDO PROF_MBUQ 5ª MP'.$#REF!$#REF!"</definedName>
    <definedName name="CAPSEL">#REF!</definedName>
    <definedName name="CAPSEL_13">#REF!</definedName>
    <definedName name="CAPSEL_39">#REF!</definedName>
    <definedName name="CAPSEL_6">#REF!</definedName>
    <definedName name="CAPTB_20">#REF!</definedName>
    <definedName name="CAPTB_23">"'file:///C:/Documents and Settings/margareth.gugelmin/Configurações locais/Temporary Internet Files/Content.IE5/QNLN68NY/3ª MEDIÇÃO  novembro-07.xls'#$'TAPA BUR MBUF MAN 3ª MP '.$#REF!$#REF!"</definedName>
    <definedName name="CAPTB_7">"$'TAPA BUR MBUF REC 5ª MP'.$#REF!$#REF!"</definedName>
    <definedName name="CAPTOTAL">"$#REF!.$J$12"</definedName>
    <definedName name="CARLA" hidden="1">{#N/A,#N/A,FALSE,"SS";#N/A,#N/A,FALSE,"TER1";#N/A,#N/A,FALSE,"TER2";#N/A,#N/A,FALSE,"TER3";#N/A,#N/A,FALSE,"TP1";#N/A,#N/A,FALSE,"TP2";#N/A,#N/A,FALSE,"TP3";#N/A,#N/A,FALSE,"DI1";#N/A,#N/A,FALSE,"DI2";#N/A,#N/A,FALSE,"DI3";#N/A,#N/A,FALSE,"DS1";#N/A,#N/A,FALSE,"DS2";#N/A,#N/A,FALSE,"CM"}</definedName>
    <definedName name="CARRO">#REF!</definedName>
    <definedName name="CASA">#REF!</definedName>
    <definedName name="CBUQ_4">"$'memória de calculo_liquida'.$#REF!$#REF!"</definedName>
    <definedName name="CC">#REF!</definedName>
    <definedName name="çç_30">[0]!çç_30</definedName>
    <definedName name="çç_38">[0]!çç_38</definedName>
    <definedName name="CCC" hidden="1">{#N/A,#N/A,FALSE,"MO (2)"}</definedName>
    <definedName name="CCCCCCCC" hidden="1">{#N/A,#N/A,FALSE,"Plan1"}</definedName>
    <definedName name="cccusto">#REF!</definedName>
    <definedName name="cch" hidden="1">#N/A</definedName>
    <definedName name="CCIC">#REF!</definedName>
    <definedName name="CCP">#REF!</definedName>
    <definedName name="CCP_13">#REF!</definedName>
    <definedName name="CCP_39">#REF!</definedName>
    <definedName name="CCP_6">#REF!</definedName>
    <definedName name="CCPW">"$#REF!.$E$34"</definedName>
    <definedName name="CCPWA">"$#REF!.$E$33"</definedName>
    <definedName name="ccusto">#REF!</definedName>
    <definedName name="CD">#REF!</definedName>
    <definedName name="CD_13">#REF!</definedName>
    <definedName name="CD_39">#REF!</definedName>
    <definedName name="CD_6">#REF!</definedName>
    <definedName name="CD97A">"$#REF!.$H$80"</definedName>
    <definedName name="CD97AW">"$#REF!.$H$82"</definedName>
    <definedName name="CdQtEqA" hidden="1">2</definedName>
    <definedName name="CdQtEqP" hidden="1">2</definedName>
    <definedName name="CdQtMoA" hidden="1">2</definedName>
    <definedName name="CdQtMoP" hidden="1">2</definedName>
    <definedName name="CdQtMpA" hidden="1">5</definedName>
    <definedName name="CdQtMpP" hidden="1">5</definedName>
    <definedName name="CdQtTrA" hidden="1">2</definedName>
    <definedName name="CdQtTrP" hidden="1">2</definedName>
    <definedName name="CDW">"$#REF!.$H$41"</definedName>
    <definedName name="CDWA">"$#REF!.$H$40"</definedName>
    <definedName name="Cerca">#REF!</definedName>
    <definedName name="CFJVFGRELKUVGQWBKLU">CFJVFGRELKUVGQWBKLU</definedName>
    <definedName name="Chave" hidden="1">#REF!</definedName>
    <definedName name="Chave1" hidden="1">#REF!</definedName>
    <definedName name="CHEFEENG">#REF!</definedName>
    <definedName name="ci">#REF!</definedName>
    <definedName name="CIDADE">#REF!</definedName>
    <definedName name="Cidades">#REF!</definedName>
    <definedName name="CIM">#REF!</definedName>
    <definedName name="Clas" hidden="1">MAX(LEN(#REF!))</definedName>
    <definedName name="Clas_1" hidden="1">MAX(LEN(#REF!))</definedName>
    <definedName name="Cliente" hidden="1">""</definedName>
    <definedName name="Cls" hidden="1">#N/A</definedName>
    <definedName name="CM">"$#REF!.$O$31"</definedName>
    <definedName name="CM_30_20">"$'QUANT SERV MAN _5ª_'.$#REF!$#REF!"</definedName>
    <definedName name="CM_30IRCGP">#REF!</definedName>
    <definedName name="CM_30RP">#REF!</definedName>
    <definedName name="CM30W">"$#REF!.$I$14"</definedName>
    <definedName name="CM30WA">"$#REF!.$I$13"</definedName>
    <definedName name="CMB">#REF!</definedName>
    <definedName name="CMREM_20">#REF!</definedName>
    <definedName name="CMTB_20">#REF!</definedName>
    <definedName name="CMTBFMAN_20">"$#REF!.$O$36"</definedName>
    <definedName name="CMTBFMAN_21">"$#REF!.$O$36"</definedName>
    <definedName name="CMTOTAL">"$#REF!.$I$12"</definedName>
    <definedName name="CMW">"$#REF!.$O$33"</definedName>
    <definedName name="CMWA">"$#REF!.$O$32"</definedName>
    <definedName name="coc">#REF!,#REF!,#REF!,#REF!</definedName>
    <definedName name="Cod" hidden="1">#REF!</definedName>
    <definedName name="Cód.">#REF!</definedName>
    <definedName name="Cód.4">#REF!</definedName>
    <definedName name="Cód.SER">#REF!</definedName>
    <definedName name="Codigo" hidden="1">#REF!</definedName>
    <definedName name="CODOR1">#REF!</definedName>
    <definedName name="CODOR15">#REF!</definedName>
    <definedName name="CODOR17">#REF!</definedName>
    <definedName name="CODOR18">#REF!</definedName>
    <definedName name="CODOR19">#REF!</definedName>
    <definedName name="CODOR2">#REF!</definedName>
    <definedName name="CODOR3">#REF!</definedName>
    <definedName name="CODOR4">#REF!</definedName>
    <definedName name="CODOR5">#REF!</definedName>
    <definedName name="CODOR6">#REF!</definedName>
    <definedName name="CODOR7">#REF!</definedName>
    <definedName name="CODOR8">#REF!</definedName>
    <definedName name="CODOR9">#REF!</definedName>
    <definedName name="Colchão_4">"$#REF!.$#REF!$#REF!"</definedName>
    <definedName name="Coluna" hidden="1">#REF!</definedName>
    <definedName name="Com10np">#REF!</definedName>
    <definedName name="COM10PAV">#REF!</definedName>
    <definedName name="ComCarrNp">#REF!</definedName>
    <definedName name="Comp" hidden="1">#REF!</definedName>
    <definedName name="comparativo" hidden="1">{#N/A,#N/A,TRUE,"Serviços"}</definedName>
    <definedName name="COMPLETO">COMPLETO</definedName>
    <definedName name="COMPOSICAO">#REF!</definedName>
    <definedName name="COMPR_FRESA">#REF!</definedName>
    <definedName name="CONSER">#REF!</definedName>
    <definedName name="conserva">#REF!</definedName>
    <definedName name="CONTR">#REF!</definedName>
    <definedName name="CONTR_13">#REF!</definedName>
    <definedName name="CONTR_39">#REF!</definedName>
    <definedName name="CONTR_6">#REF!</definedName>
    <definedName name="contrato">#REF!</definedName>
    <definedName name="CONTRATO_20">#REF!</definedName>
    <definedName name="CONTRATO_21">#REF!</definedName>
    <definedName name="controle" hidden="1">{"'Plan1 (2)'!$A$5:$F$63"}</definedName>
    <definedName name="Corpus">#REF!+60</definedName>
    <definedName name="CORREÇÃOMBUFMAN">#REF!</definedName>
    <definedName name="CORREÇÃOMBUQMAN">#REF!</definedName>
    <definedName name="CORRMBUFMAN">#REF!</definedName>
    <definedName name="CORRMBUFMAN_23">#REF!</definedName>
    <definedName name="CORRMBUQMAN">#REF!</definedName>
    <definedName name="CORRMBUQMAN_23">#REF!</definedName>
    <definedName name="CORRMBUQREC">#REF!</definedName>
    <definedName name="CORRMBUQREC_23">#REF!</definedName>
    <definedName name="cOTROLE">#REF!</definedName>
    <definedName name="cp.100">#REF!</definedName>
    <definedName name="cp.95">#REF!</definedName>
    <definedName name="CpuAux" hidden="1">#REF!</definedName>
    <definedName name="CPUs" hidden="1">#REF!</definedName>
    <definedName name="CRG_01">#REF!</definedName>
    <definedName name="CRIT" hidden="1">#REF!</definedName>
    <definedName name="Criteria_0" hidden="1">#REF!</definedName>
    <definedName name="_xlnm.Criteria" hidden="1">#REF!</definedName>
    <definedName name="CRO">#REF!</definedName>
    <definedName name="Cron" hidden="1">{#N/A,#N/A,FALSE,"MO (2)"}</definedName>
    <definedName name="Cron_1" hidden="1">{#N/A,#N/A,FALSE,"MO (2)"}</definedName>
    <definedName name="CRONOFÍSICO">#REF!</definedName>
    <definedName name="cronograma" hidden="1">{#N/A,#N/A,TRUE,"Plan1"}</definedName>
    <definedName name="cronograma_1" hidden="1">{#N/A,#N/A,TRUE,"Plan1"}</definedName>
    <definedName name="Croquiiii_38">Croquiiii_38</definedName>
    <definedName name="cu" hidden="1">{#N/A,#N/A,TRUE,"Serviços"}</definedName>
    <definedName name="Cun" localSheetId="0" hidden="1">VLOOKUP(#REF!,rec,5,0)</definedName>
    <definedName name="Cun" localSheetId="1" hidden="1">VLOOKUP(#REF!,rec,5,0)</definedName>
    <definedName name="Cun" localSheetId="46" hidden="1">VLOOKUP(#REF!,rec,5,0)</definedName>
    <definedName name="Cun" localSheetId="48" hidden="1">VLOOKUP(#REF!,rec,5,0)</definedName>
    <definedName name="Cun" localSheetId="3" hidden="1">VLOOKUP(#REF!,rec,5,0)</definedName>
    <definedName name="Cun" localSheetId="5" hidden="1">VLOOKUP(#REF!,rec,5,0)</definedName>
    <definedName name="Cun" localSheetId="7" hidden="1">VLOOKUP(#REF!,rec,5,0)</definedName>
    <definedName name="Cun" localSheetId="12" hidden="1">VLOOKUP(#REF!,rec,5,0)</definedName>
    <definedName name="Cun" localSheetId="20" hidden="1">VLOOKUP(#REF!,rec,5,0)</definedName>
    <definedName name="Cun" localSheetId="35" hidden="1">VLOOKUP(#REF!,rec,5,0)</definedName>
    <definedName name="Cun" localSheetId="44" hidden="1">VLOOKUP(#REF!,rec,5,0)</definedName>
    <definedName name="Cun" localSheetId="49" hidden="1">VLOOKUP(#REF!,rec,5,0)</definedName>
    <definedName name="Cun" localSheetId="2" hidden="1">VLOOKUP(#REF!,rec,5,0)</definedName>
    <definedName name="Cun" hidden="1">VLOOKUP(#REF!,rec,5,0)</definedName>
    <definedName name="CunEq" hidden="1">SUM(IF(#REF! =#REF!,(#REF!)*(#REF!="EQ")))</definedName>
    <definedName name="CunEq_1" hidden="1">SUM(IF(#REF! =#REF!,(#REF!)*(#REF!="EQ")))</definedName>
    <definedName name="CunMo" hidden="1">SUM(IF(#REF! =#REF!,(#REF!)*(#REF!="MO")))</definedName>
    <definedName name="CunMo_1" hidden="1">SUM(IF(#REF! =#REF!,(#REF!)*(#REF!="MO")))</definedName>
    <definedName name="CunMp" hidden="1">SUM(IF(#REF! =#REF!,(#REF!)*(#REF!="MP")))</definedName>
    <definedName name="CunMp_1" hidden="1">SUM(IF(#REF! =#REF!,(#REF!)*(#REF!="MP")))</definedName>
    <definedName name="CURTO">CURTO</definedName>
    <definedName name="Curva_ABC">Curva_ABC</definedName>
    <definedName name="CUSTO">#REF!</definedName>
    <definedName name="da">#REF!</definedName>
    <definedName name="DADADA" hidden="1">{#N/A,#N/A,FALSE,"MO (2)"}</definedName>
    <definedName name="dadadfs" localSheetId="0">#REF!</definedName>
    <definedName name="dadadfs" localSheetId="1">#REF!</definedName>
    <definedName name="dadadfs" localSheetId="46">#REF!</definedName>
    <definedName name="dadadfs" localSheetId="48">#REF!</definedName>
    <definedName name="dadadfs" localSheetId="3">#REF!</definedName>
    <definedName name="dadadfs" localSheetId="5">#REF!</definedName>
    <definedName name="dadadfs" localSheetId="7">#REF!</definedName>
    <definedName name="dadadfs" localSheetId="12">#REF!</definedName>
    <definedName name="dadadfs" localSheetId="20">#REF!</definedName>
    <definedName name="dadadfs" localSheetId="35">#REF!</definedName>
    <definedName name="dadadfs" localSheetId="44">#REF!</definedName>
    <definedName name="dadadfs" localSheetId="49">#REF!</definedName>
    <definedName name="dadadfs" localSheetId="2">#REF!</definedName>
    <definedName name="dadadfs">#REF!</definedName>
    <definedName name="Dados" hidden="1">#REF!</definedName>
    <definedName name="DADOS_1">#REF!</definedName>
    <definedName name="DADOS_2">#REF!</definedName>
    <definedName name="DADOS_3">#REF!</definedName>
    <definedName name="DADOS_4">#REF!</definedName>
    <definedName name="Dados_Primário">#REF!</definedName>
    <definedName name="dadosed">#REF!</definedName>
    <definedName name="DAER1" hidden="1">{#N/A,#N/A,TRUE,"Serviços"}</definedName>
    <definedName name="DAER1_1" hidden="1">{#N/A,#N/A,TRUE,"Serviços"}</definedName>
    <definedName name="DAER11" hidden="1">{#N/A,#N/A,TRUE,"Serviços"}</definedName>
    <definedName name="Daniel" hidden="1">{#N/A,#N/A,FALSE,"MO (2)"}</definedName>
    <definedName name="das">#REF!</definedName>
    <definedName name="Data" hidden="1">#REF!</definedName>
    <definedName name="data_med">#REF!</definedName>
    <definedName name="data_pato">#REF!</definedName>
    <definedName name="DATA1">#REF!</definedName>
    <definedName name="daV">daV</definedName>
    <definedName name="daVIDSON">daVIDSON</definedName>
    <definedName name="dawdw" hidden="1">{#N/A,#N/A,TRUE,"Serviços"}</definedName>
    <definedName name="DCA">"$#REF!.$E$31"</definedName>
    <definedName name="DCAW">"$#REF!.$E$33"</definedName>
    <definedName name="dd">#REF!</definedName>
    <definedName name="ddd">#REF!</definedName>
    <definedName name="DDDDD" localSheetId="0">#REF!</definedName>
    <definedName name="DDDDD" localSheetId="1">#REF!</definedName>
    <definedName name="DDDDD" localSheetId="46">#REF!</definedName>
    <definedName name="DDDDD" localSheetId="48">#REF!</definedName>
    <definedName name="DDDDD" localSheetId="3">#REF!</definedName>
    <definedName name="DDDDD" localSheetId="5">#REF!</definedName>
    <definedName name="DDDDD" localSheetId="7">#REF!</definedName>
    <definedName name="DDDDD" localSheetId="12">#REF!</definedName>
    <definedName name="DDDDD" localSheetId="20">#REF!</definedName>
    <definedName name="DDDDD" localSheetId="35">#REF!</definedName>
    <definedName name="DDDDD" localSheetId="44">#REF!</definedName>
    <definedName name="DDDDD" localSheetId="49">#REF!</definedName>
    <definedName name="DDDDD" localSheetId="2">#REF!</definedName>
    <definedName name="DDDDD">#REF!</definedName>
    <definedName name="ddddddddddd">#REF!</definedName>
    <definedName name="ddere" hidden="1">{#N/A,#N/A,FALSE,"MO (2)"}</definedName>
    <definedName name="deb" hidden="1">#REF!</definedName>
    <definedName name="defensas" hidden="1">#REF!</definedName>
    <definedName name="defghj" hidden="1">{#N/A,#N/A,FALSE,"MO (2)"}</definedName>
    <definedName name="Demol" localSheetId="0">#REF!</definedName>
    <definedName name="Demol" localSheetId="1">#REF!</definedName>
    <definedName name="Demol" localSheetId="46">#REF!</definedName>
    <definedName name="Demol" localSheetId="48">#REF!</definedName>
    <definedName name="Demol" localSheetId="3">#REF!</definedName>
    <definedName name="Demol" localSheetId="5">#REF!</definedName>
    <definedName name="Demol" localSheetId="7">#REF!</definedName>
    <definedName name="Demol" localSheetId="12">#REF!</definedName>
    <definedName name="Demol" localSheetId="20">#REF!</definedName>
    <definedName name="Demol" localSheetId="35">#REF!</definedName>
    <definedName name="Demol" localSheetId="44">#REF!</definedName>
    <definedName name="Demol" localSheetId="49">#REF!</definedName>
    <definedName name="Demol" localSheetId="2">#REF!</definedName>
    <definedName name="Demol">#REF!</definedName>
    <definedName name="dens">#REF!</definedName>
    <definedName name="densidade">#REF!</definedName>
    <definedName name="densidade_20">#REF!</definedName>
    <definedName name="densidade_21">#REF!</definedName>
    <definedName name="densidade_23">#REF!</definedName>
    <definedName name="DER">#REF!</definedName>
    <definedName name="dergerh" hidden="1">{#N/A,#N/A,FALSE,"MO (2)"}</definedName>
    <definedName name="desagio">#REF!</definedName>
    <definedName name="DescAux" hidden="1">#N/A</definedName>
    <definedName name="DESM">#REF!</definedName>
    <definedName name="DESOBSTRBUEIRO">"$#REF!.$I$29"</definedName>
    <definedName name="Detalhe" hidden="1">{"'Resumo'!$A$4:$N$60"}</definedName>
    <definedName name="devers2">#REF!</definedName>
    <definedName name="dfdfdfd" hidden="1">{#N/A,#N/A,FALSE,"MO (2)"}</definedName>
    <definedName name="dfgs" hidden="1">{#N/A,#N/A,TRUE,"Serviços"}</definedName>
    <definedName name="dfgss" hidden="1">{#N/A,#N/A,TRUE,"Serviços"}</definedName>
    <definedName name="dfre">#REF!</definedName>
    <definedName name="DGF" hidden="1">{#N/A,#N/A,FALSE,"MO (2)"}</definedName>
    <definedName name="DGF_1" hidden="1">{#N/A,#N/A,FALSE,"MO (2)"}</definedName>
    <definedName name="DIA">"$#REF!.$H$4"</definedName>
    <definedName name="diego" hidden="1">{#N/A,#N/A,TRUE,"Serviços"}</definedName>
    <definedName name="diesel100">#REF!</definedName>
    <definedName name="DIESEL2">#REF!</definedName>
    <definedName name="DIS">#REF!</definedName>
    <definedName name="DispTelGASAG" hidden="1">{"'teste'!$B$2:$R$49"}</definedName>
    <definedName name="Divers">#REF!</definedName>
    <definedName name="DMT">#REF!,#REF!</definedName>
    <definedName name="DMT_0_50_4">"$#REF!.$#REF!$#REF!"</definedName>
    <definedName name="DMT_200_400_4">"$#REF!.$#REF!$#REF!"</definedName>
    <definedName name="DMT_4">#REF!,#REF!</definedName>
    <definedName name="DMT_400_600_4">"$#REF!.$V$#REF!"</definedName>
    <definedName name="DMT_50_200_4">"$#REF!.$#REF!$#REF!"</definedName>
    <definedName name="DMT_BRITA_MICRORREVESTIMENTO__P">" "</definedName>
    <definedName name="DMT_BRITA_PMF__P">" "</definedName>
    <definedName name="dng" hidden="1">{#N/A,#N/A,FALSE,"GERAL";#N/A,#N/A,FALSE,"012-96";#N/A,#N/A,FALSE,"018-96";#N/A,#N/A,FALSE,"027-96";#N/A,#N/A,FALSE,"059-96";#N/A,#N/A,FALSE,"076-96";#N/A,#N/A,FALSE,"019-97";#N/A,#N/A,FALSE,"021-97";#N/A,#N/A,FALSE,"022-97";#N/A,#N/A,FALSE,"028-97"}</definedName>
    <definedName name="DNIT1">#REF!</definedName>
    <definedName name="DOC">#REF!</definedName>
    <definedName name="Dom_Carna">#REF!-49</definedName>
    <definedName name="Dope">#REF!</definedName>
    <definedName name="DOR">#REF!</definedName>
    <definedName name="dren">#REF!</definedName>
    <definedName name="drena_4">"$#REF!.$H$80"</definedName>
    <definedName name="DRENAG">#REF!</definedName>
    <definedName name="Dreno">#REF!</definedName>
    <definedName name="Dsc" hidden="1">#N/A</definedName>
    <definedName name="Dsc_26">NA()</definedName>
    <definedName name="Dsc_27">NA()</definedName>
    <definedName name="DTF">#REF!</definedName>
    <definedName name="DTI">#REF!</definedName>
    <definedName name="DTMED">"$#REF!.$C$8"</definedName>
    <definedName name="Dtrecho">#REF!</definedName>
    <definedName name="DUCOL" hidden="1">{"'Plan1 (2)'!$A$5:$F$63"}</definedName>
    <definedName name="EA">#REF!</definedName>
    <definedName name="EA_13">#REF!</definedName>
    <definedName name="EA_39">#REF!</definedName>
    <definedName name="EA_6">#REF!</definedName>
    <definedName name="eageag" hidden="1">{#N/A,#N/A,TRUE,"Serviços"}</definedName>
    <definedName name="Edit" hidden="1">#REF!</definedName>
    <definedName name="EDT">#REF!</definedName>
    <definedName name="EDUARDO">#REF!</definedName>
    <definedName name="ee">"'file:///Y:/ENGENHARIA/Deise Aoki/PATOS - OK/PATOS 05-09-2007-ok/Laptop - Arquivos/DNIT/PATOs/Rondonópolis/PATO_BR-364_km_000_ao_km_11290_LICITAÇÃO MAIO DE 2007.xls'#$reg_mec_fx_dm_.$#REF!$#REF!:$#REF!$#REF!"</definedName>
    <definedName name="ee_1">"'file:///Y:/ENGENHARIA/Deise Aoki/PATOS - OK/PATOS 05-09-2007-ok/Laptop - Arquivos/DNIT/PATOs/Rondonópolis/PATO_BR-364_km_000_ao_km_11290_LICITAÇÃO MAIO DE 2007.xls'#$reg_mec_fx_dm_.$#REF!$#REF!:$#REF!$#REF!"</definedName>
    <definedName name="ee_34">"'file:///Y:/ENGENHARIA/Deise Aoki/PATOS - OK/PATOS 05-09-2007-ok/Laptop - Arquivos/DNIT/PATOs/Rondonópolis/PATO_BR-364_km_000_ao_km_11290_LICITAÇÃO MAIO DE 2007.xls'#$reg_mec_fx_dm_.$#REF!$#REF!:$#REF!$#REF!"</definedName>
    <definedName name="ee_37">"'file:///Y:/ENGENHARIA/Deise Aoki/PATOS - OK/PATOS 05-09-2007-ok/Laptop - Arquivos/DNIT/PATOs/Rondonópolis/PATO_BR-364_km_000_ao_km_11290_LICITAÇÃO MAIO DE 2007.xls'#$reg_mec_fx_dm_.$#REF!$#REF!:$#REF!$#REF!"</definedName>
    <definedName name="ee_38">"'file:///Y:/ENGENHARIA/Deise Aoki/PATOS - OK/PATOS 05-09-2007-ok/Laptop - Arquivos/DNIT/PATOs/Rondonópolis/PATO_BR-364_km_000_ao_km_11290_LICITAÇÃO MAIO DE 2007.xls'#$reg_mec_fx_dm_.$#REF!$#REF!:$#REF!$#REF!"</definedName>
    <definedName name="ee_49">"'file:///Y:/ENGENHARIA/Deise Aoki/PATOS - OK/PATOS 05-09-2007-ok/Laptop - Arquivos/DNIT/PATOs/Rondonópolis/PATO_BR-364_km_000_ao_km_11290_LICITAÇÃO MAIO DE 2007.xls'#$reg_mec_fx_dm_.$#REF!$#REF!:$#REF!$#REF!"</definedName>
    <definedName name="eeee">#REF!</definedName>
    <definedName name="eeeee" hidden="1">{#N/A,#N/A,FALSE,"MO (2)"}</definedName>
    <definedName name="Efaixa_1">"'file:///C:/Documents and Settings/mauricio.ferrao/Desktop/ARQUIVOS R96/EXCEL/PATOs/BR153_99.XLS'#$'P A T O  D'.$#REF!$#REF!"</definedName>
    <definedName name="efas" hidden="1">{#N/A,#N/A,TRUE,"Serviços"}</definedName>
    <definedName name="eipeo" hidden="1">{#N/A,#N/A,TRUE,"Serviços"}</definedName>
    <definedName name="ELAINE">#REF!</definedName>
    <definedName name="EM">"$#REF!.$E$30"</definedName>
    <definedName name="EMP">#REF!</definedName>
    <definedName name="EMP_13">#REF!</definedName>
    <definedName name="EMP_39">#REF!</definedName>
    <definedName name="EMP_6">#REF!</definedName>
    <definedName name="emp2_10">#REF!</definedName>
    <definedName name="emp2_6">#REF!</definedName>
    <definedName name="EmpAux" hidden="1">""</definedName>
    <definedName name="Empr" hidden="1">#REF!</definedName>
    <definedName name="empresa">#REF!</definedName>
    <definedName name="EMPRESA_20">#REF!</definedName>
    <definedName name="EMPRESA_21">#REF!</definedName>
    <definedName name="emprestimo">#REF!</definedName>
    <definedName name="EMW">"$#REF!.$E$32"</definedName>
    <definedName name="EMWA">"$#REF!.$E$31"</definedName>
    <definedName name="eng">#REF!</definedName>
    <definedName name="eng." hidden="1">{#N/A,#N/A,FALSE,"MO (2)"}</definedName>
    <definedName name="eng_10">#REF!</definedName>
    <definedName name="eng_6">#REF!</definedName>
    <definedName name="ENGENHARIA" hidden="1">{#N/A,#N/A,FALSE,"MO (2)"}</definedName>
    <definedName name="ENGENHEIRO">#REF!</definedName>
    <definedName name="Enrocamento" hidden="1">{#N/A,#N/A,TRUE,"Plan1"}</definedName>
    <definedName name="Enrocamentos" hidden="1">{#N/A,#N/A,TRUE,"Plan1"}</definedName>
    <definedName name="ENROCPJOG">"$#REF!.$I$27"</definedName>
    <definedName name="ep">#REF!</definedName>
    <definedName name="EPOLIMERO">#REF!</definedName>
    <definedName name="EQ" hidden="1">#REF!</definedName>
    <definedName name="Equip" hidden="1">#REF!</definedName>
    <definedName name="EQUIPAMENTOS">#REF!</definedName>
    <definedName name="ere" localSheetId="0">#REF!</definedName>
    <definedName name="ere" localSheetId="1">#REF!</definedName>
    <definedName name="ere" localSheetId="46">#REF!</definedName>
    <definedName name="ere" localSheetId="48">#REF!</definedName>
    <definedName name="ere" localSheetId="3">#REF!</definedName>
    <definedName name="ere" localSheetId="5">#REF!</definedName>
    <definedName name="ere" localSheetId="7">#REF!</definedName>
    <definedName name="ere" localSheetId="12">#REF!</definedName>
    <definedName name="ere" localSheetId="20">#REF!</definedName>
    <definedName name="ere" localSheetId="35">#REF!</definedName>
    <definedName name="ere" localSheetId="44">#REF!</definedName>
    <definedName name="ere" localSheetId="49">#REF!</definedName>
    <definedName name="ere" localSheetId="2">#REF!</definedName>
    <definedName name="ere">#REF!</definedName>
    <definedName name="ereerer" hidden="1">{#N/A,#N/A,FALSE,"MO (2)"}</definedName>
    <definedName name="erffref" hidden="1">{#N/A,#N/A,TRUE,"Plan1"}</definedName>
    <definedName name="EROSOES" hidden="1">{#N/A,#N/A,TRUE,"Serviços"}</definedName>
    <definedName name="err">#REF!</definedName>
    <definedName name="ES" hidden="1">#REF!</definedName>
    <definedName name="ESCAVMEC">"$#REF!.$I$27"</definedName>
    <definedName name="et">#REF!</definedName>
    <definedName name="EU" hidden="1">{#N/A,#N/A,FALSE,"MO (2)"}</definedName>
    <definedName name="EU_1" hidden="1">{#N/A,#N/A,FALSE,"MO (2)"}</definedName>
    <definedName name="Excel_BuiltIn_Database_15">#REF!</definedName>
    <definedName name="Excel_BuiltIn_Print_Area_2_1">"$Quad_Quant_.$#REF!$#REF!:$#REF!$#REF!"</definedName>
    <definedName name="Excel_BuiltIn_Print_Area_3">"$#REF!.$A$5:$P$91"</definedName>
    <definedName name="Excel_BuiltIn_Print_Area_4">"$#REF!.$A$4:$O$17"</definedName>
    <definedName name="Excel_BuiltIn_Print_Area_48">"$#REF!.$A$1:$O$35"</definedName>
    <definedName name="Excel_BuiltIn_Print_Area_5_1_1">"$#REF!.$A$1:$J$13"</definedName>
    <definedName name="Excel_BuiltIn_Print_Area_53">"$#REF!.$A$1:$K$54"</definedName>
    <definedName name="Excel_BuiltIn_Print_Area_7_1_1">"$#REF!.$A$1:$G$82"</definedName>
    <definedName name="Excel_BuiltIn_Print_Area_7_10">"'file:///Y:/ENGENHARIA/Deise Aoki/PATOS - OK/PATOS 05-09-2007-ok/Laptop - Arquivos/DNIT/PATOs/Rondonópolis/PATO_BR-364_km_0,00_ao_km_112,90_LICITAÇÃO Rev mario.xls'#$reg_mec_fx_dm_.$#REF!$#REF!:$#REF!$#REF!"</definedName>
    <definedName name="Excel_BuiltIn_Print_Area_7_11">"'file:///Y:/ENGENHARIA/Deise Aoki/PATOS - OK/PATOS 05-09-2007-ok/Laptop - Arquivos/DNIT/PATOs/Rondonópolis/PATO_BR-364_km_0,00_ao_km_112,90_LICITAÇÃO Rev mario.xls'#$reg_mec_fx_dm_.$#REF!$#REF!:$#REF!$#REF!"</definedName>
    <definedName name="Excel_BuiltIn_Print_Area_7_12">"'file:///Y:/ENGENHARIA/Deise Aoki/PATOS - OK/PATOS 05-09-2007-ok/Laptop - Arquivos/DNIT/PATOs/Rondonópolis/PATO_BR-364_km_000_ao_km_11290_LICITAÇÃO MAIO DE 2007.xls'#$reg_mec_fx_dm_.$#REF!$#REF!:$#REF!$#REF!"</definedName>
    <definedName name="Excel_BuiltIn_Print_Area_7_2">"'file:///Y:/ENGENHARIA/Deise Aoki/PATOS - OK/PATOS 05-09-2007-ok/Laptop - Arquivos/DNIT/PATOs/Rondonópolis/PATO_BR-364_km_0,00_ao_km_112,90_LICITAÇÃO Rev mario.xls'#$reg_mec_fx_dm_.$#REF!$#REF!:$#REF!$#REF!"</definedName>
    <definedName name="Excel_BuiltIn_Print_Area_7_21">"'file:///Y:/ENGENHARIA/Deise Aoki/PATOS - OK/PATOS 05-09-2007-ok/Laptop - Arquivos/DNIT/PATOs/Rondonópolis/PATO_BR-364_km_000_ao_km_11290_LICITAÇÃO MAIO DE 2007.xls'#$reg_mec_fx_dm_.$#REF!$#REF!:$#REF!$#REF!"</definedName>
    <definedName name="Excel_BuiltIn_Print_Area_7_24">"'file:///Y:/ENGENHARIA/Deise Aoki/PATOS - OK/PATOS 05-09-2007-ok/Laptop - Arquivos/DNIT/PATOs/Rondonópolis/PATO_BR-364_km_0,00_ao_km_112,90_LICITAÇÃO Rev mario.xls'#$reg_mec_fx_dm_.$#REF!$#REF!:$#REF!$#REF!"</definedName>
    <definedName name="Excel_BuiltIn_Print_Area_7_26">"'file:///Y:/ENGENHARIA/Deise Aoki/PATOS - OK/PATOS 05-09-2007-ok/Laptop - Arquivos/DNIT/PATOs/Rondonópolis/PATO_BR-364_km_000_ao_km_11290_LICITAÇÃO MAIO DE 2007.xls'#$reg_mec_fx_dm_.$#REF!$#REF!:$#REF!$#REF!"</definedName>
    <definedName name="Excel_BuiltIn_Print_Area_7_30">"'file:///Y:/ENGENHARIA/Deise Aoki/PATOS - OK/PATOS 05-09-2007-ok/Laptop - Arquivos/DNIT/PATOs/Rondonópolis/PATO_BR-364_km_0,00_ao_km_112,90_LICITAÇÃO Rev mario.xls'#$reg_mec_fx_dm_.$#REF!$#REF!:$#REF!$#REF!"</definedName>
    <definedName name="Excel_BuiltIn_Print_Area_7_32">"'file:///Y:/ENGENHARIA/Deise Aoki/PATOS - OK/PATOS 05-09-2007-ok/Laptop - Arquivos/DNIT/PATOs/Rondonópolis/PATO_BR-364_km_0,00_ao_km_112,90_LICITAÇÃO Rev mario.xls'#$reg_mec_fx_dm_.$#REF!$#REF!:$#REF!$#REF!"</definedName>
    <definedName name="Excel_BuiltIn_Print_Area_7_33">"'file:///Y:/ENGENHARIA/Deise Aoki/PATOS - OK/PATOS 05-09-2007-ok/Laptop - Arquivos/DNIT/PATOs/Rondonópolis/PATO_BR-364_km_0,00_ao_km_112,90_LICITAÇÃO Rev mario.xls'#$reg_mec_fx_dm_.$#REF!$#REF!:$#REF!$#REF!"</definedName>
    <definedName name="Excel_BuiltIn_Print_Area_7_34">"'file:///Y:/ENGENHARIA/Deise Aoki/PATOS - OK/PATOS 05-09-2007-ok/Laptop - Arquivos/DNIT/PATOs/Rondonópolis/PATO_BR-364_km_0,00_ao_km_112,90_LICITAÇÃO Rev mario.xls'#$reg_mec_fx_dm_.$#REF!$#REF!:$#REF!$#REF!"</definedName>
    <definedName name="Excel_BuiltIn_Print_Area_7_37">"'file:///Y:/ENGENHARIA/Deise Aoki/PATOS - OK/PATOS 05-09-2007-ok/Laptop - Arquivos/DNIT/PATOs/Rondonópolis/PATO_BR-364_km_000_ao_km_11290_LICITAÇÃO MAIO DE 2007.xls'#$reg_mec_fx_dm_.$#REF!$#REF!:$#REF!$#REF!"</definedName>
    <definedName name="Excel_BuiltIn_Print_Area_7_38">"'file:///Y:/ENGENHARIA/Deise Aoki/PATOS - OK/PATOS 05-09-2007-ok/Laptop - Arquivos/DNIT/PATOs/Rondonópolis/PATO_BR-364_km_000_ao_km_11290_LICITAÇÃO MAIO DE 2007.xls'#$reg_mec_fx_dm_.$#REF!$#REF!:$#REF!$#REF!"</definedName>
    <definedName name="Excel_BuiltIn_Print_Area_7_40">"'file:///Y:/ENGENHARIA/Deise Aoki/PATOS - OK/PATOS 05-09-2007-ok/Laptop - Arquivos/DNIT/PATOs/Rondonópolis/PATO_BR-364_km_0,00_ao_km_112,90_LICITAÇÃO Rev mario.xls'#$reg_mec_fx_dm_.$#REF!$#REF!:$#REF!$#REF!"</definedName>
    <definedName name="Excel_BuiltIn_Print_Area_7_41">"'file:///Y:/ENGENHARIA/Deise Aoki/PATOS - OK/PATOS 05-09-2007-ok/Laptop - Arquivos/DNIT/PATOs/Rondonópolis/PATO_BR-364_km_0,00_ao_km_112,90_LICITAÇÃO Rev LA.xls'#$reg_mec_fx_dm_.$#REF!$#REF!:$#REF!$#REF!"</definedName>
    <definedName name="Excel_BuiltIn_Print_Area_7_43">"'file:///Y:/ENGENHARIA/Deise Aoki/PATOS - OK/PATOS 05-09-2007-ok/Laptop - Arquivos/DNIT/PATOs/Rondonópolis/PATO_BR-364_km_0,00_ao_km_112,90_LICITAÇÃO Rev LA.xls'#$reg_mec_fx_dm_.$#REF!$#REF!:$#REF!$#REF!"</definedName>
    <definedName name="Excel_BuiltIn_Print_Area_7_44">"'file:///Y:/ENGENHARIA/Deise Aoki/PATOS - OK/PATOS 05-09-2007-ok/Laptop - Arquivos/DNIT/PATOs/Rondonópolis/PATO_BR-364_km_0,00_ao_km_112,90_LICITAÇÃO Rev mario.xls'#$reg_mec_fx_dm_.$#REF!$#REF!:$#REF!$#REF!"</definedName>
    <definedName name="Excel_BuiltIn_Print_Area_7_45">"'file:///Y:/ENGENHARIA/Deise Aoki/PATOS - OK/PATOS 05-09-2007-ok/Laptop - Arquivos/DNIT/PATOs/Rondonópolis/PATO_BR-364_km_0,00_ao_km_112,90_LICITAÇÃO Rev mario.xls'#$reg_mec_fx_dm_.$#REF!$#REF!:$#REF!$#REF!"</definedName>
    <definedName name="Excel_BuiltIn_Print_Area_7_46">"'file:///Y:/ENGENHARIA/Deise Aoki/PATOS - OK/PATOS 05-09-2007-ok/Laptop - Arquivos/DNIT/PATOs/Rondonópolis/PATO_BR-364_km_0,00_ao_km_112,90_LICITAÇÃO Rev mario.xls'#$reg_mec_fx_dm_.$#REF!$#REF!:$#REF!$#REF!"</definedName>
    <definedName name="Excel_BuiltIn_Print_Area_7_47">"'file:///Y:/ENGENHARIA/Deise Aoki/PATOS - OK/PATOS 05-09-2007-ok/Laptop - Arquivos/DNIT/PATOs/Rondonópolis/PATO_BR-364_km_0,00_ao_km_112,90_LICITAÇÃO Rev mario.xls'#$reg_mec_fx_dm_.$#REF!$#REF!:$#REF!$#REF!"</definedName>
    <definedName name="Excel_BuiltIn_Print_Area_7_48">"'file:///Y:/ENGENHARIA/Deise Aoki/PATOS - OK/PATOS 05-09-2007-ok/Laptop - Arquivos/DNIT/PATOs/Rondonópolis/PATO_BR-364_km_0,00_ao_km_112,90_LICITAÇÃO Rev mario.xls'#$reg_mec_fx_dm_.$#REF!$#REF!:$#REF!$#REF!"</definedName>
    <definedName name="Excel_BuiltIn_Print_Area_7_49">"'file:///Y:/ENGENHARIA/Deise Aoki/PATOS - OK/PATOS 05-09-2007-ok/Laptop - Arquivos/DNIT/PATOs/Rondonópolis/PATO_BR-364_km_0,00_ao_km_112,90_LICITAÇÃO Rev mario.xls'#$reg_mec_fx_dm_.$#REF!$#REF!:$#REF!$#REF!"</definedName>
    <definedName name="Excel_BuiltIn_Print_Area_7_50">"'file:///Y:/ENGENHARIA/Deise Aoki/PATOS - OK/PATOS 05-09-2007-ok/Laptop - Arquivos/DNIT/PATOs/Rondonópolis/PATO_BR-364_km_0,00_ao_km_112,90_LICITAÇÃO Rev mario.xls'#$reg_mec_fx_dm_.$#REF!$#REF!:$#REF!$#REF!"</definedName>
    <definedName name="Excel_BuiltIn_Print_Area_7_52">"'file:///Y:/ENGENHARIA/Deise Aoki/PATOS - OK/PATOS 05-09-2007-ok/Laptop - Arquivos/DNIT/PATOs/Rondonópolis/PATO_BR-364_km_0,00_ao_km_112,90_LICITAÇÃO Rev mario.xls'#$reg_mec_fx_dm_.$#REF!$#REF!:$#REF!$#REF!"</definedName>
    <definedName name="Excel_BuiltIn_Print_Area_7_6">"'file:///Y:/ENGENHARIA/Deise Aoki/PATOS - OK/PATOS 05-09-2007-ok/Laptop - Arquivos/DNIT/PATOs/Rondonópolis/PATO_BR-364_km_0,00_ao_km_112,90_LICITAÇÃO Rev mario.xls'#$reg_mec_fx_dm_.$#REF!$#REF!:$#REF!$#REF!"</definedName>
    <definedName name="Excel_BuiltIn_Print_Area_7_7">"'file:///Y:/ENGENHARIA/Deise Aoki/PATOS - OK/PATOS 05-09-2007-ok/Laptop - Arquivos/DNIT/PATOs/Rondonópolis/PATO_BR-364_km_0,00_ao_km_112,90_LICITAÇÃO Rev mario.xls'#$reg_mec_fx_dm_.$#REF!$#REF!:$#REF!$#REF!"</definedName>
    <definedName name="Excel_BuiltIn_Print_Area_7_8">"'file:///Y:/ENGENHARIA/Deise Aoki/PATOS - OK/PATOS 05-09-2007-ok/Laptop - Arquivos/DNIT/PATOs/Rondonópolis/PATO_BR-364_km_0,00_ao_km_112,90_LICITAÇÃO Rev mario.xls'#$reg_mec_fx_dm_.$#REF!$#REF!:$#REF!$#REF!"</definedName>
    <definedName name="Excel_BuiltIn_Print_Area_7_9">"'file:///Y:/ENGENHARIA/Deise Aoki/PATOS - OK/PATOS 05-09-2007-ok/Laptop - Arquivos/DNIT/PATOs/Rondonópolis/PATO_BR-364_km_0,00_ao_km_112,90_LICITAÇÃO Rev mario.xls'#$reg_mec_fx_dm_.$#REF!$#REF!:$#REF!$#REF!"</definedName>
    <definedName name="Excel_BuiltIn_Print_Titles_1_1_1">"$#REF!.$A$10:$IV$11"</definedName>
    <definedName name="Excel_BuiltIn_Print_Titles_2">#REF!</definedName>
    <definedName name="Excel_BuiltIn_Print_Titles_20">(#REF!,#REF!)</definedName>
    <definedName name="Excel_BuiltIn_Print_Titles_22">(#REF!,#REF!)</definedName>
    <definedName name="Excel_BuiltIn_Print_Titles_27">(#REF!,#REF!)</definedName>
    <definedName name="Excel_BuiltIn_Print_Titles_28">(#REF!,#REF!)</definedName>
    <definedName name="Excel_BuiltIn_Print_Titles_3">"$#REF!.$A$5:$IV$10"</definedName>
    <definedName name="Excel_BuiltIn_Print_Titles_30">(#REF!,#REF!)</definedName>
    <definedName name="Excel_BuiltIn_Print_Titles_31">(#REF!,#REF!)</definedName>
    <definedName name="Excel_BuiltIn_Print_Titles_32">(#REF!,#REF!)</definedName>
    <definedName name="Excel_BuiltIn_Print_Titles_33">(#REF!,#REF!)</definedName>
    <definedName name="Excel_BuiltIn_Print_Titles_34">(#REF!,#REF!)</definedName>
    <definedName name="Excel_BuiltIn_Print_Titles_35">(#REF!,#REF!)</definedName>
    <definedName name="Excel_BuiltIn_Print_Titles_36">(#REF!,#REF!)</definedName>
    <definedName name="Excel_BuiltIn_Print_Titles_37">(#REF!,#REF!)</definedName>
    <definedName name="Excel_BuiltIn_Print_Titles_4">"$#REF!.$A$4:$IU$13"</definedName>
    <definedName name="Excel_BuiltIn_Print_Titles_5_1">(#REF!,#REF!)</definedName>
    <definedName name="Excel_BuiltIn_Print_Titles_5_1_15">(#REF!,#REF!)</definedName>
    <definedName name="Excel_BuiltIn_Print_Titles_7_3">"$#REF!.$A$1:$IV$16"</definedName>
    <definedName name="Excel_BuiltIn_Print_Titles_7_4">"$#REF!.$A$1:$IV$16"</definedName>
    <definedName name="excluir" hidden="1">{#N/A,#N/A,TRUE,"Serviços"}</definedName>
    <definedName name="exibir_1000" localSheetId="0">#REF!</definedName>
    <definedName name="exibir_1000" localSheetId="1">#REF!</definedName>
    <definedName name="exibir_1000" localSheetId="46">#REF!</definedName>
    <definedName name="exibir_1000" localSheetId="48">#REF!</definedName>
    <definedName name="exibir_1000" localSheetId="3">#REF!</definedName>
    <definedName name="exibir_1000" localSheetId="5">#REF!</definedName>
    <definedName name="exibir_1000" localSheetId="7">#REF!</definedName>
    <definedName name="exibir_1000" localSheetId="12">#REF!</definedName>
    <definedName name="exibir_1000" localSheetId="20">#REF!</definedName>
    <definedName name="exibir_1000" localSheetId="35">#REF!</definedName>
    <definedName name="exibir_1000" localSheetId="44">#REF!</definedName>
    <definedName name="exibir_1000" localSheetId="49">#REF!</definedName>
    <definedName name="exibir_1000" localSheetId="2">#REF!</definedName>
    <definedName name="exibir_1000">#REF!</definedName>
    <definedName name="EXT_10">#REF!</definedName>
    <definedName name="EXT_10_13">#REF!</definedName>
    <definedName name="EXT_10_39">#REF!</definedName>
    <definedName name="EXT_10_6">#REF!</definedName>
    <definedName name="EXT_11">#REF!</definedName>
    <definedName name="EXT_11_13">#REF!</definedName>
    <definedName name="EXT_11_39">#REF!</definedName>
    <definedName name="EXT_11_6">#REF!</definedName>
    <definedName name="EXT_12">#REF!</definedName>
    <definedName name="EXT_12_13">#REF!</definedName>
    <definedName name="EXT_12_39">#REF!</definedName>
    <definedName name="EXT_12_6">#REF!</definedName>
    <definedName name="EXT_13">#REF!</definedName>
    <definedName name="EXT_13_13">#REF!</definedName>
    <definedName name="EXT_13_39">#REF!</definedName>
    <definedName name="EXT_13_6">#REF!</definedName>
    <definedName name="EXT_14">#REF!</definedName>
    <definedName name="EXT_14_13">#REF!</definedName>
    <definedName name="EXT_14_39">#REF!</definedName>
    <definedName name="EXT_14_6">#REF!</definedName>
    <definedName name="EXT_15">#REF!</definedName>
    <definedName name="EXT_15_13">#REF!</definedName>
    <definedName name="EXT_15_39">#REF!</definedName>
    <definedName name="EXT_15_6">#REF!</definedName>
    <definedName name="EXT_16">#REF!</definedName>
    <definedName name="EXT_16_13">#REF!</definedName>
    <definedName name="EXT_16_39">#REF!</definedName>
    <definedName name="EXT_16_6">#REF!</definedName>
    <definedName name="EXT_17">#REF!</definedName>
    <definedName name="EXT_17_13">#REF!</definedName>
    <definedName name="EXT_17_39">#REF!</definedName>
    <definedName name="EXT_17_6">#REF!</definedName>
    <definedName name="EXT_18">#REF!</definedName>
    <definedName name="EXT_18_13">#REF!</definedName>
    <definedName name="EXT_18_39">#REF!</definedName>
    <definedName name="EXT_18_6">#REF!</definedName>
    <definedName name="EXT_19">#REF!</definedName>
    <definedName name="EXT_19_13">#REF!</definedName>
    <definedName name="EXT_19_39">#REF!</definedName>
    <definedName name="EXT_19_6">#REF!</definedName>
    <definedName name="EXT_2">#REF!</definedName>
    <definedName name="EXT_2_13">#REF!</definedName>
    <definedName name="EXT_2_39">#REF!</definedName>
    <definedName name="EXT_2_6">#REF!</definedName>
    <definedName name="EXT_20">#REF!</definedName>
    <definedName name="EXT_20_13">#REF!</definedName>
    <definedName name="EXT_20_39">#REF!</definedName>
    <definedName name="EXT_20_6">#REF!</definedName>
    <definedName name="EXT_21">#REF!</definedName>
    <definedName name="EXT_21_13">#REF!</definedName>
    <definedName name="EXT_21_39">#REF!</definedName>
    <definedName name="EXT_21_6">#REF!</definedName>
    <definedName name="EXT_22">#REF!</definedName>
    <definedName name="EXT_22_13">#REF!</definedName>
    <definedName name="EXT_22_39">#REF!</definedName>
    <definedName name="EXT_22_6">#REF!</definedName>
    <definedName name="EXT_23">#REF!</definedName>
    <definedName name="EXT_23_13">#REF!</definedName>
    <definedName name="EXT_23_39">#REF!</definedName>
    <definedName name="EXT_23_6">#REF!</definedName>
    <definedName name="EXT_24">#REF!</definedName>
    <definedName name="EXT_24_13">#REF!</definedName>
    <definedName name="EXT_24_39">#REF!</definedName>
    <definedName name="EXT_24_6">#REF!</definedName>
    <definedName name="EXT_25">#REF!</definedName>
    <definedName name="EXT_25_13">#REF!</definedName>
    <definedName name="EXT_25_39">#REF!</definedName>
    <definedName name="EXT_25_6">#REF!</definedName>
    <definedName name="EXT_26">#REF!</definedName>
    <definedName name="EXT_26_13">#REF!</definedName>
    <definedName name="EXT_26_39">#REF!</definedName>
    <definedName name="EXT_26_6">#REF!</definedName>
    <definedName name="EXT_27">#REF!</definedName>
    <definedName name="EXT_27_13">#REF!</definedName>
    <definedName name="EXT_27_39">#REF!</definedName>
    <definedName name="EXT_27_6">#REF!</definedName>
    <definedName name="EXT_28">#REF!</definedName>
    <definedName name="EXT_28_13">#REF!</definedName>
    <definedName name="EXT_28_39">#REF!</definedName>
    <definedName name="EXT_28_6">#REF!</definedName>
    <definedName name="EXT_29">#REF!</definedName>
    <definedName name="EXT_29_13">#REF!</definedName>
    <definedName name="EXT_29_39">#REF!</definedName>
    <definedName name="EXT_29_6">#REF!</definedName>
    <definedName name="EXT_30">#REF!</definedName>
    <definedName name="EXT_30_13">#REF!</definedName>
    <definedName name="EXT_30_39">#REF!</definedName>
    <definedName name="EXT_30_6">#REF!</definedName>
    <definedName name="EXT_31">#REF!</definedName>
    <definedName name="EXT_32">#REF!</definedName>
    <definedName name="EXT_32_13">#REF!</definedName>
    <definedName name="EXT_32_39">#REF!</definedName>
    <definedName name="EXT_32_6">#REF!</definedName>
    <definedName name="EXT_33">#REF!</definedName>
    <definedName name="EXT_33_13">#REF!</definedName>
    <definedName name="EXT_33_39">#REF!</definedName>
    <definedName name="EXT_33_6">#REF!</definedName>
    <definedName name="EXT_34">#REF!</definedName>
    <definedName name="EXT_34_13">#REF!</definedName>
    <definedName name="EXT_34_39">#REF!</definedName>
    <definedName name="EXT_34_6">#REF!</definedName>
    <definedName name="EXT_36">#REF!</definedName>
    <definedName name="EXT_40">#REF!</definedName>
    <definedName name="EXT_40_13">#REF!</definedName>
    <definedName name="EXT_40_39">#REF!</definedName>
    <definedName name="EXT_40_6">#REF!</definedName>
    <definedName name="EXT_41">#REF!</definedName>
    <definedName name="EXT_41_13">#REF!</definedName>
    <definedName name="EXT_41_39">#REF!</definedName>
    <definedName name="EXT_41_6">#REF!</definedName>
    <definedName name="EXT_43">#REF!</definedName>
    <definedName name="EXT_43_13">#REF!</definedName>
    <definedName name="EXT_43_39">#REF!</definedName>
    <definedName name="EXT_43_6">#REF!</definedName>
    <definedName name="EXT_44">#REF!</definedName>
    <definedName name="EXT_44_13">#REF!</definedName>
    <definedName name="EXT_44_39">#REF!</definedName>
    <definedName name="EXT_44_6">#REF!</definedName>
    <definedName name="EXT_45">#REF!</definedName>
    <definedName name="EXT_45_13">#REF!</definedName>
    <definedName name="EXT_45_39">#REF!</definedName>
    <definedName name="EXT_45_6">#REF!</definedName>
    <definedName name="EXT_46">#REF!</definedName>
    <definedName name="EXT_46_13">#REF!</definedName>
    <definedName name="EXT_46_39">#REF!</definedName>
    <definedName name="EXT_46_6">#REF!</definedName>
    <definedName name="EXT_47">#REF!</definedName>
    <definedName name="EXT_47_13">#REF!</definedName>
    <definedName name="EXT_47_39">#REF!</definedName>
    <definedName name="EXT_47_6">#REF!</definedName>
    <definedName name="EXT_48">#REF!</definedName>
    <definedName name="EXT_48_13">#REF!</definedName>
    <definedName name="EXT_48_39">#REF!</definedName>
    <definedName name="EXT_48_6">#REF!</definedName>
    <definedName name="EXT_49">#REF!</definedName>
    <definedName name="EXT_49_13">#REF!</definedName>
    <definedName name="EXT_49_39">#REF!</definedName>
    <definedName name="EXT_49_6">#REF!</definedName>
    <definedName name="EXT_50">#REF!</definedName>
    <definedName name="EXT_50_13">#REF!</definedName>
    <definedName name="EXT_50_39">#REF!</definedName>
    <definedName name="EXT_50_6">#REF!</definedName>
    <definedName name="EXT_51">#REF!</definedName>
    <definedName name="EXT_51_13">#REF!</definedName>
    <definedName name="EXT_51_39">#REF!</definedName>
    <definedName name="EXT_51_6">#REF!</definedName>
    <definedName name="EXT_52">#REF!</definedName>
    <definedName name="EXT_52_13">#REF!</definedName>
    <definedName name="EXT_52_39">#REF!</definedName>
    <definedName name="EXT_52_6">#REF!</definedName>
    <definedName name="EXT_6">#REF!</definedName>
    <definedName name="EXT_6_13">#REF!</definedName>
    <definedName name="EXT_6_39">#REF!</definedName>
    <definedName name="EXT_6_6">#REF!</definedName>
    <definedName name="EXT_7">#REF!</definedName>
    <definedName name="EXT_7_13">#REF!</definedName>
    <definedName name="EXT_7_39">#REF!</definedName>
    <definedName name="EXT_7_6">#REF!</definedName>
    <definedName name="EXT_8">#REF!</definedName>
    <definedName name="EXT_8_13">#REF!</definedName>
    <definedName name="EXT_8_39">#REF!</definedName>
    <definedName name="EXT_8_6">#REF!</definedName>
    <definedName name="EXT_9">#REF!</definedName>
    <definedName name="EXT_9_13">#REF!</definedName>
    <definedName name="EXT_9_39">#REF!</definedName>
    <definedName name="EXT_9_6">#REF!</definedName>
    <definedName name="Ext2_1">"'file:///C:/Documents and Settings/mauricio.ferrao/Desktop/Contratos/PD 005-00/Readequação março-05/WINDOWS.000/TEMP/Pato PRRTN - BR476.xls'#$'P A T O 99 B'.$#REF!$#REF!"</definedName>
    <definedName name="Ext2_2">"'file:///A:/ARQUIVOS R96/EXCEL/PATOs/Pato PRRTN - BR476.xls'#$'P A T O 99 B'.$#REF!$#REF!"</definedName>
    <definedName name="Ext2_3">"'file:///A:/ARQUIVOS R96/EXCEL/PATOs/Pato PRRTN - BR476.xls'#$'P A T O 99 B'.$#REF!$#REF!"</definedName>
    <definedName name="Ext2_4">"'file:///A:/ARQUIVOS R96/EXCEL/PATOs/Pato PRRTN - BR476.xls'#$'P A T O 99 B'.$#REF!$#REF!"</definedName>
    <definedName name="Extens_1">"'file:///C:/Documents and Settings/mauricio.ferrao/Desktop/ARQUIVOS R-9-6/Excel/PATOs/BR153_98.XLS'#$'P A T O 98 D'.$#REF!$#REF!"</definedName>
    <definedName name="EXTENSÃO">#REF!</definedName>
    <definedName name="Extensao_1">"'file:///C:/Documents and Settings/mauricio.ferrao/Desktop/ARQUIVOS R96/EXCEL/PATOs/BR153_99.XLS'#$'P A T O  D'.$#REF!$#REF!"</definedName>
    <definedName name="EXTENSÃO1">#REF!</definedName>
    <definedName name="Extenso_19">Extenso_19</definedName>
    <definedName name="Extenso_20">Extenso_20</definedName>
    <definedName name="Extenso_21">Extenso_21</definedName>
    <definedName name="Extenso_23">Extenso_23</definedName>
    <definedName name="Extenso_24">Extenso_24</definedName>
    <definedName name="Extenso_39">Extenso_39</definedName>
    <definedName name="Extenso_40">Extenso_40</definedName>
    <definedName name="Extenso_41">Extenso_41</definedName>
    <definedName name="Extenso_42">Extenso_42</definedName>
    <definedName name="Extenso_43">Extenso_43</definedName>
    <definedName name="Extenso_44">Extenso_44</definedName>
    <definedName name="Extenso_45">Extenso_45</definedName>
    <definedName name="Extenso_46">Extenso_46</definedName>
    <definedName name="Extenso_47">Extenso_47</definedName>
    <definedName name="Extenso_48">Extenso_48</definedName>
    <definedName name="Extenso_51">Extenso_51</definedName>
    <definedName name="Extenso_52">Extenso_52</definedName>
    <definedName name="Extenso_53">Extenso_53</definedName>
    <definedName name="Extenso_54">Extenso_54</definedName>
    <definedName name="Extenso_55">Extenso_55</definedName>
    <definedName name="Extenso_56">Extenso_56</definedName>
    <definedName name="Extenso_57">Extenso_57</definedName>
    <definedName name="Extenso_58">Extenso_58</definedName>
    <definedName name="Extenso_59">Extenso_59</definedName>
    <definedName name="Extenso_60">Extenso_60</definedName>
    <definedName name="Extenso_61">Extenso_61</definedName>
    <definedName name="Extenso_62">Extenso_62</definedName>
    <definedName name="Extenso_63">Extenso_63</definedName>
    <definedName name="Extenso_64">Extenso_64</definedName>
    <definedName name="Extenso_65">Extenso_65</definedName>
    <definedName name="Extenso_66">Extenso_66</definedName>
    <definedName name="Extenso_67">Extenso_67</definedName>
    <definedName name="Extenso_68">Extenso_68</definedName>
    <definedName name="Extenso_69">Extenso_69</definedName>
    <definedName name="Extenso_70">Extenso_70</definedName>
    <definedName name="Extenso_71">Extenso_71</definedName>
    <definedName name="Extenso_72">Extenso_72</definedName>
    <definedName name="ExtensoPassa" localSheetId="0">#REF!</definedName>
    <definedName name="ExtensoPassa" localSheetId="1">#REF!</definedName>
    <definedName name="ExtensoPassa" localSheetId="46">#REF!</definedName>
    <definedName name="ExtensoPassa" localSheetId="48">#REF!</definedName>
    <definedName name="ExtensoPassa" localSheetId="3">#REF!</definedName>
    <definedName name="ExtensoPassa" localSheetId="5">#REF!</definedName>
    <definedName name="ExtensoPassa" localSheetId="7">#REF!</definedName>
    <definedName name="ExtensoPassa" localSheetId="12">#REF!</definedName>
    <definedName name="ExtensoPassa" localSheetId="20">#REF!</definedName>
    <definedName name="ExtensoPassa" localSheetId="35">#REF!</definedName>
    <definedName name="ExtensoPassa" localSheetId="44">#REF!</definedName>
    <definedName name="ExtensoPassa" localSheetId="49">#REF!</definedName>
    <definedName name="ExtensoPassa" localSheetId="2">#REF!</definedName>
    <definedName name="ExtensoPassa">#REF!</definedName>
    <definedName name="ExtFaixa_2">"'file:///A:/ARQUIVOS R96/EXCEL/PATOs/Pato PRRTN - BR476.xls'#$'P A T O 99 B'.$#REF!$#REF!"</definedName>
    <definedName name="ExtFaixa_6">"$'C _ Transporte'.$#REF!$#REF!"</definedName>
    <definedName name="ExtFaixa_7">"$'D _ Material Betuminoso'.$#REF!$#REF!"</definedName>
    <definedName name="ExtFaixa_8">"$'E _ Cronograma'.$#REF!$#REF!"</definedName>
    <definedName name="ExtFaixa2_1">"'file:///C:/Documents and Settings/mauricio.ferrao/Desktop/Contratos/PD 005-00/Readequação março-05/WINDOWS.000/TEMP/Pato PRRTN - BR476.xls'#$'P A T O 99 B'.$#REF!$#REF!"</definedName>
    <definedName name="ExtFaixa2_2">"'file:///A:/ARQUIVOS R96/EXCEL/PATOs/Pato PRRTN - BR476.xls'#$'P A T O 99 B'.$#REF!$#REF!"</definedName>
    <definedName name="FAB">"Figura 3"</definedName>
    <definedName name="Fae_08">#REF!</definedName>
    <definedName name="Fae_08_1">"'file:///Eng_aroldo/Meus documentos/Documents and Settings/Flávio R. Carmona/My Documents/3 - Sanches Tripoloni/3 - Diamantino/4 - BR-364/2 - CREMA/Medição/06a.MP/MP06.xls'#$Medição.$#REF!$#REF!"</definedName>
    <definedName name="Fae_08_3">"'file:///Eng_aroldo/Meus documentos/Documents and Settings/Flávio R. Carmona/My Documents/3 - Sanches Tripoloni/3 - Diamantino/4 - BR-364/2 - CREMA/Medição/06a.MP/MP06.xls'#$Medição.$#REF!$#REF!"</definedName>
    <definedName name="Fae_08_6">"'file:///Eng_aroldo/Meus documentos/Documents and Settings/Flávio R. Carmona/My Documents/3 - Sanches Tripoloni/3 - Diamantino/4 - BR-364/2 - CREMA/Medição/06a.MP/MP06.xls'#$Medição.$#REF!$#REF!"</definedName>
    <definedName name="Faixa_1">"'file:///C:/Documents and Settings/mauricio.ferrao/Desktop/ARQUIVOS R-9-6/Excel/PATOs/BR153_98.XLS'#$'P A T O 98 D'.$#REF!$#REF!"</definedName>
    <definedName name="Fase_02_1">"'file:///Eng_aroldo/Meus documentos/Documents and Settings/Flávio R. Carmona/My Documents/3 - Sanches Tripoloni/3 - Diamantino/4 - BR-364/2 - CREMA/Medição/06a.MP/MP06.xls'#$Medição.$#REF!$#REF!"</definedName>
    <definedName name="Fase_02_3">"'file:///Eng_aroldo/Meus documentos/Documents and Settings/Flávio R. Carmona/My Documents/3 - Sanches Tripoloni/3 - Diamantino/4 - BR-364/2 - CREMA/Medição/06a.MP/MP06.xls'#$Medição.$#REF!$#REF!"</definedName>
    <definedName name="Fase_02_6">"'file:///Eng_aroldo/Meus documentos/Documents and Settings/Flávio R. Carmona/My Documents/3 - Sanches Tripoloni/3 - Diamantino/4 - BR-364/2 - CREMA/Medição/06a.MP/MP06.xls'#$Medição.$#REF!$#REF!"</definedName>
    <definedName name="Fase_03_1">"'file:///Eng_aroldo/Meus documentos/Documents and Settings/Flávio R. Carmona/My Documents/3 - Sanches Tripoloni/3 - Diamantino/4 - BR-364/2 - CREMA/Medição/06a.MP/MP06.xls'#$Medição.$#REF!$#REF!"</definedName>
    <definedName name="Fase_03_3">"'file:///Eng_aroldo/Meus documentos/Documents and Settings/Flávio R. Carmona/My Documents/3 - Sanches Tripoloni/3 - Diamantino/4 - BR-364/2 - CREMA/Medição/06a.MP/MP06.xls'#$Medição.$#REF!$#REF!"</definedName>
    <definedName name="Fase_03_6">"'file:///Eng_aroldo/Meus documentos/Documents and Settings/Flávio R. Carmona/My Documents/3 - Sanches Tripoloni/3 - Diamantino/4 - BR-364/2 - CREMA/Medição/06a.MP/MP06.xls'#$Medição.$#REF!$#REF!"</definedName>
    <definedName name="Fase_04_1">"'file:///Eng_aroldo/Meus documentos/Documents and Settings/Flávio R. Carmona/My Documents/3 - Sanches Tripoloni/3 - Diamantino/4 - BR-364/2 - CREMA/Medição/06a.MP/MP06.xls'#$Medição.$#REF!$#REF!"</definedName>
    <definedName name="Fase_04_3">"'file:///Eng_aroldo/Meus documentos/Documents and Settings/Flávio R. Carmona/My Documents/3 - Sanches Tripoloni/3 - Diamantino/4 - BR-364/2 - CREMA/Medição/06a.MP/MP06.xls'#$Medição.$#REF!$#REF!"</definedName>
    <definedName name="Fase_04_6">"'file:///Eng_aroldo/Meus documentos/Documents and Settings/Flávio R. Carmona/My Documents/3 - Sanches Tripoloni/3 - Diamantino/4 - BR-364/2 - CREMA/Medição/06a.MP/MP06.xls'#$Medição.$#REF!$#REF!"</definedName>
    <definedName name="Fase_05_1">"'file:///Eng_aroldo/Meus documentos/Documents and Settings/Flávio R. Carmona/My Documents/3 - Sanches Tripoloni/3 - Diamantino/4 - BR-364/2 - CREMA/Medição/06a.MP/MP06.xls'#$Medição.$#REF!$#REF!"</definedName>
    <definedName name="Fase_05_3">"'file:///Eng_aroldo/Meus documentos/Documents and Settings/Flávio R. Carmona/My Documents/3 - Sanches Tripoloni/3 - Diamantino/4 - BR-364/2 - CREMA/Medição/06a.MP/MP06.xls'#$Medição.$#REF!$#REF!"</definedName>
    <definedName name="Fase_05_6">"'file:///Eng_aroldo/Meus documentos/Documents and Settings/Flávio R. Carmona/My Documents/3 - Sanches Tripoloni/3 - Diamantino/4 - BR-364/2 - CREMA/Medição/06a.MP/MP06.xls'#$Medição.$#REF!$#REF!"</definedName>
    <definedName name="Fase_06_1">"'file:///Eng_aroldo/Meus documentos/Documents and Settings/Flávio R. Carmona/My Documents/3 - Sanches Tripoloni/3 - Diamantino/4 - BR-364/2 - CREMA/Medição/06a.MP/MP06.xls'#$Medição.$#REF!$#REF!"</definedName>
    <definedName name="Fase_06_3">"'file:///Eng_aroldo/Meus documentos/Documents and Settings/Flávio R. Carmona/My Documents/3 - Sanches Tripoloni/3 - Diamantino/4 - BR-364/2 - CREMA/Medição/06a.MP/MP06.xls'#$Medição.$#REF!$#REF!"</definedName>
    <definedName name="Fase_06_6">"'file:///Eng_aroldo/Meus documentos/Documents and Settings/Flávio R. Carmona/My Documents/3 - Sanches Tripoloni/3 - Diamantino/4 - BR-364/2 - CREMA/Medição/06a.MP/MP06.xls'#$Medição.$#REF!$#REF!"</definedName>
    <definedName name="Fase_07_1">"'file:///Eng_aroldo/Meus documentos/Documents and Settings/Flávio R. Carmona/My Documents/3 - Sanches Tripoloni/3 - Diamantino/4 - BR-364/2 - CREMA/Medição/06a.MP/MP06.xls'#$Medição.$#REF!$#REF!"</definedName>
    <definedName name="Fase_07_3">"'file:///Eng_aroldo/Meus documentos/Documents and Settings/Flávio R. Carmona/My Documents/3 - Sanches Tripoloni/3 - Diamantino/4 - BR-364/2 - CREMA/Medição/06a.MP/MP06.xls'#$Medição.$#REF!$#REF!"</definedName>
    <definedName name="Fase_07_6">"'file:///Eng_aroldo/Meus documentos/Documents and Settings/All Users/Documentos/BR 364 - Diamantino/Medições/Med 04/MP04.xls'#$Medição.$#REF!$#REF!"</definedName>
    <definedName name="Fase_08_1">"'file:///Eng_aroldo/Meus documentos/Documents and Settings/Flávio R. Carmona/My Documents/3 - Sanches Tripoloni/3 - Diamantino/4 - BR-364/2 - CREMA/Medição/06a.MP/MP06.xls'#$Medição.$#REF!$#REF!"</definedName>
    <definedName name="Fase_08_3">"'file:///Eng_aroldo/Meus documentos/Documents and Settings/Flávio R. Carmona/My Documents/3 - Sanches Tripoloni/3 - Diamantino/4 - BR-364/2 - CREMA/Medição/06a.MP/MP06.xls'#$Medição.$#REF!$#REF!"</definedName>
    <definedName name="Fase_08_6">"'file:///Eng_aroldo/Meus documentos/Documents and Settings/Flávio R. Carmona/My Documents/3 - Sanches Tripoloni/3 - Diamantino/4 - BR-364/2 - CREMA/Medição/06a.MP/MP06.xls'#$Medição.$#REF!$#REF!"</definedName>
    <definedName name="FAT">"$#REF!.$H$#REF!"</definedName>
    <definedName name="FATOR1">#REF!</definedName>
    <definedName name="FATURAS2002" hidden="1">{#N/A,#N/A,TRUE,"Serviços"}</definedName>
    <definedName name="FATURAS2002_1" hidden="1">{#N/A,#N/A,TRUE,"Serviços"}</definedName>
    <definedName name="FATURAS20022" hidden="1">{#N/A,#N/A,TRUE,"Serviços"}</definedName>
    <definedName name="FCT">"$#REF!.$N$#REF!"</definedName>
    <definedName name="fdfng" hidden="1">{#N/A,#N/A,FALSE,"GERAL";#N/A,#N/A,FALSE,"012-96";#N/A,#N/A,FALSE,"018-96";#N/A,#N/A,FALSE,"027-96";#N/A,#N/A,FALSE,"059-96";#N/A,#N/A,FALSE,"076-96";#N/A,#N/A,FALSE,"019-97";#N/A,#N/A,FALSE,"021-97";#N/A,#N/A,FALSE,"022-97";#N/A,#N/A,FALSE,"028-97"}</definedName>
    <definedName name="FDS" hidden="1">{#N/A,#N/A,FALSE,"MO (2)"}</definedName>
    <definedName name="FE">"'file:///D:/Meus documentos/ANASTÁCIO/SERCEL/BR262990800.xls'#$SERVIÇOS.$#REF!$#REF!"</definedName>
    <definedName name="FE_10">#REF!</definedName>
    <definedName name="FE_5">#REF!</definedName>
    <definedName name="FE_6">#REF!</definedName>
    <definedName name="FE_9">#REF!</definedName>
    <definedName name="fernanda" hidden="1">{#N/A,#N/A,FALSE,"GERAL";#N/A,#N/A,FALSE,"012-96";#N/A,#N/A,FALSE,"018-96";#N/A,#N/A,FALSE,"027-96";#N/A,#N/A,FALSE,"059-96";#N/A,#N/A,FALSE,"076-96";#N/A,#N/A,FALSE,"019-97";#N/A,#N/A,FALSE,"021-97";#N/A,#N/A,FALSE,"022-97";#N/A,#N/A,FALSE,"028-97"}</definedName>
    <definedName name="fffff" hidden="1">{"'EI 060 02'!$A$1:$K$59"}</definedName>
    <definedName name="fffffff" hidden="1">{#N/A,#N/A,TRUE,"Serviços"}</definedName>
    <definedName name="fgff" hidden="1">{#N/A,#N/A,FALSE,"MO (2)"}</definedName>
    <definedName name="fgff_1" hidden="1">{#N/A,#N/A,FALSE,"MO (2)"}</definedName>
    <definedName name="FGV">"$#REF!.$A$1:$C$65536"</definedName>
    <definedName name="FGVC">"$#REF!.$A$1:$D$65536"</definedName>
    <definedName name="figura1">"Figura 1"</definedName>
    <definedName name="FILLER.USINA">#REF!</definedName>
    <definedName name="Filtrar_1000" localSheetId="0">#REF!</definedName>
    <definedName name="Filtrar_1000" localSheetId="1">#REF!</definedName>
    <definedName name="Filtrar_1000" localSheetId="46">#REF!</definedName>
    <definedName name="Filtrar_1000" localSheetId="48">#REF!</definedName>
    <definedName name="Filtrar_1000" localSheetId="3">#REF!</definedName>
    <definedName name="Filtrar_1000" localSheetId="5">#REF!</definedName>
    <definedName name="Filtrar_1000" localSheetId="7">#REF!</definedName>
    <definedName name="Filtrar_1000" localSheetId="12">#REF!</definedName>
    <definedName name="Filtrar_1000" localSheetId="20">#REF!</definedName>
    <definedName name="Filtrar_1000" localSheetId="35">#REF!</definedName>
    <definedName name="Filtrar_1000" localSheetId="44">#REF!</definedName>
    <definedName name="Filtrar_1000" localSheetId="49">#REF!</definedName>
    <definedName name="Filtrar_1000" localSheetId="2">#REF!</definedName>
    <definedName name="Filtrar_1000">#REF!</definedName>
    <definedName name="FIRMA">#REF!</definedName>
    <definedName name="fis">#REF!</definedName>
    <definedName name="FISCAL_21">#REF!</definedName>
    <definedName name="FISI">#REF!</definedName>
    <definedName name="FITOK" hidden="1">{#N/A,#N/A,TRUE,"Serviços"}</definedName>
    <definedName name="FM">"$#REF!.$E$31"</definedName>
    <definedName name="FMW">"$#REF!.$E$33"</definedName>
    <definedName name="FMWA">"$#REF!.$E$32"</definedName>
    <definedName name="FOG_4">"$'memória de calculo_liquida'.$#REF!$#REF!"</definedName>
    <definedName name="FOLHA01" hidden="1">{#N/A,#N/A,TRUE,"Serviços"}</definedName>
    <definedName name="FOLHA01_1" hidden="1">{#N/A,#N/A,TRUE,"Serviços"}</definedName>
    <definedName name="FOLHA011" hidden="1">{#N/A,#N/A,TRUE,"Serviços"}</definedName>
    <definedName name="folha1" hidden="1">{#N/A,#N/A,TRUE,"Serviços"}</definedName>
    <definedName name="folha1_1" hidden="1">{#N/A,#N/A,TRUE,"Serviços"}</definedName>
    <definedName name="folha11" hidden="1">{#N/A,#N/A,TRUE,"Serviços"}</definedName>
    <definedName name="FOOR" hidden="1">{#N/A,#N/A,FALSE,"Plan1"}</definedName>
    <definedName name="FORMA">#REF!</definedName>
    <definedName name="FORMULÁRIO" hidden="1">{#N/A,#N/A,FALSE,"Plan1"}</definedName>
    <definedName name="formulas">#REF!,#REF!,#REF!,#REF!,#REF!,#REF!,#REF!,#REF!,#REF!,#REF!,#REF!,#REF!,#REF!,#REF!,#REF!,#REF!,#REF!,#REF!,#REF!,#REF!</definedName>
    <definedName name="FORN.CIM.USINA">#REF!</definedName>
    <definedName name="FORRO" hidden="1">{#N/A,#N/A,FALSE,"Plan1"}</definedName>
    <definedName name="Fot" hidden="1">{"'EI 060 02'!$A$1:$K$59"}</definedName>
    <definedName name="FRESA_REC_REV">#REF!</definedName>
    <definedName name="Fresagem01" hidden="1">{#N/A,#N/A,TRUE,"Serviços"}</definedName>
    <definedName name="Fresagem011" hidden="1">{#N/A,#N/A,TRUE,"Serviços"}</definedName>
    <definedName name="FRR" hidden="1">{#N/A,#N/A,FALSE,"Plan1"}</definedName>
    <definedName name="furador">#REF!</definedName>
    <definedName name="fwregwrgfd">fwregwrgfd</definedName>
    <definedName name="GAP_PV_PESO_ESPECÍF_TIJ_MACIÇO">#REF!</definedName>
    <definedName name="GASOL">#REF!</definedName>
    <definedName name="gasol100">#REF!</definedName>
    <definedName name="GASOL2">#REF!</definedName>
    <definedName name="GAST">#REF!</definedName>
    <definedName name="gestores">#REF!+#REF!</definedName>
    <definedName name="gfgfgfg" hidden="1">{#N/A,#N/A,FALSE,"MO (2)"}</definedName>
    <definedName name="ghghgh" hidden="1">{#N/A,#N/A,FALSE,"MO (2)"}</definedName>
    <definedName name="GHJ" hidden="1">{#N/A,#N/A,FALSE,"MO (2)"}</definedName>
    <definedName name="gjgh" hidden="1">{#N/A,#N/A,FALSE,"GERAL";#N/A,#N/A,FALSE,"012-96";#N/A,#N/A,FALSE,"018-96";#N/A,#N/A,FALSE,"027-96";#N/A,#N/A,FALSE,"059-96";#N/A,#N/A,FALSE,"076-96";#N/A,#N/A,FALSE,"019-97";#N/A,#N/A,FALSE,"021-97";#N/A,#N/A,FALSE,"022-97";#N/A,#N/A,FALSE,"028-97"}</definedName>
    <definedName name="GP">"'file:///D:/Meus documentos/ANASTÁCIO/SERCEL/BR262990800.xls'#$SERVIÇOS.$#REF!$#REF!"</definedName>
    <definedName name="GRAMA">#REF!</definedName>
    <definedName name="grhr" hidden="1">{#N/A,#N/A,TRUE,"Serviços"}</definedName>
    <definedName name="gtryfj" hidden="1">{#N/A,#N/A,TRUE,"Serviços"}</definedName>
    <definedName name="gtryfj_1" hidden="1">{#N/A,#N/A,TRUE,"Serviços"}</definedName>
    <definedName name="gtryfjj" hidden="1">{#N/A,#N/A,TRUE,"Serviços"}</definedName>
    <definedName name="GUEDES">#REF!</definedName>
    <definedName name="Guia">"Figura 1"</definedName>
    <definedName name="h">#REF!</definedName>
    <definedName name="HENFEL4">#REF!</definedName>
    <definedName name="HENFEL6">#REF!</definedName>
    <definedName name="HGRET" hidden="1">{"'RR'!$A$2:$E$81"}</definedName>
    <definedName name="hhhhh" hidden="1">{#N/A,#N/A,FALSE,"MO (2)"}</definedName>
    <definedName name="HJ" localSheetId="0">#REF!</definedName>
    <definedName name="HJ" localSheetId="1">#REF!</definedName>
    <definedName name="HJ" localSheetId="46">#REF!</definedName>
    <definedName name="HJ" localSheetId="48">#REF!</definedName>
    <definedName name="HJ" localSheetId="3">#REF!</definedName>
    <definedName name="HJ" localSheetId="5">#REF!</definedName>
    <definedName name="HJ" localSheetId="7">#REF!</definedName>
    <definedName name="HJ" localSheetId="12">#REF!</definedName>
    <definedName name="HJ" localSheetId="20">#REF!</definedName>
    <definedName name="HJ" localSheetId="35">#REF!</definedName>
    <definedName name="HJ" localSheetId="44">#REF!</definedName>
    <definedName name="HJ" localSheetId="49">#REF!</definedName>
    <definedName name="HJ" localSheetId="2">#REF!</definedName>
    <definedName name="HJ">#REF!</definedName>
    <definedName name="HJ_3">NA()</definedName>
    <definedName name="HJ_9">NA()</definedName>
    <definedName name="hjhjhjhju" hidden="1">{#N/A,#N/A,FALSE,"MO (2)"}</definedName>
    <definedName name="HoraManha1">#REF!</definedName>
    <definedName name="HoraManha2">#REF!</definedName>
    <definedName name="HoraTarde1">#REF!</definedName>
    <definedName name="HoraTarde2">#REF!</definedName>
    <definedName name="ht">#REF!</definedName>
    <definedName name="htm" hidden="1">{"'Plan1 (2)'!$A$5:$F$63"}</definedName>
    <definedName name="HTML_CodePage" hidden="1">1252</definedName>
    <definedName name="HTML_Control" hidden="1">{"'Plan1 (2)'!$A$5:$F$63"}</definedName>
    <definedName name="HTML_Description" hidden="1">""</definedName>
    <definedName name="HTML_Email" hidden="1">""</definedName>
    <definedName name="HTML_Header" hidden="1">"Plan1 (2)"</definedName>
    <definedName name="HTML_LastUpdate" hidden="1">"04/03/1999"</definedName>
    <definedName name="HTML_LineAfter" hidden="1">FALSE()</definedName>
    <definedName name="HTML_LineBefore" hidden="1">FALSE()</definedName>
    <definedName name="HTML_Name" hidden="1">"Ana Tereza"</definedName>
    <definedName name="HTML_OBDlg2" hidden="1">TRUE()</definedName>
    <definedName name="HTML_OBDlg4" hidden="1">TRUE()</definedName>
    <definedName name="HTML_OS" hidden="1">0</definedName>
    <definedName name="HTML_PathFile" hidden="1">"V:\Operacao de Maquinas\INTERDIÇÕES NA VP\MeuHTML.htm"</definedName>
    <definedName name="HTML_Title" hidden="1">"TabLoc"</definedName>
    <definedName name="hupu." hidden="1">{#N/A,#N/A,TRUE,"Serviços"}</definedName>
    <definedName name="i" hidden="1">{#N/A,#N/A,FALSE,"MO (2)"}</definedName>
    <definedName name="ic">#REF!</definedName>
    <definedName name="ic_10">#REF!</definedName>
    <definedName name="ic_6">#REF!</definedName>
    <definedName name="içhiç" hidden="1">{#N/A,#N/A,TRUE,"Serviços"}</definedName>
    <definedName name="ilçuil" hidden="1">{#N/A,#N/A,TRUE,"Serviços"}</definedName>
    <definedName name="IMPRI_RCGP">#REF!</definedName>
    <definedName name="IMPRIMAÇÃOREMUFMAN">"$#REF!.$R$39"</definedName>
    <definedName name="IND">"$#REF!.$I$#REF!"</definedName>
    <definedName name="ÍNDICES">#REF!</definedName>
    <definedName name="ÍNDICES_10">#REF!</definedName>
    <definedName name="ÍNDICES_17">#REF!</definedName>
    <definedName name="ÍNDICES_6">#REF!</definedName>
    <definedName name="ÍNDICES_7">#REF!</definedName>
    <definedName name="ÍNDICES_8">#REF!</definedName>
    <definedName name="ÍNDICES_9">#REF!</definedName>
    <definedName name="INICIO">#REF!</definedName>
    <definedName name="IniServiços">#REF!</definedName>
    <definedName name="INSUMO">#REF!</definedName>
    <definedName name="Insumos" hidden="1">#REF!</definedName>
    <definedName name="INSUMOSBETUMINOSOS">#REF!</definedName>
    <definedName name="intervencoes" localSheetId="0">#REF!</definedName>
    <definedName name="intervencoes" localSheetId="1">#REF!</definedName>
    <definedName name="intervencoes" localSheetId="46">#REF!</definedName>
    <definedName name="intervencoes" localSheetId="48">#REF!</definedName>
    <definedName name="intervencoes" localSheetId="3">#REF!</definedName>
    <definedName name="intervencoes" localSheetId="5">#REF!</definedName>
    <definedName name="intervencoes" localSheetId="7">#REF!</definedName>
    <definedName name="intervencoes" localSheetId="12">#REF!</definedName>
    <definedName name="intervencoes" localSheetId="20">#REF!</definedName>
    <definedName name="intervencoes" localSheetId="35">#REF!</definedName>
    <definedName name="intervencoes" localSheetId="44">#REF!</definedName>
    <definedName name="intervencoes" localSheetId="49">#REF!</definedName>
    <definedName name="intervencoes" localSheetId="2">#REF!</definedName>
    <definedName name="intervencoes">#REF!</definedName>
    <definedName name="Intran" hidden="1">{"'teste'!$B$2:$R$49"}</definedName>
    <definedName name="ioujeobn" hidden="1">{#N/A,#N/A,TRUE,"Serviços"}</definedName>
    <definedName name="ir">#REF!</definedName>
    <definedName name="Item">#REF!</definedName>
    <definedName name="item1">#REF!</definedName>
    <definedName name="Itens" hidden="1">#REF!</definedName>
    <definedName name="iuoiaev" hidden="1">{#N/A,#N/A,TRUE,"Serviços"}</definedName>
    <definedName name="izidro">#REF!</definedName>
    <definedName name="j" hidden="1">{#N/A,#N/A,FALSE,"MO (2)"}</definedName>
    <definedName name="jack">{"um","mil","um milhão","um bilhão","um trilhão"}</definedName>
    <definedName name="JANEIRO2003" hidden="1">{#N/A,#N/A,TRUE,"Serviços"}</definedName>
    <definedName name="JANEIRO2003_1" hidden="1">{#N/A,#N/A,TRUE,"Serviços"}</definedName>
    <definedName name="JANEIRO20033" hidden="1">{#N/A,#N/A,TRUE,"Serviços"}</definedName>
    <definedName name="JAZIDA.PISTA">#REF!</definedName>
    <definedName name="jhjhjhjju" hidden="1">{#N/A,#N/A,FALSE,"MO (2)"}</definedName>
    <definedName name="jjjjj" hidden="1">{#N/A,#N/A,FALSE,"MO (2)"}</definedName>
    <definedName name="JJJJJL" hidden="1">{#N/A,#N/A,FALSE,"MO (2)"}</definedName>
    <definedName name="jo" hidden="1">{#N/A,#N/A,FALSE,"MO (2)"}</definedName>
    <definedName name="JOAO" hidden="1">{#N/A,#N/A,FALSE,"SS 1";#N/A,#N/A,FALSE,"SS 2";#N/A,#N/A,FALSE,"TER 1 (1)";#N/A,#N/A,FALSE,"TER 1 (2)";#N/A,#N/A,FALSE,"TER 2 ";#N/A,#N/A,FALSE,"TP  (1)";#N/A,#N/A,FALSE,"TP  (2)";#N/A,#N/A,FALSE,"CM BAR"}</definedName>
    <definedName name="JOAO1" hidden="1">{#N/A,#N/A,FALSE,"LEVFER V2 P";#N/A,#N/A,FALSE,"LEVFER V2 P10%"}</definedName>
    <definedName name="JOSE">#REF!</definedName>
    <definedName name="juca" hidden="1">{#N/A,#N/A,FALSE,"SS 1";#N/A,#N/A,FALSE,"TER 1 (A)";#N/A,#N/A,FALSE,"SS 2";#N/A,#N/A,FALSE,"TER 1 (B)";#N/A,#N/A,FALSE,"TER 1 (C)";#N/A,#N/A,FALSE,"TER 1 (D)";#N/A,#N/A,FALSE,"TER 1 (E)";#N/A,#N/A,FALSE,"TER 2 "}</definedName>
    <definedName name="kkkkkk" hidden="1">{#N/A,#N/A,FALSE,"MO (2)"}</definedName>
    <definedName name="klklklkl" hidden="1">{#N/A,#N/A,FALSE,"MO (2)"}</definedName>
    <definedName name="la" hidden="1">{#N/A,#N/A,FALSE,"MO (2)"}</definedName>
    <definedName name="la_1" hidden="1">{#N/A,#N/A,FALSE,"MO (2)"}</definedName>
    <definedName name="lab" hidden="1">{#N/A,#N/A,TRUE,"Serviços"}</definedName>
    <definedName name="labb" hidden="1">{#N/A,#N/A,TRUE,"Serviços"}</definedName>
    <definedName name="LAG2_13">#REF!</definedName>
    <definedName name="LAG2_39">#REF!</definedName>
    <definedName name="LAG2_6">#REF!</definedName>
    <definedName name="LARANJEIRAS">#REF!</definedName>
    <definedName name="LDD">"'file:///D:/Meus documentos/ANASTÁCIO/SERCEL/BR262990800.xls'#$SERVIÇOS.$#REF!$#REF!"</definedName>
    <definedName name="LDI">"$#REF!.$J$#REF!"</definedName>
    <definedName name="ldiasf">#REF!</definedName>
    <definedName name="ligação" localSheetId="0">#REF!</definedName>
    <definedName name="ligação" localSheetId="1">#REF!</definedName>
    <definedName name="ligação" localSheetId="46">#REF!</definedName>
    <definedName name="ligação" localSheetId="48">#REF!</definedName>
    <definedName name="ligação" localSheetId="3">#REF!</definedName>
    <definedName name="ligação" localSheetId="5">#REF!</definedName>
    <definedName name="ligação" localSheetId="7">#REF!</definedName>
    <definedName name="ligação" localSheetId="12">#REF!</definedName>
    <definedName name="ligação" localSheetId="20">#REF!</definedName>
    <definedName name="ligação" localSheetId="35">#REF!</definedName>
    <definedName name="ligação" localSheetId="44">#REF!</definedName>
    <definedName name="ligação" localSheetId="49">#REF!</definedName>
    <definedName name="ligação" localSheetId="2">#REF!</definedName>
    <definedName name="ligação">#REF!</definedName>
    <definedName name="LIGANT">#REF!</definedName>
    <definedName name="LIMPPLACA">#REF!</definedName>
    <definedName name="LIMPPONTE_20">"$#REF!.$I$27"</definedName>
    <definedName name="LIMPPONTE_21">"$#REF!.$I$27"</definedName>
    <definedName name="LIMPVALADREN">"$#REF!.$I$29"</definedName>
    <definedName name="LL">#REF!</definedName>
    <definedName name="llllllll_24">llllllll_24</definedName>
    <definedName name="LNNN" hidden="1">#REF!</definedName>
    <definedName name="Loc10Np">#REF!</definedName>
    <definedName name="Local" hidden="1">""</definedName>
    <definedName name="LocCarrNp">#REF!</definedName>
    <definedName name="LOGOTIPO">"Figura 3"</definedName>
    <definedName name="LP">"$#REF!.$E$28"</definedName>
    <definedName name="LPW">"$#REF!.$E$30"</definedName>
    <definedName name="LPWA">"$#REF!.$E$29"</definedName>
    <definedName name="LRANJA">#REF!</definedName>
    <definedName name="LS">"$#REF!.$E$27"</definedName>
    <definedName name="LSW">"$#REF!.$E$29"</definedName>
    <definedName name="LSWA">"$#REF!.$E$28"</definedName>
    <definedName name="lu" hidden="1">{#N/A,#N/A,FALSE,"MO (2)"}</definedName>
    <definedName name="luis" hidden="1">{"'Plan1 (2)'!$A$5:$F$63"}</definedName>
    <definedName name="luiz">#REF!</definedName>
    <definedName name="LVC">"'file:///D:/Meus documentos/ANASTÁCIO/SERCEL/BR262990800.xls'#$SERVIÇOS.$#REF!$#REF!"</definedName>
    <definedName name="LVD">"'file:///D:/Meus documentos/ANASTÁCIO/SERCEL/BR262990800.xls'#$SERVIÇOS.$#REF!$#REF!"</definedName>
    <definedName name="MAAUQ">#REF!</definedName>
    <definedName name="Macro1" localSheetId="0">#REF!</definedName>
    <definedName name="Macro1" localSheetId="1">#REF!</definedName>
    <definedName name="Macro1" localSheetId="46">#REF!</definedName>
    <definedName name="Macro1" localSheetId="48">#REF!</definedName>
    <definedName name="Macro1" localSheetId="3">#REF!</definedName>
    <definedName name="Macro1" localSheetId="5">#REF!</definedName>
    <definedName name="Macro1" localSheetId="7">#REF!</definedName>
    <definedName name="Macro1" localSheetId="12">#REF!</definedName>
    <definedName name="Macro1" localSheetId="20">#REF!</definedName>
    <definedName name="Macro1" localSheetId="35">#REF!</definedName>
    <definedName name="Macro1" localSheetId="44">#REF!</definedName>
    <definedName name="Macro1" localSheetId="49">#REF!</definedName>
    <definedName name="Macro1" localSheetId="2">#REF!</definedName>
    <definedName name="Macro1">#REF!</definedName>
    <definedName name="Macro3" localSheetId="0">#REF!</definedName>
    <definedName name="Macro3" localSheetId="1">#REF!</definedName>
    <definedName name="Macro3" localSheetId="46">#REF!</definedName>
    <definedName name="Macro3" localSheetId="48">#REF!</definedName>
    <definedName name="Macro3" localSheetId="3">#REF!</definedName>
    <definedName name="Macro3" localSheetId="5">#REF!</definedName>
    <definedName name="Macro3" localSheetId="7">#REF!</definedName>
    <definedName name="Macro3" localSheetId="12">#REF!</definedName>
    <definedName name="Macro3" localSheetId="20">#REF!</definedName>
    <definedName name="Macro3" localSheetId="35">#REF!</definedName>
    <definedName name="Macro3" localSheetId="44">#REF!</definedName>
    <definedName name="Macro3" localSheetId="49">#REF!</definedName>
    <definedName name="Macro3" localSheetId="2">#REF!</definedName>
    <definedName name="Macro3">#REF!</definedName>
    <definedName name="MAO">#REF!</definedName>
    <definedName name="MAODEOBRA">#REF!</definedName>
    <definedName name="maria">#REF!</definedName>
    <definedName name="mat">#REF!</definedName>
    <definedName name="MATBET">"$#REF!.$A$1:$N$16"</definedName>
    <definedName name="MATERIAIS">#REF!</definedName>
    <definedName name="Material_britado_4">"$#REF!.$#REF!$#REF!"</definedName>
    <definedName name="MATRICULA">#REF!</definedName>
    <definedName name="mattubcust" hidden="1">{#N/A,#N/A,FALSE,"GERAL";#N/A,#N/A,FALSE,"012-96";#N/A,#N/A,FALSE,"018-96";#N/A,#N/A,FALSE,"027-96";#N/A,#N/A,FALSE,"059-96";#N/A,#N/A,FALSE,"076-96";#N/A,#N/A,FALSE,"019-97";#N/A,#N/A,FALSE,"021-97";#N/A,#N/A,FALSE,"022-97";#N/A,#N/A,FALSE,"028-97"}</definedName>
    <definedName name="Max" hidden="1">COUNTIF(#REF!,"&lt;&gt;0")+3</definedName>
    <definedName name="MBQ">#REF!</definedName>
    <definedName name="MBQ_13">#REF!</definedName>
    <definedName name="MBQ_39">#REF!</definedName>
    <definedName name="MBQ_6">#REF!</definedName>
    <definedName name="MBR">"$#REF!.$I$34"</definedName>
    <definedName name="MBUF">"$#REF!.$D$12"</definedName>
    <definedName name="MBUFCORREC">#REF!</definedName>
    <definedName name="MBUFCORREC_23">#REF!</definedName>
    <definedName name="MBUFMAN">#REF!</definedName>
    <definedName name="MBUFMANALT">#REF!</definedName>
    <definedName name="MBUFREMMAN">#REF!</definedName>
    <definedName name="MBUFREMMAN_23">#REF!</definedName>
    <definedName name="MBUFREMPROFMAN">"$#REF!.$K$39"</definedName>
    <definedName name="MBUFREMREC">#REF!</definedName>
    <definedName name="MBUFREMREC_23">#REF!</definedName>
    <definedName name="MBUFTBREC">#REF!</definedName>
    <definedName name="MBUFTBREC_23">#REF!</definedName>
    <definedName name="MBUFW">"$#REF!.$D$14"</definedName>
    <definedName name="MBUFWA">"$#REF!.$D$13"</definedName>
    <definedName name="MBUQ">"$#REF!.$E$12"</definedName>
    <definedName name="MBUQAQUIS">#REF!</definedName>
    <definedName name="MBUQMAN">#REF!</definedName>
    <definedName name="MBUQREC_23">#REF!</definedName>
    <definedName name="MBUQRECOMPMAN">#REF!</definedName>
    <definedName name="MBUQRECOMPMAN_23">#REF!</definedName>
    <definedName name="MBUQRECOMPREC">#REF!</definedName>
    <definedName name="MBUQRECOMPREC_23">#REF!</definedName>
    <definedName name="MBUQREMMAN_20">#REF!</definedName>
    <definedName name="MBUQREMREC">#REF!</definedName>
    <definedName name="MBUQREMREC_23">#REF!</definedName>
    <definedName name="MBUQTBMAN_20">#REF!</definedName>
    <definedName name="MBUQTBREC">#REF!</definedName>
    <definedName name="MBUQTBREC_23">#REF!</definedName>
    <definedName name="MBUQW">"$#REF!.$E$14"</definedName>
    <definedName name="MBUQWA">"$#REF!.$E$13"</definedName>
    <definedName name="MD">#REF!</definedName>
    <definedName name="MD_13">#REF!</definedName>
    <definedName name="MD_39">#REF!</definedName>
    <definedName name="MD_6">#REF!</definedName>
    <definedName name="Mecanica">#REF!</definedName>
    <definedName name="med">#REF!</definedName>
    <definedName name="med_extenso">#REF!</definedName>
    <definedName name="MEDAGOREAL">#REF!</definedName>
    <definedName name="medant">#REF!</definedName>
    <definedName name="MEDEXP4.1" hidden="1">{#N/A,#N/A,FALSE,"ET-CAPA";#N/A,#N/A,FALSE,"ET-PAG1";#N/A,#N/A,FALSE,"ET-PAG2";#N/A,#N/A,FALSE,"ET-PAG3";#N/A,#N/A,FALSE,"ET-PAG4";#N/A,#N/A,FALSE,"ET-PAG5"}</definedName>
    <definedName name="MEDEXP44" hidden="1">{#N/A,#N/A,FALSE,"ET-CAPA";#N/A,#N/A,FALSE,"ET-PAG1";#N/A,#N/A,FALSE,"ET-PAG2";#N/A,#N/A,FALSE,"ET-PAG3";#N/A,#N/A,FALSE,"ET-PAG4";#N/A,#N/A,FALSE,"ET-PAG5"}</definedName>
    <definedName name="MEDPER1">#REF!</definedName>
    <definedName name="melhoria" hidden="1">{#N/A,#N/A,FALSE,"Plan1"}</definedName>
    <definedName name="Mem">#REF!</definedName>
    <definedName name="Mem.01" hidden="1">{"'Plan1 (2)'!$A$5:$F$63"}</definedName>
    <definedName name="Mem_10">#REF!</definedName>
    <definedName name="Mem_6">#REF!</definedName>
    <definedName name="mem2_10">#REF!</definedName>
    <definedName name="mem2_6">#REF!</definedName>
    <definedName name="MENOR">MIN(#REF!,#REF!,#REF!)</definedName>
    <definedName name="MÊS">"$#REF!.$I$4"</definedName>
    <definedName name="Meses">#REF!</definedName>
    <definedName name="mICRO" hidden="1">#REF!</definedName>
    <definedName name="MICROALTER">#REF!</definedName>
    <definedName name="MO" hidden="1">#REF!</definedName>
    <definedName name="mo_base">#REF!</definedName>
    <definedName name="mo_base_4">"$#REF!.$U$35"</definedName>
    <definedName name="mo_sub_base">#REF!</definedName>
    <definedName name="Mob" hidden="1">#REF!</definedName>
    <definedName name="mod1.ext_38">mod1.ext_38</definedName>
    <definedName name="Modelo" hidden="1">#REF!</definedName>
    <definedName name="MODULO1.CURTO">MODULO1.CURTO</definedName>
    <definedName name="módulo1.Extenso_19">[0]!módulo1.Extenso_19</definedName>
    <definedName name="módulo1.Extenso_20">[0]!módulo1.Extenso_20</definedName>
    <definedName name="módulo1.Extenso_21">[0]!módulo1.Extenso_21</definedName>
    <definedName name="módulo1.Extenso_23">[0]!módulo1.Extenso_23</definedName>
    <definedName name="módulo1.Extenso_24">[0]!módulo1.Extenso_24</definedName>
    <definedName name="módulo1.Extenso_39">[0]!módulo1.Extenso_39</definedName>
    <definedName name="módulo1.Extenso_40">[0]!módulo1.Extenso_40</definedName>
    <definedName name="módulo1.Extenso_41">[0]!módulo1.Extenso_41</definedName>
    <definedName name="módulo1.Extenso_42">[0]!módulo1.Extenso_42</definedName>
    <definedName name="módulo1.Extenso_43">[0]!módulo1.Extenso_43</definedName>
    <definedName name="módulo1.Extenso_44">[0]!módulo1.Extenso_44</definedName>
    <definedName name="módulo1.Extenso_45">[0]!módulo1.Extenso_45</definedName>
    <definedName name="módulo1.Extenso_46">[0]!módulo1.Extenso_46</definedName>
    <definedName name="módulo1.Extenso_47">[0]!módulo1.Extenso_47</definedName>
    <definedName name="módulo1.Extenso_48">[0]!módulo1.Extenso_48</definedName>
    <definedName name="módulo1.Extenso_51">[0]!módulo1.Extenso_51</definedName>
    <definedName name="módulo1.Extenso_52">[0]!módulo1.Extenso_52</definedName>
    <definedName name="módulo1.Extenso_53">[0]!módulo1.Extenso_53</definedName>
    <definedName name="módulo1.Extenso_54">[0]!módulo1.Extenso_54</definedName>
    <definedName name="módulo1.Extenso_55">[0]!módulo1.Extenso_55</definedName>
    <definedName name="módulo1.Extenso_56">[0]!módulo1.Extenso_56</definedName>
    <definedName name="módulo1.Extenso_57">[0]!módulo1.Extenso_57</definedName>
    <definedName name="módulo1.Extenso_58">[0]!módulo1.Extenso_58</definedName>
    <definedName name="módulo1.Extenso_59">[0]!módulo1.Extenso_59</definedName>
    <definedName name="módulo1.Extenso_60">[0]!módulo1.Extenso_60</definedName>
    <definedName name="módulo1.Extenso_61">[0]!módulo1.Extenso_61</definedName>
    <definedName name="módulo1.Extenso_62">[0]!módulo1.Extenso_62</definedName>
    <definedName name="módulo1.Extenso_63">[0]!módulo1.Extenso_63</definedName>
    <definedName name="módulo1.Extenso_64">[0]!módulo1.Extenso_64</definedName>
    <definedName name="módulo1.Extenso_65">[0]!módulo1.Extenso_65</definedName>
    <definedName name="módulo1.Extenso_66">[0]!módulo1.Extenso_66</definedName>
    <definedName name="módulo1.Extenso_67">[0]!módulo1.Extenso_67</definedName>
    <definedName name="módulo1.Extenso_68">[0]!módulo1.Extenso_68</definedName>
    <definedName name="módulo1.Extenso_69">[0]!módulo1.Extenso_69</definedName>
    <definedName name="módulo1.Extenso_70">[0]!módulo1.Extenso_70</definedName>
    <definedName name="módulo1.Extenso_71">[0]!módulo1.Extenso_71</definedName>
    <definedName name="módulo1.Extenso_72">[0]!módulo1.Extenso_72</definedName>
    <definedName name="MOMFRESAG">"$#REF!.$J$46"</definedName>
    <definedName name="MOMFRESPIL">#REF!</definedName>
    <definedName name="MOMFRESPIL_23">#REF!</definedName>
    <definedName name="motor4">#REF!</definedName>
    <definedName name="motor6">#REF!</definedName>
    <definedName name="MP" hidden="1">#REF!</definedName>
    <definedName name="Net">"$#REF!.$B$3:$C$65536"</definedName>
    <definedName name="NLEq" hidden="1">4</definedName>
    <definedName name="NLMo" hidden="1">6</definedName>
    <definedName name="NLMp" hidden="1">5</definedName>
    <definedName name="NLTr" hidden="1">3</definedName>
    <definedName name="NMES">#REF!</definedName>
    <definedName name="NN">#REF!</definedName>
    <definedName name="nnnn">#REF!</definedName>
    <definedName name="NNNNN">#REF!</definedName>
    <definedName name="NOIN">#REF!</definedName>
    <definedName name="NomeUsuario">#REF!</definedName>
    <definedName name="NUMED">"$#REF!.$C$3"</definedName>
    <definedName name="NUMEROMEDIÇÃO_20">#REF!</definedName>
    <definedName name="NUMEROMEDIÇÃO_21">#REF!</definedName>
    <definedName name="nvd">#REF!</definedName>
    <definedName name="NvsASD">"V2001-12-31"</definedName>
    <definedName name="NvsAutoDrillOk">"VN"</definedName>
    <definedName name="NvsElapsedTime">0.00128807870351011</definedName>
    <definedName name="NvsEndTime">36969.4292877315</definedName>
    <definedName name="NvsInstSpec">"%,FBU_FILIAL,TENTIDADES,NTMA"</definedName>
    <definedName name="NvsLayoutType">"M3"</definedName>
    <definedName name="NvsPanelEffdt">"V1990-01-01"</definedName>
    <definedName name="NvsPanelSetid">"VMODEL"</definedName>
    <definedName name="NvsReqBU">"VTEL"</definedName>
    <definedName name="NvsReqBUOnly">"VN"</definedName>
    <definedName name="NvsTransLed">"VN"</definedName>
    <definedName name="NvsTreeASD">"V2050-01-01"</definedName>
    <definedName name="NvsValTbl.BUSINESS_UNIT">"BUS_UNIT_TBL_GL"</definedName>
    <definedName name="oac_4">"$#REF!.$H$69"</definedName>
    <definedName name="oae_4">"$#REF!.$H$149"</definedName>
    <definedName name="oaijeobkn" hidden="1">{#N/A,#N/A,TRUE,"Serviços"}</definedName>
    <definedName name="Obra" hidden="1">""</definedName>
    <definedName name="OBRA1">#REF!</definedName>
    <definedName name="ocom_4">"$#REF!.$H$160"</definedName>
    <definedName name="oesp">#REF!</definedName>
    <definedName name="oijop" hidden="1">{#N/A,#N/A,TRUE,"Serviços"}</definedName>
    <definedName name="oioeve" hidden="1">{#N/A,#N/A,TRUE,"Serviços"}</definedName>
    <definedName name="oiuo" hidden="1">{#N/A,#N/A,TRUE,"Serviços"}</definedName>
    <definedName name="ok">#REF!</definedName>
    <definedName name="okaaaaa" hidden="1">#REF!</definedName>
    <definedName name="OLEO">#REF!</definedName>
    <definedName name="OnOff" hidden="1">"ON"</definedName>
    <definedName name="OO" hidden="1">#REF!</definedName>
    <definedName name="Or.Mod." hidden="1">{#N/A,#N/A,FALSE,"MO (2)"}</definedName>
    <definedName name="Orçamento">#REF!</definedName>
    <definedName name="Orçamento_13">"e:///Y:/WINDOWS/Temporary Internet Files/Content.IE5/Q9YZIJ83/file:///A:/TERCIO/BR%2525252520163%2525252520REST%2525252520set%25252525202003/DEISI/Or%25252525C3%25252525A7amento%2525252520Sta%2525252520Helena%2525252520Guaranta.xls'#$Orçamento.$A$13:$D$34"</definedName>
    <definedName name="Orçamento_20">#REF!</definedName>
    <definedName name="Orçamento_34">#REF!</definedName>
    <definedName name="Orçamento_36">#REF!</definedName>
    <definedName name="Orçamento_39">"e:///Y:/WINDOWS/Temporary Internet Files/Content.IE5/Q9YZIJ83/file:///A:/TERCIO/BR%2525252520163%2525252520REST%2525252520set%25252525202003/DEISI/Or%25252525C3%25252525A7amento%2525252520Sta%2525252520Helena%2525252520Guaranta.xls'#$Orçamento.$A$13:$D$34"</definedName>
    <definedName name="Orçamento_6">"e:///Y:/WINDOWS/Temporary Internet Files/Content.IE5/Q9YZIJ83/file:///A:/TERCIO/BR%2525252520163%2525252520REST%2525252520set%25252525202003/DEISI/Or%25252525C3%25252525A7amento%2525252520Sta%2525252520Helena%2525252520Guaranta.xls'#$Orçamento.$A$13:$D$34"</definedName>
    <definedName name="orçamrest" hidden="1">{#N/A,#N/A,TRUE,"Serviços"}</definedName>
    <definedName name="orçamrest_1" hidden="1">{#N/A,#N/A,TRUE,"Serviços"}</definedName>
    <definedName name="orçamrestt" hidden="1">{#N/A,#N/A,TRUE,"Serviços"}</definedName>
    <definedName name="Ordem" hidden="1">#REF!</definedName>
    <definedName name="ordem_serv">#REF!</definedName>
    <definedName name="ORGÃO">#REF!</definedName>
    <definedName name="Origem" hidden="1">#REF!</definedName>
    <definedName name="outra" hidden="1">#REF!</definedName>
    <definedName name="OUTT" hidden="1">{#N/A,#N/A,TRUE,"Serviços"}</definedName>
    <definedName name="p08.300.01">#REF!</definedName>
    <definedName name="PAR">#REF!</definedName>
    <definedName name="pARAPEITO" localSheetId="0">#REF!</definedName>
    <definedName name="pARAPEITO" localSheetId="1">#REF!</definedName>
    <definedName name="pARAPEITO" localSheetId="46">#REF!</definedName>
    <definedName name="pARAPEITO" localSheetId="48">#REF!</definedName>
    <definedName name="pARAPEITO" localSheetId="3">#REF!</definedName>
    <definedName name="pARAPEITO" localSheetId="5">#REF!</definedName>
    <definedName name="pARAPEITO" localSheetId="7">#REF!</definedName>
    <definedName name="pARAPEITO" localSheetId="12">#REF!</definedName>
    <definedName name="pARAPEITO" localSheetId="20">#REF!</definedName>
    <definedName name="pARAPEITO" localSheetId="35">#REF!</definedName>
    <definedName name="pARAPEITO" localSheetId="44">#REF!</definedName>
    <definedName name="pARAPEITO" localSheetId="49">#REF!</definedName>
    <definedName name="pARAPEITO" localSheetId="2">#REF!</definedName>
    <definedName name="pARAPEITO">#REF!</definedName>
    <definedName name="Páscoa">#REF!</definedName>
    <definedName name="PassaExtenso" localSheetId="0">#REF!</definedName>
    <definedName name="PassaExtenso" localSheetId="1">#REF!</definedName>
    <definedName name="PassaExtenso" localSheetId="46">#REF!</definedName>
    <definedName name="PassaExtenso" localSheetId="48">#REF!</definedName>
    <definedName name="PassaExtenso" localSheetId="3">#REF!</definedName>
    <definedName name="PassaExtenso" localSheetId="5">#REF!</definedName>
    <definedName name="PassaExtenso" localSheetId="7">#REF!</definedName>
    <definedName name="PassaExtenso" localSheetId="12">#REF!</definedName>
    <definedName name="PassaExtenso" localSheetId="20">#REF!</definedName>
    <definedName name="PassaExtenso" localSheetId="35">#REF!</definedName>
    <definedName name="PassaExtenso" localSheetId="44">#REF!</definedName>
    <definedName name="PassaExtenso" localSheetId="49">#REF!</definedName>
    <definedName name="PassaExtenso" localSheetId="2">#REF!</definedName>
    <definedName name="PassaExtenso">#REF!</definedName>
    <definedName name="PassaExtenso___2">NA()</definedName>
    <definedName name="PassaExtenso___3">NA()</definedName>
    <definedName name="PassaExtenso___4">NA()</definedName>
    <definedName name="PassaExtenso___6">NA()</definedName>
    <definedName name="PassaExtenso___7">NA()</definedName>
    <definedName name="PassaExtenso___8">NA()</definedName>
    <definedName name="PassaExtenso_1_1_1">NA()</definedName>
    <definedName name="PassaExtenso_1_1_33_1">NA()</definedName>
    <definedName name="PassaExtenso_1_1_35_1">NA()</definedName>
    <definedName name="PassaExtenso_14" localSheetId="0">PassaExtenso</definedName>
    <definedName name="PassaExtenso_14" localSheetId="1">'CAPA (1)'!PassaExtenso</definedName>
    <definedName name="PassaExtenso_14" localSheetId="46">'CAPA (10)'!PassaExtenso</definedName>
    <definedName name="PassaExtenso_14" localSheetId="48">'CAPA (11)'!PassaExtenso</definedName>
    <definedName name="PassaExtenso_14" localSheetId="3">'CAPA (2)'!PassaExtenso</definedName>
    <definedName name="PassaExtenso_14" localSheetId="5">'CAPA (3)'!PassaExtenso</definedName>
    <definedName name="PassaExtenso_14" localSheetId="7">'CAPA (4)'!PassaExtenso</definedName>
    <definedName name="PassaExtenso_14" localSheetId="12">'CAPA (5)'!PassaExtenso</definedName>
    <definedName name="PassaExtenso_14" localSheetId="20">'CAPA (6)'!PassaExtenso</definedName>
    <definedName name="PassaExtenso_14" localSheetId="35">'CAPA (7)'!PassaExtenso</definedName>
    <definedName name="PassaExtenso_14" localSheetId="44">'CAPA (8)'!PassaExtenso</definedName>
    <definedName name="PassaExtenso_14" localSheetId="49">COTAÇÕES!PassaExtenso</definedName>
    <definedName name="PassaExtenso_14" localSheetId="2">'PLANILHA RESUMO DE PREÇOS'!PassaExtenso</definedName>
    <definedName name="PassaExtenso_14">PassaExtenso</definedName>
    <definedName name="PassaExtenso_2_1_1">"#NAME!PassaExtenso"</definedName>
    <definedName name="PassaExtenso_22">"#NAME!PassaExtenso"</definedName>
    <definedName name="PassaExtenso_23">"#NAME!PassaExtenso"</definedName>
    <definedName name="PassaExtenso_24" localSheetId="0">PassaExtenso</definedName>
    <definedName name="PassaExtenso_24" localSheetId="1">'CAPA (1)'!PassaExtenso</definedName>
    <definedName name="PassaExtenso_24" localSheetId="46">'CAPA (10)'!PassaExtenso</definedName>
    <definedName name="PassaExtenso_24" localSheetId="48">'CAPA (11)'!PassaExtenso</definedName>
    <definedName name="PassaExtenso_24" localSheetId="3">'CAPA (2)'!PassaExtenso</definedName>
    <definedName name="PassaExtenso_24" localSheetId="5">'CAPA (3)'!PassaExtenso</definedName>
    <definedName name="PassaExtenso_24" localSheetId="7">'CAPA (4)'!PassaExtenso</definedName>
    <definedName name="PassaExtenso_24" localSheetId="12">'CAPA (5)'!PassaExtenso</definedName>
    <definedName name="PassaExtenso_24" localSheetId="20">'CAPA (6)'!PassaExtenso</definedName>
    <definedName name="PassaExtenso_24" localSheetId="35">'CAPA (7)'!PassaExtenso</definedName>
    <definedName name="PassaExtenso_24" localSheetId="44">'CAPA (8)'!PassaExtenso</definedName>
    <definedName name="PassaExtenso_24" localSheetId="49">COTAÇÕES!PassaExtenso</definedName>
    <definedName name="PassaExtenso_24" localSheetId="2">'PLANILHA RESUMO DE PREÇOS'!PassaExtenso</definedName>
    <definedName name="PassaExtenso_24">PassaExtenso</definedName>
    <definedName name="PassaExtenso_26" localSheetId="0">PassaExtenso</definedName>
    <definedName name="PassaExtenso_26" localSheetId="1">'CAPA (1)'!PassaExtenso</definedName>
    <definedName name="PassaExtenso_26" localSheetId="46">'CAPA (10)'!PassaExtenso</definedName>
    <definedName name="PassaExtenso_26" localSheetId="48">'CAPA (11)'!PassaExtenso</definedName>
    <definedName name="PassaExtenso_26" localSheetId="3">'CAPA (2)'!PassaExtenso</definedName>
    <definedName name="PassaExtenso_26" localSheetId="5">'CAPA (3)'!PassaExtenso</definedName>
    <definedName name="PassaExtenso_26" localSheetId="7">'CAPA (4)'!PassaExtenso</definedName>
    <definedName name="PassaExtenso_26" localSheetId="12">'CAPA (5)'!PassaExtenso</definedName>
    <definedName name="PassaExtenso_26" localSheetId="20">'CAPA (6)'!PassaExtenso</definedName>
    <definedName name="PassaExtenso_26" localSheetId="35">'CAPA (7)'!PassaExtenso</definedName>
    <definedName name="PassaExtenso_26" localSheetId="44">'CAPA (8)'!PassaExtenso</definedName>
    <definedName name="PassaExtenso_26" localSheetId="49">COTAÇÕES!PassaExtenso</definedName>
    <definedName name="PassaExtenso_26" localSheetId="2">'PLANILHA RESUMO DE PREÇOS'!PassaExtenso</definedName>
    <definedName name="PassaExtenso_26">PassaExtenso</definedName>
    <definedName name="PassaExtenso_3_1_1">"#NAME!PassaExtenso"</definedName>
    <definedName name="passaextenso_39">passaextenso_39</definedName>
    <definedName name="PassaExtenso_6">"#NAME!PassaExtenso"</definedName>
    <definedName name="PassaExtenso_7">"#NAME!PassaExtenso"</definedName>
    <definedName name="PassaExtenso_8" localSheetId="0">PassaExtenso</definedName>
    <definedName name="PassaExtenso_8" localSheetId="1">'CAPA (1)'!PassaExtenso</definedName>
    <definedName name="PassaExtenso_8" localSheetId="46">'CAPA (10)'!PassaExtenso</definedName>
    <definedName name="PassaExtenso_8" localSheetId="48">'CAPA (11)'!PassaExtenso</definedName>
    <definedName name="PassaExtenso_8" localSheetId="3">'CAPA (2)'!PassaExtenso</definedName>
    <definedName name="PassaExtenso_8" localSheetId="5">'CAPA (3)'!PassaExtenso</definedName>
    <definedName name="PassaExtenso_8" localSheetId="7">'CAPA (4)'!PassaExtenso</definedName>
    <definedName name="PassaExtenso_8" localSheetId="12">'CAPA (5)'!PassaExtenso</definedName>
    <definedName name="PassaExtenso_8" localSheetId="20">'CAPA (6)'!PassaExtenso</definedName>
    <definedName name="PassaExtenso_8" localSheetId="35">'CAPA (7)'!PassaExtenso</definedName>
    <definedName name="PassaExtenso_8" localSheetId="44">'CAPA (8)'!PassaExtenso</definedName>
    <definedName name="PassaExtenso_8" localSheetId="49">COTAÇÕES!PassaExtenso</definedName>
    <definedName name="PassaExtenso_8" localSheetId="2">'PLANILHA RESUMO DE PREÇOS'!PassaExtenso</definedName>
    <definedName name="PassaExtenso_8">PassaExtenso</definedName>
    <definedName name="PASSEIO_MURETA_ALV_ARGAMASSA">#REF!</definedName>
    <definedName name="PASSEIO_MURETA_ALV_TIJOLO">#REF!</definedName>
    <definedName name="PASSEIO_PESO_ESP_ARG_CAL_CIM_AREIA">#REF!</definedName>
    <definedName name="PATO">"$#REF!.$A$5:$J$84"</definedName>
    <definedName name="patoetapa">#REF!</definedName>
    <definedName name="pave">#REF!</definedName>
    <definedName name="pavi_4">"$#REF!.$H$42"</definedName>
    <definedName name="PAVIM">#REF!</definedName>
    <definedName name="Payback">#REF!</definedName>
    <definedName name="Payment_Needed">"Pagamento necessário"</definedName>
    <definedName name="PCAIA">"'file:///D:/Meus documentos/ANASTÁCIO/SERCEL/BR262990800.xls'#$SERVIÇOS.$#REF!$#REF!"</definedName>
    <definedName name="PCS">#REF!</definedName>
    <definedName name="PDM">#REF!</definedName>
    <definedName name="PEDREIRA.PISTA">#REF!</definedName>
    <definedName name="PEDREIRA.USINA">#REF!</definedName>
    <definedName name="PEDREIRA_4">"$'memória de calculo_liquida'.$#REF!$#REF!"</definedName>
    <definedName name="PEN">#REF!</definedName>
    <definedName name="PEN_13">#REF!</definedName>
    <definedName name="PEN_39">#REF!</definedName>
    <definedName name="PEN_6">#REF!</definedName>
    <definedName name="PER">#REF!</definedName>
    <definedName name="periodo">#REF!</definedName>
    <definedName name="PERÍODO">#REF!</definedName>
    <definedName name="periodo_med">#REF!</definedName>
    <definedName name="PERIODOLIQUIDO_21">#REF!</definedName>
    <definedName name="pesquisa1">#REF!</definedName>
    <definedName name="PG">"$#REF!.$C$1"</definedName>
    <definedName name="PGP">"'file:///D:/Meus documentos/ANASTÁCIO/SERCEL/BR262990800.xls'#$SERVIÇOS.$#REF!$#REF!"</definedName>
    <definedName name="PintLig">#REF!</definedName>
    <definedName name="PINTLIGMAN">#REF!</definedName>
    <definedName name="PINTLIGMBUFCORMAN">#REF!</definedName>
    <definedName name="PINTLIGMBUFCORMAN_23">#REF!</definedName>
    <definedName name="PINTLIGMBUFREC">"$#REF!.$M$36"</definedName>
    <definedName name="PINTLIGMBUQCORMAN">#REF!</definedName>
    <definedName name="PINTLIGMBUQCORMAN_23">#REF!</definedName>
    <definedName name="PINTLIGMBUQREC">#REF!</definedName>
    <definedName name="PINTLIGMBUQREC_23">#REF!</definedName>
    <definedName name="PINTLIGRECOMPMBUF">"$#REF!.$M$36"</definedName>
    <definedName name="PINTLIGRECQMAN">#REF!</definedName>
    <definedName name="PINTLIGRECQMAN_23">#REF!</definedName>
    <definedName name="PINTLIGRECQREC">#REF!</definedName>
    <definedName name="PINTLIGRECQREC_23">#REF!</definedName>
    <definedName name="PISTA" hidden="1">{#N/A,#N/A,TRUE,"Serviços"}</definedName>
    <definedName name="PISTA_1" hidden="1">{#N/A,#N/A,TRUE,"Serviços"}</definedName>
    <definedName name="PLACA">#REF!</definedName>
    <definedName name="Plan1" hidden="1">#REF!</definedName>
    <definedName name="plan10area1">"$#REF!.$H$11"</definedName>
    <definedName name="plan10area2">"$#REF!.$H$13"</definedName>
    <definedName name="plan10area3">"$#REF!.$H$15"</definedName>
    <definedName name="plan10comp1">"$#REF!.$F$11"</definedName>
    <definedName name="plan10comp2">"$#REF!.$F$13"</definedName>
    <definedName name="plan10comp3">"$#REF!.$F$15"</definedName>
    <definedName name="plan10dia">"$#REF!.$B$9"</definedName>
    <definedName name="plan10espeçuramedia">"$#REF!.$C$45"</definedName>
    <definedName name="plan10kmf">"$#REF!.$G$10"</definedName>
    <definedName name="plan10kmf2">"$#REF!.$G$12"</definedName>
    <definedName name="plan10kmf3">"$#REF!.$G$14"</definedName>
    <definedName name="plan10kmi">"$#REF!.$C$10"</definedName>
    <definedName name="plan10kmi2">"$#REF!.$C$12"</definedName>
    <definedName name="plan10kmi3">"$#REF!.$C$14"</definedName>
    <definedName name="plan10lado1">"$#REF!.$B$11"</definedName>
    <definedName name="plan10lado2">"$#REF!.$B$13"</definedName>
    <definedName name="plan10lado3">"$#REF!.$B$15"</definedName>
    <definedName name="plan10larg1">"$#REF!.$D$11"</definedName>
    <definedName name="plan10larg2">"$#REF!.$D$13"</definedName>
    <definedName name="plan10larg3">"$#REF!.$D$15"</definedName>
    <definedName name="plan10pesototal">"$#REF!.$C$42"</definedName>
    <definedName name="plan10volumetotal">"$#REF!.$C$44"</definedName>
    <definedName name="plan11area1">"$#REF!.$H$11"</definedName>
    <definedName name="plan11area2">"$#REF!.$H$13"</definedName>
    <definedName name="plan11area3">"$#REF!.$H$15"</definedName>
    <definedName name="plan11comp1">"$#REF!.$F$11"</definedName>
    <definedName name="plan11comp2">"$#REF!.$F$13"</definedName>
    <definedName name="plan11comp3">"$#REF!.$F$15"</definedName>
    <definedName name="plan11dia">"$#REF!.$B$9"</definedName>
    <definedName name="plan11espeçuramedia">"$#REF!.$C$45"</definedName>
    <definedName name="plan11kmf">"$#REF!.$G$10"</definedName>
    <definedName name="plan11kmf2">"$#REF!.$G$12"</definedName>
    <definedName name="plan11kmf3">"$#REF!.$G$14"</definedName>
    <definedName name="plan11kmi">"$#REF!.$C$10"</definedName>
    <definedName name="plan11kmi2">"$#REF!.$C$12"</definedName>
    <definedName name="plan11kmi3">"$#REF!.$C$14"</definedName>
    <definedName name="plan11lado1">"$#REF!.$B$11"</definedName>
    <definedName name="plan11lado2">"$#REF!.$B$13"</definedName>
    <definedName name="plan11lado3">"$#REF!.$B$15"</definedName>
    <definedName name="plan11larg1">"$#REF!.$D$11"</definedName>
    <definedName name="plan11larg2">"$#REF!.$D$13"</definedName>
    <definedName name="plan11larg3">"$#REF!.$D$15"</definedName>
    <definedName name="plan11pesototal">"$#REF!.$C$42"</definedName>
    <definedName name="plan11volumetotal">"$#REF!.$C$44"</definedName>
    <definedName name="plan12area1">"$#REF!.$H$11"</definedName>
    <definedName name="plan12area2">"$#REF!.$H$13"</definedName>
    <definedName name="plan12area3">"$#REF!.$H$15"</definedName>
    <definedName name="plan12comp1">"$#REF!.$F$11"</definedName>
    <definedName name="plan12comp2">"$#REF!.$F$13"</definedName>
    <definedName name="plan12comp3">"$#REF!.$F$15"</definedName>
    <definedName name="plan12dia">"$#REF!.$B$9"</definedName>
    <definedName name="plan12espeçuramedia">"$#REF!.$C$45"</definedName>
    <definedName name="plan12kmf">"$#REF!.$G$10"</definedName>
    <definedName name="plan12kmf2">"$#REF!.$G$12"</definedName>
    <definedName name="plan12kmf3">"$#REF!.$G$14"</definedName>
    <definedName name="plan12kmi">"$#REF!.$C$10"</definedName>
    <definedName name="plan12kmi2">"$#REF!.$C$12"</definedName>
    <definedName name="plan12kmi3">"$#REF!.$C$14"</definedName>
    <definedName name="plan12lado1">"$#REF!.$B$11"</definedName>
    <definedName name="plan12lado2">"$#REF!.$B$13"</definedName>
    <definedName name="plan12lado3">"$#REF!.$B$15"</definedName>
    <definedName name="plan12larg1">"$#REF!.$D$11"</definedName>
    <definedName name="plan12larg2">"$#REF!.$D$13"</definedName>
    <definedName name="plan12larg3">"$#REF!.$D$15"</definedName>
    <definedName name="plan12pesototal">"$#REF!.$C$42"</definedName>
    <definedName name="plan12volumetotal">"$#REF!.$C$44"</definedName>
    <definedName name="plan13area1">"$#REF!.$H$11"</definedName>
    <definedName name="plan13area2">"$#REF!.$H$13"</definedName>
    <definedName name="plan13area3">"$#REF!.$H$15"</definedName>
    <definedName name="plan13comp1">"$#REF!.$F$11"</definedName>
    <definedName name="plan13comp2">"$#REF!.$F$13"</definedName>
    <definedName name="plan13comp3">"$#REF!.$F$15"</definedName>
    <definedName name="plan13dia">"$#REF!.$B$9"</definedName>
    <definedName name="plan13espeçuramedia">"$#REF!.$C$45"</definedName>
    <definedName name="plan13kmf">"$#REF!.$G$10"</definedName>
    <definedName name="plan13kmf2">"$#REF!.$G$12"</definedName>
    <definedName name="plan13kmf3">"$#REF!.$G$14"</definedName>
    <definedName name="plan13kmi">"$#REF!.$C$10"</definedName>
    <definedName name="plan13kmi2">"$#REF!.$C$12"</definedName>
    <definedName name="plan13kmi3">"$#REF!.$C$14"</definedName>
    <definedName name="plan13lado1">"$#REF!.$B$11"</definedName>
    <definedName name="plan13lado2">"$#REF!.$B$13"</definedName>
    <definedName name="plan13lado3">"$#REF!.$B$15"</definedName>
    <definedName name="plan13larg1">"$#REF!.$D$11"</definedName>
    <definedName name="plan13larg2">"$#REF!.$D$13"</definedName>
    <definedName name="plan13larg3">"$#REF!.$D$15"</definedName>
    <definedName name="plan13pesototal">"$#REF!.$C$42"</definedName>
    <definedName name="plan13volumetotal">"$#REF!.$C$44"</definedName>
    <definedName name="plan14area1">"$#REF!.$H$11"</definedName>
    <definedName name="plan14area2">"$#REF!.$H$13"</definedName>
    <definedName name="plan14area3">"$#REF!.$H$15"</definedName>
    <definedName name="plan14comp1">"$#REF!.$F$11"</definedName>
    <definedName name="plan14comp2">"$#REF!.$F$13"</definedName>
    <definedName name="plan14comp3">"$#REF!.$F$15"</definedName>
    <definedName name="plan14dia">"$#REF!.$B$9"</definedName>
    <definedName name="plan14espeçuramedia">"$#REF!.$C$45"</definedName>
    <definedName name="plan14kmf">"$#REF!.$G$10"</definedName>
    <definedName name="plan14kmf2">"$#REF!.$G$12"</definedName>
    <definedName name="plan14kmf3">"$#REF!.$G$14"</definedName>
    <definedName name="plan14kmi">"$#REF!.$C$10"</definedName>
    <definedName name="plan14kmi2">"$#REF!.$C$12"</definedName>
    <definedName name="plan14kmi3">"$#REF!.$C$14"</definedName>
    <definedName name="plan14lado1">"$#REF!.$B$11"</definedName>
    <definedName name="plan14lado2">"$#REF!.$B$13"</definedName>
    <definedName name="plan14lado3">"$#REF!.$B$15"</definedName>
    <definedName name="plan14larg1">"$#REF!.$D$11"</definedName>
    <definedName name="plan14larg2">"$#REF!.$D$13"</definedName>
    <definedName name="plan14larg3">"$#REF!.$D$15"</definedName>
    <definedName name="plan14pesototal">"$#REF!.$C$42"</definedName>
    <definedName name="plan14volumetotal">"$#REF!.$C$44"</definedName>
    <definedName name="plan15area1">"$#REF!.$H$11"</definedName>
    <definedName name="plan15area2">"$#REF!.$H$13"</definedName>
    <definedName name="plan15area3">"$#REF!.$H$15"</definedName>
    <definedName name="plan15comp1">"$#REF!.$F$11"</definedName>
    <definedName name="plan15comp2">"$#REF!.$F$13"</definedName>
    <definedName name="plan15comp3">"$#REF!.$F$15"</definedName>
    <definedName name="plan15dia">"$#REF!.$B$9"</definedName>
    <definedName name="plan15espeçuramedia">"$#REF!.$C$45"</definedName>
    <definedName name="plan15kmf">"$#REF!.$G$10"</definedName>
    <definedName name="plan15kmf2">"$#REF!.$G$12"</definedName>
    <definedName name="plan15kmf3">"$#REF!.$G$14"</definedName>
    <definedName name="plan15kmi">"$#REF!.$C$10"</definedName>
    <definedName name="plan15kmi2">"$#REF!.$C$12"</definedName>
    <definedName name="plan15kmi3">"$#REF!.$C$14"</definedName>
    <definedName name="plan15lado1">"$#REF!.$B$11"</definedName>
    <definedName name="plan15lado2">"$#REF!.$B$13"</definedName>
    <definedName name="plan15lado3">"$#REF!.$B$15"</definedName>
    <definedName name="plan15larg1">"$#REF!.$D$11"</definedName>
    <definedName name="plan15larg2">"$#REF!.$D$13"</definedName>
    <definedName name="plan15larg3">"$#REF!.$D$15"</definedName>
    <definedName name="plan15pesototal">"$#REF!.$C$42"</definedName>
    <definedName name="plan15volumetotal">"$#REF!.$C$44"</definedName>
    <definedName name="plan16area1">"$#REF!.$H$11"</definedName>
    <definedName name="plan16area2">"$#REF!.$H$13"</definedName>
    <definedName name="plan16area3">"$#REF!.$H$15"</definedName>
    <definedName name="plan16comp1">"$#REF!.$F$11"</definedName>
    <definedName name="plan16comp2">"$#REF!.$F$13"</definedName>
    <definedName name="plan16comp3">"$#REF!.$F$15"</definedName>
    <definedName name="plan16dia">"$#REF!.$B$9"</definedName>
    <definedName name="plan16espeçuramedia">"$#REF!.$C$45"</definedName>
    <definedName name="plan16kmf">"$#REF!.$G$10"</definedName>
    <definedName name="plan16kmf2">"$#REF!.$G$12"</definedName>
    <definedName name="plan16kmf3">"$#REF!.$G$14"</definedName>
    <definedName name="plan16kmi">"$#REF!.$C$10"</definedName>
    <definedName name="plan16kmi2">"$#REF!.$C$12"</definedName>
    <definedName name="plan16kmi3">"$#REF!.$C$14"</definedName>
    <definedName name="plan16lado1">"$#REF!.$B$11"</definedName>
    <definedName name="plan16lado2">"$#REF!.$B$13"</definedName>
    <definedName name="plan16lado3">"$#REF!.$B$15"</definedName>
    <definedName name="plan16larg1">"$#REF!.$D$11"</definedName>
    <definedName name="plan16larg2">"$#REF!.$D$13"</definedName>
    <definedName name="plan16larg3">"$#REF!.$D$15"</definedName>
    <definedName name="plan16pesototal">"$#REF!.$C$42"</definedName>
    <definedName name="plan16volumetotal">"$#REF!.$C$44"</definedName>
    <definedName name="plan17area1">"$#REF!.$H$11"</definedName>
    <definedName name="plan17area2">"$#REF!.$H$13"</definedName>
    <definedName name="plan17area3">"$#REF!.$H$15"</definedName>
    <definedName name="plan17comp1">"$#REF!.$F$11"</definedName>
    <definedName name="plan17comp2">"$#REF!.$F$13"</definedName>
    <definedName name="plan17comp3">"$#REF!.$F$15"</definedName>
    <definedName name="plan17dia">"$#REF!.$B$9"</definedName>
    <definedName name="plan17espeçuramedia">"$#REF!.$C$45"</definedName>
    <definedName name="plan17kmf">"$#REF!.$G$10"</definedName>
    <definedName name="plan17kmf2">"$#REF!.$G$12"</definedName>
    <definedName name="plan17kmf3">"$#REF!.$G$14"</definedName>
    <definedName name="plan17kmi">"$#REF!.$C$10"</definedName>
    <definedName name="plan17kmi2">"$#REF!.$C$12"</definedName>
    <definedName name="plan17kmi3">"$#REF!.$C$14"</definedName>
    <definedName name="plan17lado1">"$#REF!.$B$11"</definedName>
    <definedName name="plan17lado2">"$#REF!.$B$13"</definedName>
    <definedName name="plan17lado3">"$#REF!.$B$15"</definedName>
    <definedName name="plan17larg1">"$#REF!.$D$11"</definedName>
    <definedName name="plan17larg2">"$#REF!.$D$13"</definedName>
    <definedName name="plan17larg3">"$#REF!.$D$15"</definedName>
    <definedName name="plan17pesototal">"$#REF!.$C$42"</definedName>
    <definedName name="plan17volumetotal">"$#REF!.$C$44"</definedName>
    <definedName name="plan18area1">"$#REF!.$H$11"</definedName>
    <definedName name="plan18area2">"$#REF!.$H$13"</definedName>
    <definedName name="plan18area3">"$#REF!.$H$15"</definedName>
    <definedName name="plan18comp1">"$#REF!.$F$11"</definedName>
    <definedName name="plan18comp2">"$#REF!.$F$13"</definedName>
    <definedName name="plan18comp3">"$#REF!.$F$15"</definedName>
    <definedName name="plan18dia">"$#REF!.$B$9"</definedName>
    <definedName name="plan18espeçuramedia">"$#REF!.$C$45"</definedName>
    <definedName name="plan18kmf">"$#REF!.$G$10"</definedName>
    <definedName name="plan18kmf2">"$#REF!.$G$12"</definedName>
    <definedName name="plan18kmf3">"$#REF!.$G$14"</definedName>
    <definedName name="plan18kmi">"$#REF!.$C$10"</definedName>
    <definedName name="plan18kmi2">"$#REF!.$C$12"</definedName>
    <definedName name="plan18kmi3">"$#REF!.$C$14"</definedName>
    <definedName name="plan18lado1">"$#REF!.$B$11"</definedName>
    <definedName name="plan18lado2">"$#REF!.$B$13"</definedName>
    <definedName name="plan18lado3">"$#REF!.$B$15"</definedName>
    <definedName name="plan18larg1">"$#REF!.$D$11"</definedName>
    <definedName name="plan18larg2">"$#REF!.$D$13"</definedName>
    <definedName name="plan18larg3">"$#REF!.$D$15"</definedName>
    <definedName name="plan18pesototal">"$#REF!.$C$42"</definedName>
    <definedName name="plan18volumetotal">"$#REF!.$C$44"</definedName>
    <definedName name="plan19area1">"$#REF!.$H$11"</definedName>
    <definedName name="plan19area2">"$#REF!.$H$13"</definedName>
    <definedName name="plan19area3">"$#REF!.$H$15"</definedName>
    <definedName name="plan19comp1">"$#REF!.$F$11"</definedName>
    <definedName name="plan19comp2">"$#REF!.$F$13"</definedName>
    <definedName name="plan19comp3">"$#REF!.$F$15"</definedName>
    <definedName name="plan19dia">"$#REF!.$B$9"</definedName>
    <definedName name="plan19espeçuramedia">"$#REF!.$C$45"</definedName>
    <definedName name="plan19kmf">"$#REF!.$G$10"</definedName>
    <definedName name="plan19kmf2">"$#REF!.$G$12"</definedName>
    <definedName name="plan19kmf3">"$#REF!.$G$14"</definedName>
    <definedName name="plan19kmi">"$#REF!.$C$10"</definedName>
    <definedName name="plan19kmi2">"$#REF!.$C$12"</definedName>
    <definedName name="plan19kmi3">"$#REF!.$C$14"</definedName>
    <definedName name="plan19lado1">"$#REF!.$B$11"</definedName>
    <definedName name="plan19lado2">"$#REF!.$B$13"</definedName>
    <definedName name="plan19lado3">"$#REF!.$B$15"</definedName>
    <definedName name="plan19larg1">"$#REF!.$D$11"</definedName>
    <definedName name="plan19larg2">"$#REF!.$D$13"</definedName>
    <definedName name="plan19larg3">"$#REF!.$D$15"</definedName>
    <definedName name="plan19pesototal">"$#REF!.$C$42"</definedName>
    <definedName name="plan19volumetotal">"$#REF!.$C$44"</definedName>
    <definedName name="plan20area1">"$#REF!.$I$11"</definedName>
    <definedName name="plan20area2">"$#REF!.$I$13"</definedName>
    <definedName name="plan20area3">"$#REF!.$I$15"</definedName>
    <definedName name="plan20comp1">"$#REF!.$G$11"</definedName>
    <definedName name="plan20comp2">"$#REF!.$G$13"</definedName>
    <definedName name="plan20comp3">"$#REF!.$G$15"</definedName>
    <definedName name="plan20dia">"$#REF!.$C$9"</definedName>
    <definedName name="plan20espeçuramedia">"$#REF!.$D$78"</definedName>
    <definedName name="plan20kmf">"$#REF!.$H$10"</definedName>
    <definedName name="plan20kmf2">"$#REF!.$H$12"</definedName>
    <definedName name="plan20kmf3">"$#REF!.$H$14"</definedName>
    <definedName name="plan20kmi">"$#REF!.$D$10"</definedName>
    <definedName name="plan20kmi2">"$#REF!.$D$12"</definedName>
    <definedName name="plan20kmi3">"$#REF!.$D$14"</definedName>
    <definedName name="plan20lado1">"$#REF!.$C$11"</definedName>
    <definedName name="plan20lado2">"$#REF!.$C$13"</definedName>
    <definedName name="plan20lado3">"$#REF!.$C$15"</definedName>
    <definedName name="plan20larg1">"$#REF!.$E$11"</definedName>
    <definedName name="plan20larg2">"$#REF!.$E$13"</definedName>
    <definedName name="plan20larg3">"$#REF!.$E$15"</definedName>
    <definedName name="plan20pesototal">"$#REF!.$D$75"</definedName>
    <definedName name="plan20volumetotal">"$#REF!.$D$77"</definedName>
    <definedName name="plan21area1">"$#REF!.$H$11"</definedName>
    <definedName name="plan21area2">"$#REF!.$H$13"</definedName>
    <definedName name="plan21area3">"$#REF!.$H$15"</definedName>
    <definedName name="plan21comp1">"$#REF!.$F$11"</definedName>
    <definedName name="plan21comp2">"$#REF!.$F$13"</definedName>
    <definedName name="plan21comp3">"$#REF!.$F$15"</definedName>
    <definedName name="plan21dia">"$#REF!.$B$9"</definedName>
    <definedName name="plan21espeçuramedia">"$#REF!.$C$45"</definedName>
    <definedName name="plan21kmf">"$#REF!.$G$10"</definedName>
    <definedName name="plan21kmf2">"$#REF!.$G$12"</definedName>
    <definedName name="plan21kmf3">"$#REF!.$G$14"</definedName>
    <definedName name="plan21kmi">"$#REF!.$C$10"</definedName>
    <definedName name="plan21kmi2">"$#REF!.$C$12"</definedName>
    <definedName name="plan21kmi3">"$#REF!.$C$14"</definedName>
    <definedName name="plan21lado1">"$#REF!.$B$11"</definedName>
    <definedName name="plan21lado2">"$#REF!.$B$13"</definedName>
    <definedName name="plan21lado3">"$#REF!.$B$15"</definedName>
    <definedName name="plan21larg1">"$#REF!.$D$11"</definedName>
    <definedName name="plan21larg2">"$#REF!.$D$13"</definedName>
    <definedName name="plan21larg3">"$#REF!.$D$15"</definedName>
    <definedName name="plan21pesototal">"$#REF!.$C$42"</definedName>
    <definedName name="plan21volumetotal">"$#REF!.$C$44"</definedName>
    <definedName name="plan22area1">"$#REF!.$H$11"</definedName>
    <definedName name="plan22area2">"$#REF!.$H$13"</definedName>
    <definedName name="plan22area3">"$#REF!.$H$15"</definedName>
    <definedName name="plan22comp1">"$#REF!.$F$11"</definedName>
    <definedName name="plan22comp2">"$#REF!.$F$13"</definedName>
    <definedName name="plan22comp3">"$#REF!.$F$15"</definedName>
    <definedName name="plan22dia">"$#REF!.$B$9"</definedName>
    <definedName name="plan22espeçuramedia">"$#REF!.$C$45"</definedName>
    <definedName name="plan22kmf">"$#REF!.$G$10"</definedName>
    <definedName name="plan22kmf2">"$#REF!.$G$12"</definedName>
    <definedName name="plan22kmf3">"$#REF!.$G$14"</definedName>
    <definedName name="plan22kmi">"$#REF!.$C$10"</definedName>
    <definedName name="plan22kmi2">"$#REF!.$C$12"</definedName>
    <definedName name="plan22kmi3">"$#REF!.$C$14"</definedName>
    <definedName name="plan22lado1">"$#REF!.$B$11"</definedName>
    <definedName name="plan22lado2">"$#REF!.$B$13"</definedName>
    <definedName name="plan22lado3">"$#REF!.$B$15"</definedName>
    <definedName name="plan22larg1">"$#REF!.$D$11"</definedName>
    <definedName name="plan22larg2">"$#REF!.$D$13"</definedName>
    <definedName name="plan22larg3">"$#REF!.$D$15"</definedName>
    <definedName name="plan22pesototal">"$#REF!.$C$42"</definedName>
    <definedName name="plan22volumetotal">"$#REF!.$C$44"</definedName>
    <definedName name="plan23area1">"$#REF!.$H$11"</definedName>
    <definedName name="plan23area2">"$#REF!.$H$13"</definedName>
    <definedName name="plan23area3">"$#REF!.$H$15"</definedName>
    <definedName name="plan23comp1">"$#REF!.$F$11"</definedName>
    <definedName name="plan23comp2">"$#REF!.$F$13"</definedName>
    <definedName name="plan23comp3">"$#REF!.$F$15"</definedName>
    <definedName name="plan23dia">"$#REF!.$B$9"</definedName>
    <definedName name="plan23espeçuramedia">"$#REF!.$C$45"</definedName>
    <definedName name="plan23kmf">"$#REF!.$G$10"</definedName>
    <definedName name="plan23kmf2">"$#REF!.$G$12"</definedName>
    <definedName name="plan23kmf3">"$#REF!.$G$14"</definedName>
    <definedName name="plan23kmi">"$#REF!.$C$10"</definedName>
    <definedName name="plan23kmi2">"$#REF!.$C$12"</definedName>
    <definedName name="plan23kmi3">"$#REF!.$C$14"</definedName>
    <definedName name="plan23lado1">"$#REF!.$B$11"</definedName>
    <definedName name="plan23lado2">"$#REF!.$B$13"</definedName>
    <definedName name="plan23lado3">"$#REF!.$B$15"</definedName>
    <definedName name="plan23larg1">"$#REF!.$D$11"</definedName>
    <definedName name="plan23larg2">"$#REF!.$D$13"</definedName>
    <definedName name="plan23larg3">"$#REF!.$D$15"</definedName>
    <definedName name="plan23pesototal">"$#REF!.$C$42"</definedName>
    <definedName name="plan23volumetotal">"$#REF!.$C$44"</definedName>
    <definedName name="plan24area1">"$#REF!.$H$11"</definedName>
    <definedName name="plan24area2">"$#REF!.$H$13"</definedName>
    <definedName name="plan24area3">"$#REF!.$H$15"</definedName>
    <definedName name="plan24comp1">"$#REF!.$F$11"</definedName>
    <definedName name="plan24comp2">"$#REF!.$F$13"</definedName>
    <definedName name="plan24comp3">"$#REF!.$F$15"</definedName>
    <definedName name="plan24dia">"$#REF!.$B$9"</definedName>
    <definedName name="plan24espeçuramedia">"$#REF!.$C$45"</definedName>
    <definedName name="plan24kmf">"$#REF!.$G$10"</definedName>
    <definedName name="plan24kmf2">"$#REF!.$G$12"</definedName>
    <definedName name="plan24kmf3">"$#REF!.$G$14"</definedName>
    <definedName name="plan24kmi">"$#REF!.$C$10"</definedName>
    <definedName name="plan24kmi2">"$#REF!.$C$12"</definedName>
    <definedName name="plan24kmi3">"$#REF!.$C$14"</definedName>
    <definedName name="plan24lado1">"$#REF!.$B$11"</definedName>
    <definedName name="plan24lado2">"$#REF!.$B$13"</definedName>
    <definedName name="plan24lado3">"$#REF!.$B$15"</definedName>
    <definedName name="plan24larg1">"$#REF!.$D$11"</definedName>
    <definedName name="plan24larg2">"$#REF!.$D$13"</definedName>
    <definedName name="plan24larg3">"$#REF!.$D$15"</definedName>
    <definedName name="plan24pesototal">"$#REF!.$C$42"</definedName>
    <definedName name="plan24volumetotal">"$#REF!.$C$44"</definedName>
    <definedName name="plan25area1">"$#REF!.$H$11"</definedName>
    <definedName name="plan25area2">"$#REF!.$H$13"</definedName>
    <definedName name="plan25area3">"$#REF!.$H$15"</definedName>
    <definedName name="plan25comp1">"$#REF!.$F$11"</definedName>
    <definedName name="plan25comp2">"$#REF!.$F$13"</definedName>
    <definedName name="plan25comp3">"$#REF!.$F$15"</definedName>
    <definedName name="plan25dia">"$#REF!.$B$9"</definedName>
    <definedName name="plan25espeçuramedia">"$#REF!.$C$45"</definedName>
    <definedName name="plan25kmf">"$#REF!.$G$10"</definedName>
    <definedName name="plan25kmf2">"$#REF!.$G$12"</definedName>
    <definedName name="plan25kmf3">"$#REF!.$G$14"</definedName>
    <definedName name="plan25kmi">"$#REF!.$C$10"</definedName>
    <definedName name="plan25kmi2">"$#REF!.$C$12"</definedName>
    <definedName name="plan25kmi3">"$#REF!.$C$14"</definedName>
    <definedName name="plan25lado1">"$#REF!.$B$11"</definedName>
    <definedName name="plan25lado2">"$#REF!.$B$13"</definedName>
    <definedName name="plan25lado3">"$#REF!.$B$15"</definedName>
    <definedName name="plan25larg1">"$#REF!.$D$11"</definedName>
    <definedName name="plan25larg2">"$#REF!.$D$13"</definedName>
    <definedName name="plan25larg3">"$#REF!.$D$15"</definedName>
    <definedName name="plan25pesototal">"$#REF!.$C$42"</definedName>
    <definedName name="plan25volumetotal">"$#REF!.$C$44"</definedName>
    <definedName name="plan26area1">"$#REF!.$H$11"</definedName>
    <definedName name="plan26area2">"$#REF!.$H$13"</definedName>
    <definedName name="plan26area3">"$#REF!.$H$15"</definedName>
    <definedName name="plan26comp1">"$#REF!.$F$11"</definedName>
    <definedName name="plan26comp2">"$#REF!.$F$13"</definedName>
    <definedName name="plan26comp3">"$#REF!.$F$15"</definedName>
    <definedName name="plan26dia">"$#REF!.$B$9"</definedName>
    <definedName name="plan26espeçuramedia">"$#REF!.$C$45"</definedName>
    <definedName name="plan26kmf">"$#REF!.$G$10"</definedName>
    <definedName name="plan26kmf2">"$#REF!.$G$12"</definedName>
    <definedName name="plan26kmf3">"$#REF!.$G$14"</definedName>
    <definedName name="plan26kmi">"$#REF!.$C$10"</definedName>
    <definedName name="plan26kmi2">"$#REF!.$C$12"</definedName>
    <definedName name="plan26kmi3">"$#REF!.$C$14"</definedName>
    <definedName name="plan26lado1">"$#REF!.$B$11"</definedName>
    <definedName name="plan26lado2">"$#REF!.$B$13"</definedName>
    <definedName name="plan26lado3">"$#REF!.$B$15"</definedName>
    <definedName name="plan26larg1">"$#REF!.$D$11"</definedName>
    <definedName name="plan26larg2">"$#REF!.$D$13"</definedName>
    <definedName name="plan26larg3">"$#REF!.$D$15"</definedName>
    <definedName name="plan26pesototal">"$#REF!.$C$42"</definedName>
    <definedName name="plan26volumetotal">"$#REF!.$C$44"</definedName>
    <definedName name="plan27area1">"$#REF!.$H$11"</definedName>
    <definedName name="plan27area2">"$#REF!.$H$13"</definedName>
    <definedName name="plan27area3">"$#REF!.$H$15"</definedName>
    <definedName name="plan27comp1">"$#REF!.$F$11"</definedName>
    <definedName name="plan27comp2">"$#REF!.$F$13"</definedName>
    <definedName name="plan27comp3">"$#REF!.$F$15"</definedName>
    <definedName name="plan27dia">"$#REF!.$B$9"</definedName>
    <definedName name="plan27espeçuramedia">"$#REF!.$C$45"</definedName>
    <definedName name="plan27kmf">"$#REF!.$G$10"</definedName>
    <definedName name="plan27kmf2">"$#REF!.$G$12"</definedName>
    <definedName name="plan27kmf3">"$#REF!.$G$14"</definedName>
    <definedName name="plan27kmi">"$#REF!.$C$10"</definedName>
    <definedName name="plan27kmi2">"$#REF!.$C$12"</definedName>
    <definedName name="plan27kmi3">"$#REF!.$C$14"</definedName>
    <definedName name="plan27lado1">"$#REF!.$B$11"</definedName>
    <definedName name="plan27lado2">"$#REF!.$B$13"</definedName>
    <definedName name="plan27lado3">"$#REF!.$B$15"</definedName>
    <definedName name="plan27larg1">"$#REF!.$D$11"</definedName>
    <definedName name="plan27larg2">"$#REF!.$D$13"</definedName>
    <definedName name="plan27larg3">"$#REF!.$D$15"</definedName>
    <definedName name="plan27pesototal">"$#REF!.$C$42"</definedName>
    <definedName name="plan27volumetotal">"$#REF!.$C$44"</definedName>
    <definedName name="plan8area1">"$#REF!.$H$11"</definedName>
    <definedName name="plan8area2">"$#REF!.$H$13"</definedName>
    <definedName name="plan8area3">"$#REF!.$H$15"</definedName>
    <definedName name="plan8comp1">"$#REF!.$F$11"</definedName>
    <definedName name="plan8comp2">"$#REF!.$F$13"</definedName>
    <definedName name="plan8comp3">"$#REF!.$F$15"</definedName>
    <definedName name="plan8dia">"$#REF!.$B$9"</definedName>
    <definedName name="plan8espeçuramedia">"$#REF!.$C$45"</definedName>
    <definedName name="plan8kmf">"$#REF!.$G$10"</definedName>
    <definedName name="plan8kmf2">"$#REF!.$G$12"</definedName>
    <definedName name="plan8kmf3">"$#REF!.$G$14"</definedName>
    <definedName name="plan8kmi">"$#REF!.$C$10"</definedName>
    <definedName name="plan8kmi2">"$#REF!.$C$12"</definedName>
    <definedName name="plan8kmi3">"$#REF!.$C$14"</definedName>
    <definedName name="plan8lado1">"$#REF!.$B$11"</definedName>
    <definedName name="plan8lado2">"$#REF!.$B$13"</definedName>
    <definedName name="plan8lado3">"$#REF!.$B$15"</definedName>
    <definedName name="plan8larg1">"$#REF!.$D$11"</definedName>
    <definedName name="plan8larg2">"$#REF!.$D$13"</definedName>
    <definedName name="plan8larg3">"$#REF!.$D$15"</definedName>
    <definedName name="plan8pesototal">"$#REF!.$C$42"</definedName>
    <definedName name="plan8volumetotal">"$#REF!.$C$44"</definedName>
    <definedName name="plan9area1">"$#REF!.$H$11"</definedName>
    <definedName name="plan9area2">"$#REF!.$H$13"</definedName>
    <definedName name="plan9area3">"$#REF!.$H$15"</definedName>
    <definedName name="plan9comp1">"$#REF!.$F$11"</definedName>
    <definedName name="plan9comp2">"$#REF!.$F$13"</definedName>
    <definedName name="plan9comp3">"$#REF!.$F$15"</definedName>
    <definedName name="plan9dia">"$#REF!.$B$9"</definedName>
    <definedName name="plan9espeçuramedia">"$#REF!.$C$45"</definedName>
    <definedName name="plan9kmf">"$#REF!.$G$10"</definedName>
    <definedName name="plan9kmf2">"$#REF!.$G$12"</definedName>
    <definedName name="plan9kmf3">"$#REF!.$G$14"</definedName>
    <definedName name="plan9kmi">"$#REF!.$C$10"</definedName>
    <definedName name="plan9kmi2">"$#REF!.$C$12"</definedName>
    <definedName name="plan9kmi3">"$#REF!.$C$14"</definedName>
    <definedName name="plan9lado1">"$#REF!.$B$11"</definedName>
    <definedName name="plan9lado2">"$#REF!.$B$13"</definedName>
    <definedName name="plan9lado3">"$#REF!.$B$15"</definedName>
    <definedName name="plan9larg1">"$#REF!.$D$11"</definedName>
    <definedName name="plan9larg2">"$#REF!.$D$13"</definedName>
    <definedName name="plan9larg3">"$#REF!.$D$15"</definedName>
    <definedName name="plan9pesototal">"$#REF!.$C$42"</definedName>
    <definedName name="plan9volumetotal">"$#REF!.$C$44"</definedName>
    <definedName name="planilha" hidden="1">{#N/A,#N/A,TRUE,"Serviços"}</definedName>
    <definedName name="PLANILHA_1" hidden="1">{#N/A,#N/A,TRUE,"Serviços"}</definedName>
    <definedName name="PLCD">"$#REF!.$L$39"</definedName>
    <definedName name="PLCD97">"$#REF!.$L$80"</definedName>
    <definedName name="PLDD">"'file:///D:/Meus documentos/ANASTÁCIO/SERCEL/BR262990800.xls'#$SERVIÇOS.$#REF!$#REF!"</definedName>
    <definedName name="PLIQ">"$#REF!.$C$5"</definedName>
    <definedName name="pliq1">"$#REF!.$C$6"</definedName>
    <definedName name="PLMBUQ">"$#REF!.$L$32"</definedName>
    <definedName name="PLVC">"'file:///D:/Meus documentos/ANASTÁCIO/SERCEL/BR262990800.xls'#$SERVIÇOS.$#REF!$#REF!"</definedName>
    <definedName name="PLVD">"'file:///D:/Meus documentos/ANASTÁCIO/SERCEL/BR262990800.xls'#$SERVIÇOS.$#REF!$#REF!"</definedName>
    <definedName name="PLW">"$#REF!.$F$14"</definedName>
    <definedName name="PLWA">"$#REF!.$F$13"</definedName>
    <definedName name="PMD">#REF!</definedName>
    <definedName name="PMQ">#REF!</definedName>
    <definedName name="pnv">#REF!</definedName>
    <definedName name="poi" hidden="1">{#N/A,#N/A,TRUE,"Serviços"}</definedName>
    <definedName name="poiv" hidden="1">{#N/A,#N/A,TRUE,"Serviços"}</definedName>
    <definedName name="POLIM">#REF!</definedName>
    <definedName name="Ponte_10">Ponte_10</definedName>
    <definedName name="Ponte_12">Ponte_12</definedName>
    <definedName name="Ponte_19">Ponte_19</definedName>
    <definedName name="Ponte_2">Ponte_2</definedName>
    <definedName name="Ponte_21">Ponte_21</definedName>
    <definedName name="Ponte_23">Ponte_23</definedName>
    <definedName name="Ponte_24">Ponte_24</definedName>
    <definedName name="Ponte_26">Ponte_26</definedName>
    <definedName name="Ponte_27">Ponte_27</definedName>
    <definedName name="Ponte_29">Ponte_29</definedName>
    <definedName name="Ponte_30">Ponte_30</definedName>
    <definedName name="Ponte_31">Ponte_31</definedName>
    <definedName name="Ponte_33">Ponte_33</definedName>
    <definedName name="Ponte_34">Ponte_34</definedName>
    <definedName name="Ponte_35">Ponte_35</definedName>
    <definedName name="Ponte_36">Ponte_36</definedName>
    <definedName name="Ponte_37">Ponte_37</definedName>
    <definedName name="Ponte_38">Ponte_38</definedName>
    <definedName name="Ponte_39">Ponte_39</definedName>
    <definedName name="Ponte_4">Ponte_4</definedName>
    <definedName name="Ponte_40">Ponte_40</definedName>
    <definedName name="Ponte_41">Ponte_41</definedName>
    <definedName name="Ponte_42">Ponte_42</definedName>
    <definedName name="Ponte_43">Ponte_43</definedName>
    <definedName name="Ponte_44">Ponte_44</definedName>
    <definedName name="Ponte_45">Ponte_45</definedName>
    <definedName name="Ponte_46">Ponte_46</definedName>
    <definedName name="Ponte_47">Ponte_47</definedName>
    <definedName name="Ponte_48">Ponte_48</definedName>
    <definedName name="Ponte_51">Ponte_51</definedName>
    <definedName name="Ponte_52">Ponte_52</definedName>
    <definedName name="Ponte_53">Ponte_53</definedName>
    <definedName name="Ponte_55">Ponte_55</definedName>
    <definedName name="Ponte_58">Ponte_58</definedName>
    <definedName name="Ponte_59">Ponte_59</definedName>
    <definedName name="Ponte_60">Ponte_60</definedName>
    <definedName name="Ponte_61">Ponte_61</definedName>
    <definedName name="Ponte_62">Ponte_62</definedName>
    <definedName name="Ponte_63">Ponte_63</definedName>
    <definedName name="Ponte_64">Ponte_64</definedName>
    <definedName name="Ponte_65">Ponte_65</definedName>
    <definedName name="Ponte_66">Ponte_66</definedName>
    <definedName name="Ponte_67">Ponte_67</definedName>
    <definedName name="Ponte_68">Ponte_68</definedName>
    <definedName name="Ponte_69">Ponte_69</definedName>
    <definedName name="Ponte_70">Ponte_70</definedName>
    <definedName name="Ponte_71">Ponte_71</definedName>
    <definedName name="Ponte_72">Ponte_72</definedName>
    <definedName name="Ponte_8">Ponte_8</definedName>
    <definedName name="popopopo" hidden="1">{#N/A,#N/A,FALSE,"MO (2)"}</definedName>
    <definedName name="porra">#REF!</definedName>
    <definedName name="Posição" hidden="1">#REF!</definedName>
    <definedName name="pp">#REF!</definedName>
    <definedName name="pppdfmf">#REF!</definedName>
    <definedName name="PPUMO">#REF!</definedName>
    <definedName name="Prd" hidden="1">#N/A</definedName>
    <definedName name="PrdAux" hidden="1">#N/A</definedName>
    <definedName name="PRDM">"'file:///D:/Meus documentos/ANASTÁCIO/SERCEL/BR262990800.xls'#$SERVIÇOS.$#REF!$#REF!"</definedName>
    <definedName name="preço">#REF!</definedName>
    <definedName name="preços">#REF!</definedName>
    <definedName name="PREÇOSOBRAS">#REF!</definedName>
    <definedName name="PREGO">#REF!</definedName>
    <definedName name="Print_Area_MI">#REF!</definedName>
    <definedName name="Print_Area_MI_10">"#REF!"</definedName>
    <definedName name="Print_Area_MI_11">"$#REF!.$A$8:$G$165"</definedName>
    <definedName name="Print_Area_MI_28">"#REF!"</definedName>
    <definedName name="Print_Area_MI_29">"#REF!"</definedName>
    <definedName name="Print_Area_MI_30">"#REF!"</definedName>
    <definedName name="Print_Area_MI_31">"#REF!"</definedName>
    <definedName name="Print_Area_MI_32">"#REF!"</definedName>
    <definedName name="Print_Area_MI_33">"#REF!"</definedName>
    <definedName name="Print_Area_MI_34">"#REF!"</definedName>
    <definedName name="Print_Area_MI_35">"#REF!"</definedName>
    <definedName name="Print_Area_MI_36">"#REF!"</definedName>
    <definedName name="Print_Area_MI_37">"#REF!"</definedName>
    <definedName name="Print_Area_MI_38">"#REF!"</definedName>
    <definedName name="Print_Area_MI_39">"#REF!"</definedName>
    <definedName name="Print_Area_MI_6">"#REF!"</definedName>
    <definedName name="Print_Area_MI_8">"#REF!"</definedName>
    <definedName name="Print_Titles_MI">#REF!,#REF!</definedName>
    <definedName name="PRINT_TITLES_MI_10">"#REF!"</definedName>
    <definedName name="PRINT_TITLES_MI_11">"$#REF!.$A$1:$IV$7"</definedName>
    <definedName name="PRINT_TITLES_MI_25">"#REF!"</definedName>
    <definedName name="PRINT_TITLES_MI_28">"#REF!"</definedName>
    <definedName name="PRINT_TITLES_MI_29">"#REF!"</definedName>
    <definedName name="PRINT_TITLES_MI_30">"#REF!"</definedName>
    <definedName name="PRINT_TITLES_MI_31">"#REF!"</definedName>
    <definedName name="PRINT_TITLES_MI_32">"#REF!"</definedName>
    <definedName name="PRINT_TITLES_MI_33">"#REF!"</definedName>
    <definedName name="PRINT_TITLES_MI_34">"#REF!"</definedName>
    <definedName name="PRINT_TITLES_MI_35">"#REF!"</definedName>
    <definedName name="PRINT_TITLES_MI_36">"#REF!"</definedName>
    <definedName name="PRINT_TITLES_MI_37">"#REF!"</definedName>
    <definedName name="PRINT_TITLES_MI_38">"#REF!"</definedName>
    <definedName name="PRINT_TITLES_MI_39">"#REF!"</definedName>
    <definedName name="PRINT_TITLES_MI_6">"#REF!"</definedName>
    <definedName name="PRINT_TITLES_MI_8">"#REF!"</definedName>
    <definedName name="PRMCC">"'file:///D:/Meus documentos/ANASTÁCIO/SERCEL/BR262990800.xls'#$SERVIÇOS.$#REF!$#REF!"</definedName>
    <definedName name="PROD_1" hidden="1">{#N/A,#N/A,TRUE,"Serviços"}</definedName>
    <definedName name="PROD_1_1" hidden="1">{#N/A,#N/A,TRUE,"Serviços"}</definedName>
    <definedName name="PROD_11" hidden="1">{#N/A,#N/A,TRUE,"Serviços"}</definedName>
    <definedName name="PROJETO">#REF!</definedName>
    <definedName name="PROJETO_10">#REF!</definedName>
    <definedName name="PROJETO_17">#REF!</definedName>
    <definedName name="PROJETO_6">#REF!</definedName>
    <definedName name="PROJETO_7">#REF!</definedName>
    <definedName name="PROJETO_8">#REF!</definedName>
    <definedName name="PROJETO_9">#REF!</definedName>
    <definedName name="PROPOSTA">#REF!</definedName>
    <definedName name="ProteçãoAmbiental_6">"'file:///Eng_aroldo/Meus documentos/Documents and Settings/All Users/Documentos/BR 364 - Diamantino/Medições/Med 04/MP04.xls'#$'Medição Completa'.$#REF!$#REF!"</definedName>
    <definedName name="PRRMBF">"'file:///D:/Meus documentos/ANASTÁCIO/SERCEL/BR262990800.xls'#$SERVIÇOS.$#REF!$#REF!"</definedName>
    <definedName name="pscegeral">#REF!</definedName>
    <definedName name="pte_38">pte_38</definedName>
    <definedName name="Pto" hidden="1">ROUND(#REF!*#REF!,2)</definedName>
    <definedName name="PU">#REF!</definedName>
    <definedName name="PUM">#REF!</definedName>
    <definedName name="PUMO">#REF!</definedName>
    <definedName name="Pun" hidden="1">#N/A</definedName>
    <definedName name="Pun_26">NA()</definedName>
    <definedName name="Pun_27">NA()</definedName>
    <definedName name="PUNIT2">#REF!</definedName>
    <definedName name="Q" hidden="1">#REF!</definedName>
    <definedName name="QD" hidden="1">#REF!</definedName>
    <definedName name="QF">#REF!</definedName>
    <definedName name="QI">#REF!</definedName>
    <definedName name="qq">qq</definedName>
    <definedName name="QQ_1">QQ_1</definedName>
    <definedName name="qq_2__38">qq_2__38</definedName>
    <definedName name="QQ_2_19">QQ_2_19</definedName>
    <definedName name="QQ_2_20">QQ_2_20</definedName>
    <definedName name="QQ_2_21">QQ_2_21</definedName>
    <definedName name="QQ_2_23">QQ_2_23</definedName>
    <definedName name="QQ_2_24">QQ_2_24</definedName>
    <definedName name="QQ_2_39">QQ_2_39</definedName>
    <definedName name="QQ_2_40">QQ_2_40</definedName>
    <definedName name="QQ_2_41">QQ_2_41</definedName>
    <definedName name="QQ_2_42">QQ_2_42</definedName>
    <definedName name="QQ_2_43">QQ_2_43</definedName>
    <definedName name="QQ_2_44">QQ_2_44</definedName>
    <definedName name="QQ_2_45">QQ_2_45</definedName>
    <definedName name="QQ_2_46">QQ_2_46</definedName>
    <definedName name="QQ_2_47">QQ_2_47</definedName>
    <definedName name="QQ_2_48">QQ_2_48</definedName>
    <definedName name="QQ_2_51">QQ_2_51</definedName>
    <definedName name="QQ_2_52">QQ_2_52</definedName>
    <definedName name="QQ_2_53">QQ_2_53</definedName>
    <definedName name="QQ_2_54">QQ_2_54</definedName>
    <definedName name="QQ_2_55">QQ_2_55</definedName>
    <definedName name="QQ_2_56">QQ_2_56</definedName>
    <definedName name="QQ_2_57">QQ_2_57</definedName>
    <definedName name="QQ_2_58">QQ_2_58</definedName>
    <definedName name="QQ_2_59">QQ_2_59</definedName>
    <definedName name="QQ_2_60">QQ_2_60</definedName>
    <definedName name="QQ_2_61">QQ_2_61</definedName>
    <definedName name="QQ_2_62">QQ_2_62</definedName>
    <definedName name="QQ_2_63">QQ_2_63</definedName>
    <definedName name="QQ_2_64">QQ_2_64</definedName>
    <definedName name="QQ_2_65">QQ_2_65</definedName>
    <definedName name="QQ_2_66">QQ_2_66</definedName>
    <definedName name="QQ_2_67">QQ_2_67</definedName>
    <definedName name="QQ_2_68">QQ_2_68</definedName>
    <definedName name="QQ_2_69">QQ_2_69</definedName>
    <definedName name="QQ_2_70">QQ_2_70</definedName>
    <definedName name="QQ_2_71">QQ_2_71</definedName>
    <definedName name="QQ_2_72">QQ_2_72</definedName>
    <definedName name="qqe">#REF!</definedName>
    <definedName name="QQQQ" hidden="1">SUM(IF(#REF! =#REF!,(#REF!)*(#REF!="EQ")))</definedName>
    <definedName name="qqqqq" hidden="1">{#N/A,#N/A,FALSE,"MO (2)"}</definedName>
    <definedName name="QTD" hidden="1">#REF!</definedName>
    <definedName name="QTDE">#REF!</definedName>
    <definedName name="QtEq" hidden="1">#REF!</definedName>
    <definedName name="QtMo" hidden="1">#REF!</definedName>
    <definedName name="QtMp" hidden="1">#REF!</definedName>
    <definedName name="QtTr" hidden="1">#REF!</definedName>
    <definedName name="QUADRO">#REF!</definedName>
    <definedName name="QuadroGeral">#REF!</definedName>
    <definedName name="QUANTIDADES">QUANTIDADES</definedName>
    <definedName name="QUE_P_E_ISSO">QUE_P_E_ISSO</definedName>
    <definedName name="qwer">qwer</definedName>
    <definedName name="rach_38">rach_38</definedName>
    <definedName name="Rachão_10">[0]!Rachão_10</definedName>
    <definedName name="Rachão_2">[0]!Rachão_2</definedName>
    <definedName name="Rachão_23">[0]!Rachão_23</definedName>
    <definedName name="Rachão_24">[0]!Rachão_24</definedName>
    <definedName name="Rachão_26">[0]!Rachão_26</definedName>
    <definedName name="Rachão_27">[0]!Rachão_27</definedName>
    <definedName name="Rachão_29">[0]!Rachão_29</definedName>
    <definedName name="Rachão_30">[0]!Rachão_30</definedName>
    <definedName name="Rachão_36">[0]!Rachão_36</definedName>
    <definedName name="Rachão_37">[0]!Rachão_37</definedName>
    <definedName name="Rachão_38">[0]!Rachão_38</definedName>
    <definedName name="Rachão_4">[0]!Rachão_4</definedName>
    <definedName name="Rachão_48">[0]!Rachão_48</definedName>
    <definedName name="Rachão_51">[0]!Rachão_51</definedName>
    <definedName name="Rachão_52">[0]!Rachão_52</definedName>
    <definedName name="Rachão_53">[0]!Rachão_53</definedName>
    <definedName name="Rachão_55">[0]!Rachão_55</definedName>
    <definedName name="Rachão_67">[0]!Rachão_67</definedName>
    <definedName name="Rachão_68">[0]!Rachão_68</definedName>
    <definedName name="Rachão_69">[0]!Rachão_69</definedName>
    <definedName name="Rachão_70">[0]!Rachão_70</definedName>
    <definedName name="Rachão_71">[0]!Rachão_71</definedName>
    <definedName name="Rachão_72">[0]!Rachão_72</definedName>
    <definedName name="Rajuste02">#REF!</definedName>
    <definedName name="RBV">#REF!</definedName>
    <definedName name="RBV_25">#REF!</definedName>
    <definedName name="RBV_26">#REF!</definedName>
    <definedName name="RBV_28">#REF!</definedName>
    <definedName name="RBV_29">#REF!</definedName>
    <definedName name="RBV_31">#REF!</definedName>
    <definedName name="RBVV">#REF!</definedName>
    <definedName name="rD">rD</definedName>
    <definedName name="RDD">RDD</definedName>
    <definedName name="RDM">"'file:///D:/Meus documentos/ANASTÁCIO/SERCEL/BR262990800.xls'#$SERVIÇOS.$#REF!$#REF!"</definedName>
    <definedName name="re">#REF!</definedName>
    <definedName name="rea_4">"$#REF!.$J$#REF!"</definedName>
    <definedName name="REAJ">"$#REF!.$F$16"</definedName>
    <definedName name="REATAPILO">"$#REF!.$I$27"</definedName>
    <definedName name="rec_10">rec_10</definedName>
    <definedName name="rec_2">rec_2</definedName>
    <definedName name="rec_23">rec_23</definedName>
    <definedName name="rec_24">rec_24</definedName>
    <definedName name="rec_26">rec_26</definedName>
    <definedName name="rec_27">rec_27</definedName>
    <definedName name="rec_29">rec_29</definedName>
    <definedName name="rec_30">rec_30</definedName>
    <definedName name="rec_36">rec_36</definedName>
    <definedName name="rec_37">rec_37</definedName>
    <definedName name="rec_38">rec_38</definedName>
    <definedName name="rec_4">rec_4</definedName>
    <definedName name="rec_48">rec_48</definedName>
    <definedName name="rec_51">rec_51</definedName>
    <definedName name="rec_52">rec_52</definedName>
    <definedName name="rec_53">rec_53</definedName>
    <definedName name="rec_55">rec_55</definedName>
    <definedName name="rec_67">rec_67</definedName>
    <definedName name="rec_68">rec_68</definedName>
    <definedName name="rec_69">rec_69</definedName>
    <definedName name="rec_70">rec_70</definedName>
    <definedName name="rec_71">rec_71</definedName>
    <definedName name="rec_72">rec_72</definedName>
    <definedName name="REC0MPMBUFMAN">"$#REF!.$I$36"</definedName>
    <definedName name="recc_38">recc_38</definedName>
    <definedName name="RECMECFAIXA">"$#REF!.$I$27"</definedName>
    <definedName name="RECOMECATERRO">"$#REF!.$I$27"</definedName>
    <definedName name="RECOMPMBUFREC">"$#REF!.$I$36"</definedName>
    <definedName name="RECOMPMBUQMAN">#REF!</definedName>
    <definedName name="RECOMPPLACA">"$#REF!.$F$37"</definedName>
    <definedName name="RECOMPREVQMANALT">#REF!</definedName>
    <definedName name="reet" hidden="1">{#N/A,#N/A,TRUE,"Serviços"}</definedName>
    <definedName name="REFEITO" hidden="1">{#N/A,#N/A,FALSE,"Plan1"}</definedName>
    <definedName name="regmecfaixa">"$#REF!.$G$46"</definedName>
    <definedName name="Reimbursement">"Reembolso"</definedName>
    <definedName name="rej">#REF!</definedName>
    <definedName name="REL" hidden="1">{#N/A,#N/A,TRUE,"Serviços"}</definedName>
    <definedName name="REL_1" hidden="1">{#N/A,#N/A,TRUE,"Serviços"}</definedName>
    <definedName name="Relat" hidden="1">#REF!</definedName>
    <definedName name="RELL" hidden="1">{#N/A,#N/A,TRUE,"Serviços"}</definedName>
    <definedName name="RELMOBRA" hidden="1">{#N/A,#N/A,FALSE,"SS";#N/A,#N/A,FALSE,"TER1";#N/A,#N/A,FALSE,"TER2";#N/A,#N/A,FALSE,"TER3";#N/A,#N/A,FALSE,"TP1";#N/A,#N/A,FALSE,"TP2";#N/A,#N/A,FALSE,"TP3";#N/A,#N/A,FALSE,"DI1";#N/A,#N/A,FALSE,"DI2";#N/A,#N/A,FALSE,"DI3";#N/A,#N/A,FALSE,"DS1";#N/A,#N/A,FALSE,"DS2";#N/A,#N/A,FALSE,"CM"}</definedName>
    <definedName name="REMENDO_20">#REF!</definedName>
    <definedName name="REMENDOF">#REF!</definedName>
    <definedName name="REMENDOF_23">#REF!</definedName>
    <definedName name="REMENDOMBUFMAN">#REF!</definedName>
    <definedName name="REMENDOMBUQMAN">#REF!</definedName>
    <definedName name="REMMANDEBARR">"$#REF!.$I$27"</definedName>
    <definedName name="remmanmatbetman">"$#REF!.$I$27"</definedName>
    <definedName name="RemMatGran">#REF!</definedName>
    <definedName name="REMMBUFMAN">"$#REF!.$M$39"</definedName>
    <definedName name="REMMECMAN">"$#REF!.$I$27"</definedName>
    <definedName name="REMPROFMANALT">#REF!</definedName>
    <definedName name="REMPROFREC">#REF!</definedName>
    <definedName name="REMPROFREC_23">#REF!</definedName>
    <definedName name="REMPROQREC">#REF!</definedName>
    <definedName name="REMPROQREC_23">#REF!</definedName>
    <definedName name="reparos" localSheetId="0">#REF!</definedName>
    <definedName name="reparos" localSheetId="1">#REF!</definedName>
    <definedName name="reparos" localSheetId="46">#REF!</definedName>
    <definedName name="reparos" localSheetId="48">#REF!</definedName>
    <definedName name="reparos" localSheetId="3">#REF!</definedName>
    <definedName name="reparos" localSheetId="5">#REF!</definedName>
    <definedName name="reparos" localSheetId="7">#REF!</definedName>
    <definedName name="reparos" localSheetId="12">#REF!</definedName>
    <definedName name="reparos" localSheetId="20">#REF!</definedName>
    <definedName name="reparos" localSheetId="35">#REF!</definedName>
    <definedName name="reparos" localSheetId="44">#REF!</definedName>
    <definedName name="reparos" localSheetId="49">#REF!</definedName>
    <definedName name="reparos" localSheetId="2">#REF!</definedName>
    <definedName name="reparos">#REF!</definedName>
    <definedName name="res_38">res_38</definedName>
    <definedName name="RESIDENCIA">#REF!</definedName>
    <definedName name="RESP">#REF!</definedName>
    <definedName name="resu" hidden="1">{#N/A,#N/A,FALSE,"MO (2)"}</definedName>
    <definedName name="RESUMO_19">RESUMO_19</definedName>
    <definedName name="RESUMO_20">RESUMO_20</definedName>
    <definedName name="RESUMO_21">RESUMO_21</definedName>
    <definedName name="RESUMO_23">RESUMO_23</definedName>
    <definedName name="RESUMO_24">RESUMO_24</definedName>
    <definedName name="RESUMO_39">RESUMO_39</definedName>
    <definedName name="RESUMO_40">RESUMO_40</definedName>
    <definedName name="RESUMO_41">RESUMO_41</definedName>
    <definedName name="RESUMO_42">RESUMO_42</definedName>
    <definedName name="RESUMO_43">RESUMO_43</definedName>
    <definedName name="RESUMO_44">RESUMO_44</definedName>
    <definedName name="RESUMO_45">RESUMO_45</definedName>
    <definedName name="RESUMO_46">RESUMO_46</definedName>
    <definedName name="RESUMO_47">RESUMO_47</definedName>
    <definedName name="RESUMO_48">RESUMO_48</definedName>
    <definedName name="RESUMO_51">RESUMO_51</definedName>
    <definedName name="RESUMO_52">RESUMO_52</definedName>
    <definedName name="RESUMO_53">RESUMO_53</definedName>
    <definedName name="RESUMO_54">RESUMO_54</definedName>
    <definedName name="RESUMO_55">RESUMO_55</definedName>
    <definedName name="RESUMO_56">RESUMO_56</definedName>
    <definedName name="RESUMO_57">RESUMO_57</definedName>
    <definedName name="RESUMO_58">RESUMO_58</definedName>
    <definedName name="RESUMO_59">RESUMO_59</definedName>
    <definedName name="RESUMO_60">RESUMO_60</definedName>
    <definedName name="RESUMO_61">RESUMO_61</definedName>
    <definedName name="RESUMO_62">RESUMO_62</definedName>
    <definedName name="RESUMO_63">RESUMO_63</definedName>
    <definedName name="RESUMO_64">RESUMO_64</definedName>
    <definedName name="RESUMO_65">RESUMO_65</definedName>
    <definedName name="RESUMO_66">RESUMO_66</definedName>
    <definedName name="RESUMO_67">RESUMO_67</definedName>
    <definedName name="RESUMO_68">RESUMO_68</definedName>
    <definedName name="RESUMO_69">RESUMO_69</definedName>
    <definedName name="RESUMO_70">RESUMO_70</definedName>
    <definedName name="RESUMO_71">RESUMO_71</definedName>
    <definedName name="RESUMO_72">RESUMO_72</definedName>
    <definedName name="RESUMO1">#REF!</definedName>
    <definedName name="resumoii" hidden="1">{#N/A,#N/A,FALSE,"MO (2)"}</definedName>
    <definedName name="resumou" hidden="1">{#N/A,#N/A,TRUE,"Plan1"}</definedName>
    <definedName name="resumou_1" hidden="1">{#N/A,#N/A,TRUE,"Plan1"}</definedName>
    <definedName name="Retro">#REF!</definedName>
    <definedName name="REVISAO">#REF!</definedName>
    <definedName name="revsfhjrt" localSheetId="0">#REF!</definedName>
    <definedName name="revsfhjrt" localSheetId="1">#REF!</definedName>
    <definedName name="revsfhjrt" localSheetId="46">#REF!</definedName>
    <definedName name="revsfhjrt" localSheetId="48">#REF!</definedName>
    <definedName name="revsfhjrt" localSheetId="3">#REF!</definedName>
    <definedName name="revsfhjrt" localSheetId="5">#REF!</definedName>
    <definedName name="revsfhjrt" localSheetId="7">#REF!</definedName>
    <definedName name="revsfhjrt" localSheetId="12">#REF!</definedName>
    <definedName name="revsfhjrt" localSheetId="20">#REF!</definedName>
    <definedName name="revsfhjrt" localSheetId="35">#REF!</definedName>
    <definedName name="revsfhjrt" localSheetId="44">#REF!</definedName>
    <definedName name="revsfhjrt" localSheetId="49">#REF!</definedName>
    <definedName name="revsfhjrt" localSheetId="2">#REF!</definedName>
    <definedName name="revsfhjrt">#REF!</definedName>
    <definedName name="rhrbr" hidden="1">{#N/A,#N/A,TRUE,"Serviços"}</definedName>
    <definedName name="RiskAutoStopPercChange">1.5</definedName>
    <definedName name="RiskCollectDistributionSamples">2</definedName>
    <definedName name="RiskExcelReportsGoInNewWorkbook">TRUE()</definedName>
    <definedName name="RiskExcelReportsToGenerate">0</definedName>
    <definedName name="RiskFixedSeed">1</definedName>
    <definedName name="RiskGenerateExcelReportsAtEndOfSimulation">FALSE()</definedName>
    <definedName name="RiskHasSettings">TRUE()</definedName>
    <definedName name="RiskMinimizeOnStart">FALSE()</definedName>
    <definedName name="RiskMonitorConvergence">FALSE()</definedName>
    <definedName name="RiskNumIterations">1000</definedName>
    <definedName name="RiskNumSimulations">1</definedName>
    <definedName name="RiskPauseOnError">FALSE()</definedName>
    <definedName name="RiskRealTimeResults">FALSE()</definedName>
    <definedName name="RiskReportGraphFormat">0</definedName>
    <definedName name="RiskResultsUpdateFreq">100</definedName>
    <definedName name="RiskRunAfterRecalcMacro">FALSE()</definedName>
    <definedName name="RiskRunAfterSimMacro">FALSE()</definedName>
    <definedName name="RiskRunBeforeRecalcMacro">FALSE()</definedName>
    <definedName name="RiskRunBeforeSimMacro">FALSE()</definedName>
    <definedName name="RiskSamplingType">3</definedName>
    <definedName name="RiskShowRiskWindowAtEndOfSimulation">TRUE()</definedName>
    <definedName name="RiskStandardRecalc">1</definedName>
    <definedName name="RiskTemplateSheetName">"myTemplate"</definedName>
    <definedName name="RiskUpdateDisplay">FALSE()</definedName>
    <definedName name="RiskUseDifferentSeedForEachSim">FALSE()</definedName>
    <definedName name="RiskUseFixedSeed">FALSE()</definedName>
    <definedName name="RiskUseMultipleCPUs">FALSE()</definedName>
    <definedName name="RM">"$#REF!.$E$31"</definedName>
    <definedName name="RM1CTBFMAN">"$#REF!.$N$36"</definedName>
    <definedName name="RM1CW">"$#REF!.$G$14"</definedName>
    <definedName name="RM1CWA">"$#REF!.$G$13"</definedName>
    <definedName name="RMAW">"$#REF!.$E$30"</definedName>
    <definedName name="RMAWA">"$#REF!.$E$29"</definedName>
    <definedName name="RMCC">"'file:///D:/Meus documentos/ANASTÁCIO/SERCEL/BR262990800.xls'#$SERVIÇOS.$#REF!$#REF!"</definedName>
    <definedName name="RMCCW">"$#REF!.$J$33"</definedName>
    <definedName name="RMCCWA">"$#REF!.$J$32"</definedName>
    <definedName name="RMCGP">#REF!</definedName>
    <definedName name="RMECAT">#REF!</definedName>
    <definedName name="RMTOTAL">"$#REF!.$G$12"</definedName>
    <definedName name="RMW">"$#REF!.$E$33"</definedName>
    <definedName name="RMWA">"$#REF!.$E$32"</definedName>
    <definedName name="RMZ">"'file:///D:/Meus documentos/ANASTÁCIO/SERCEL/BR262990800.xls'#$SERVIÇOS.$#REF!$#REF!"</definedName>
    <definedName name="RMZW">"$#REF!.$J$30"</definedName>
    <definedName name="RMZWA">"$#REF!.$J$29"</definedName>
    <definedName name="ROB">#REF!</definedName>
    <definedName name="ROBERTO">#REF!</definedName>
    <definedName name="Roce">#REF!</definedName>
    <definedName name="ROÇMECMAN">"$#REF!.$I$27"</definedName>
    <definedName name="Rod" hidden="1">#REF!</definedName>
    <definedName name="ROLETETRIPLO">#REF!</definedName>
    <definedName name="RP">#REF!</definedName>
    <definedName name="RP_13">#REF!</definedName>
    <definedName name="RP_39">#REF!</definedName>
    <definedName name="RP_6">#REF!</definedName>
    <definedName name="rpcbuqm">"$#REF!.$G$44"</definedName>
    <definedName name="RPM">#REF!</definedName>
    <definedName name="rptransptotal">"$#REF!.$H$44"</definedName>
    <definedName name="RPW">"$#REF!.$K$36"</definedName>
    <definedName name="RPWA">"$#REF!.$K$35"</definedName>
    <definedName name="RPZ">"'file:///D:/Meus documentos/ANASTÁCIO/SERCEL/BR262990800.xls'#$SERVIÇOS.$#REF!$#REF!"</definedName>
    <definedName name="rr" hidden="1">{#N/A,#N/A,TRUE,"Serviços"}</definedName>
    <definedName name="RR_1C_20">"$'QUANT SERV MAN _5ª_'.$#REF!$#REF!"</definedName>
    <definedName name="RR_1CPL">#REF!</definedName>
    <definedName name="RR_1CST">#REF!</definedName>
    <definedName name="RR_1CTB">#REF!</definedName>
    <definedName name="RR_2C_4">"$'memória de calculo_liquida'.$#REF!$#REF!"</definedName>
    <definedName name="RR_2CTSD">#REF!</definedName>
    <definedName name="RR_2CTSS">#REF!</definedName>
    <definedName name="RR1CW">"$#REF!.$H$14"</definedName>
    <definedName name="RR1CWA">"$#REF!.$H$13"</definedName>
    <definedName name="RR2C">#REF!</definedName>
    <definedName name="RRCOR_20">#REF!</definedName>
    <definedName name="rrff" hidden="1">{#N/A,#N/A,TRUE,"Serviços"}</definedName>
    <definedName name="rrff_1" hidden="1">{#N/A,#N/A,TRUE,"Serviços"}</definedName>
    <definedName name="rrfff" hidden="1">{#N/A,#N/A,TRUE,"Serviços"}</definedName>
    <definedName name="RRMBF">"'file:///D:/Meus documentos/ANASTÁCIO/SERCEL/BR262990800.xls'#$SERVIÇOS.$#REF!$#REF!"</definedName>
    <definedName name="RRMBUQ">"$#REF!.$H$32"</definedName>
    <definedName name="RRMBUQW">"$#REF!.$H$34"</definedName>
    <definedName name="RRMBUQWA">"$#REF!.$H$33"</definedName>
    <definedName name="rrr" hidden="1">{#N/A,#N/A,TRUE,"Serviços"}</definedName>
    <definedName name="RRREC_20">#REF!</definedName>
    <definedName name="rrrrrr" hidden="1">{#N/A,#N/A,TRUE,"Serviços"}</definedName>
    <definedName name="rrrrrrr" hidden="1">{#N/A,#N/A,TRUE,"Serviços"}</definedName>
    <definedName name="rrrrrrrrr" hidden="1">{#N/A,#N/A,TRUE,"Serviços"}</definedName>
    <definedName name="RRTOTAL">"$#REF!.$H$12"</definedName>
    <definedName name="rteg4">#REF!</definedName>
    <definedName name="rwwwwwwwww" hidden="1">{#N/A,#N/A,TRUE,"Serviços"}</definedName>
    <definedName name="rz">#REF!</definedName>
    <definedName name="rz_13">#REF!</definedName>
    <definedName name="rz_39">#REF!</definedName>
    <definedName name="rz_6">#REF!</definedName>
    <definedName name="saasa" hidden="1">{#N/A,#N/A,FALSE,"MO (2)"}</definedName>
    <definedName name="sad">#REF!</definedName>
    <definedName name="SADADWE" hidden="1">{#N/A,#N/A,FALSE,"MO (2)"}</definedName>
    <definedName name="Saída_Clique" localSheetId="0">#REF!</definedName>
    <definedName name="Saída_Clique" localSheetId="1">#REF!</definedName>
    <definedName name="Saída_Clique" localSheetId="46">#REF!</definedName>
    <definedName name="Saída_Clique" localSheetId="48">#REF!</definedName>
    <definedName name="Saída_Clique" localSheetId="3">#REF!</definedName>
    <definedName name="Saída_Clique" localSheetId="5">#REF!</definedName>
    <definedName name="Saída_Clique" localSheetId="7">#REF!</definedName>
    <definedName name="Saída_Clique" localSheetId="12">#REF!</definedName>
    <definedName name="Saída_Clique" localSheetId="20">#REF!</definedName>
    <definedName name="Saída_Clique" localSheetId="35">#REF!</definedName>
    <definedName name="Saída_Clique" localSheetId="44">#REF!</definedName>
    <definedName name="Saída_Clique" localSheetId="49">#REF!</definedName>
    <definedName name="Saída_Clique" localSheetId="2">#REF!</definedName>
    <definedName name="Saída_Clique">#REF!</definedName>
    <definedName name="salario">#REF!</definedName>
    <definedName name="salario_11">#REF!</definedName>
    <definedName name="salete" hidden="1">{#N/A,#N/A,FALSE,"MO (2)"}</definedName>
    <definedName name="salete.com" hidden="1">{#N/A,#N/A,FALSE,"MO (2)"}</definedName>
    <definedName name="SASA" hidden="1">{#N/A,#N/A,FALSE,"MO (2)"}</definedName>
    <definedName name="sasa.com" hidden="1">{#N/A,#N/A,FALSE,"MO (2)"}</definedName>
    <definedName name="sasaasa" hidden="1">{#N/A,#N/A,FALSE,"MO (2)"}</definedName>
    <definedName name="SASADE" hidden="1">{#N/A,#N/A,FALSE,"MO (2)"}</definedName>
    <definedName name="SASASA" hidden="1">{#N/A,#N/A,FALSE,"MO (2)"}</definedName>
    <definedName name="SASASA_1" hidden="1">{#N/A,#N/A,FALSE,"MO (2)"}</definedName>
    <definedName name="sasda" hidden="1">{#N/A,#N/A,TRUE,"Serviços"}</definedName>
    <definedName name="sasdaa" hidden="1">{#N/A,#N/A,TRUE,"Serviços"}</definedName>
    <definedName name="SB" hidden="1">#REF!</definedName>
    <definedName name="SBRP">"'file:///D:/Meus documentos/ANASTÁCIO/SERCEL/BR262990800.xls'#$SERVIÇOS.$#REF!$#REF!"</definedName>
    <definedName name="SCB">#REF!</definedName>
    <definedName name="SCB_13">#REF!</definedName>
    <definedName name="SCB_39">#REF!</definedName>
    <definedName name="SCB_6">#REF!</definedName>
    <definedName name="scon">#REF!+#REF!</definedName>
    <definedName name="SDDFADF">SDDFADF</definedName>
    <definedName name="sdsdsds" hidden="1">{#N/A,#N/A,FALSE,"MO (2)"}</definedName>
    <definedName name="sdsdsdsx" hidden="1">{#N/A,#N/A,FALSE,"MO (2)"}</definedName>
    <definedName name="SE" hidden="1">#REF!</definedName>
    <definedName name="SEGMENTO">"$#REF!.$B$#REF!"</definedName>
    <definedName name="SEGURO.VIDA">#REF!</definedName>
    <definedName name="SEL">#REF!</definedName>
    <definedName name="SELATRINCA">#REF!</definedName>
    <definedName name="SELTRINCA">#REF!</definedName>
    <definedName name="SEM">#REF!</definedName>
    <definedName name="sencount" hidden="1">1</definedName>
    <definedName name="ser">#REF!</definedName>
    <definedName name="SerP">#REF!</definedName>
    <definedName name="SERV">"$#REF!.$C$7"</definedName>
    <definedName name="servDNER">#REF!</definedName>
    <definedName name="SERVI">#REF!</definedName>
    <definedName name="servico">#REF!</definedName>
    <definedName name="ServiçoD">#REF!</definedName>
    <definedName name="Serviços">#REF!</definedName>
    <definedName name="Serviços_13">#REF!</definedName>
    <definedName name="Serviços_20">#REF!</definedName>
    <definedName name="Serviços_3">#REF!</definedName>
    <definedName name="Serviços_34">#REF!</definedName>
    <definedName name="Serviços_36">#REF!</definedName>
    <definedName name="SERVIÇOSCG">#REF!</definedName>
    <definedName name="SETEMBRO" hidden="1">{#N/A,#N/A,TRUE,"Serviços"}</definedName>
    <definedName name="SETEMBRO_1" hidden="1">{#N/A,#N/A,TRUE,"Serviços"}</definedName>
    <definedName name="SETEMBROO" hidden="1">{#N/A,#N/A,TRUE,"Serviços"}</definedName>
    <definedName name="sicromaio14">#REF!</definedName>
    <definedName name="SINTETICO" hidden="1">{#N/A,#N/A,TRUE,"TER  EXT";#N/A,#N/A,TRUE,"TER  EXT";#N/A,#N/A,TRUE,"LAT  ESQ";#N/A,#N/A,TRUE,"FRONTAL";#N/A,#N/A,TRUE,"POST";#N/A,#N/A,TRUE,"LAT  DIR"}</definedName>
    <definedName name="Sispec">#REF!</definedName>
    <definedName name="Sispec99">#REF!</definedName>
    <definedName name="SispecPSAP">#REF!</definedName>
    <definedName name="SM">"$#REF!.$J$34"</definedName>
    <definedName name="SMC">#REF!</definedName>
    <definedName name="SMW">"$#REF!.$J$36"</definedName>
    <definedName name="SMWA">"$#REF!.$J$35"</definedName>
    <definedName name="solma">#REF!</definedName>
    <definedName name="SOLO">#REF!</definedName>
    <definedName name="SOLOBASE">#REF!</definedName>
    <definedName name="SOLOREM_20">#REF!</definedName>
    <definedName name="SOLOREMFMAN">"$#REF!.$L$39"</definedName>
    <definedName name="SOLPIR">#REF!</definedName>
    <definedName name="solver_lin" hidden="1">0</definedName>
    <definedName name="solver_num" hidden="1">0</definedName>
    <definedName name="solver_opt" hidden="1">#REF!</definedName>
    <definedName name="solver_rel1" hidden="1">3</definedName>
    <definedName name="solver_rhs1" hidden="1">0</definedName>
    <definedName name="solver_tmp" hidden="1">0</definedName>
    <definedName name="solver_typ" hidden="1">1</definedName>
    <definedName name="solver_val" hidden="1">0</definedName>
    <definedName name="SOMA1">#REF!</definedName>
    <definedName name="SOMA2">#REF!</definedName>
    <definedName name="SOMA3">#REF!</definedName>
    <definedName name="SOMA4">#REF!</definedName>
    <definedName name="SOMA5">#REF!</definedName>
    <definedName name="SomaMedAtual">SUM(IF(#REF!=#REF!,IF(#REF!=#REF!,#REF!)))</definedName>
    <definedName name="SRROO">#REF!</definedName>
    <definedName name="SRV" hidden="1">#REF!</definedName>
    <definedName name="SS" hidden="1">{#N/A,#N/A,FALSE,"MO (2)"}</definedName>
    <definedName name="ssrs" hidden="1">{#N/A,#N/A,TRUE,"Serviços"}</definedName>
    <definedName name="SSS" hidden="1">{#N/A,#N/A,FALSE,"MO (2)"}</definedName>
    <definedName name="SSS_1" hidden="1">{#N/A,#N/A,FALSE,"MO (2)"}</definedName>
    <definedName name="SSSS">#REF!</definedName>
    <definedName name="ssssss" hidden="1">{#N/A,#N/A,FALSE,"MO (2)"}</definedName>
    <definedName name="sssssssssssssssssssss" hidden="1">{#N/A,#N/A,TRUE,"Plan1"}</definedName>
    <definedName name="sssssssssssssssssssss_1" hidden="1">{#N/A,#N/A,TRUE,"Plan1"}</definedName>
    <definedName name="STM">#REF!</definedName>
    <definedName name="STMM">#REF!</definedName>
    <definedName name="STMO">#REF!</definedName>
    <definedName name="STMO1">#REF!</definedName>
    <definedName name="STR">#REF!</definedName>
    <definedName name="STR_13">#REF!</definedName>
    <definedName name="STR_39">#REF!</definedName>
    <definedName name="STR_6">#REF!</definedName>
    <definedName name="SUB">#REF!</definedName>
    <definedName name="Subt" hidden="1">#REF!</definedName>
    <definedName name="SUBT1">"$#REF!.$B$#REF!"</definedName>
    <definedName name="SUBTRECHO1">#REF!</definedName>
    <definedName name="SUPERINTENDENTE">#REF!</definedName>
    <definedName name="SUPERVISOR">#REF!</definedName>
    <definedName name="svsicro2">#REF!</definedName>
    <definedName name="sxcc" hidden="1">{#N/A,#N/A,FALSE,"SS";#N/A,#N/A,FALSE,"TER1";#N/A,#N/A,FALSE,"TER2";#N/A,#N/A,FALSE,"TER3";#N/A,#N/A,FALSE,"TP1";#N/A,#N/A,FALSE,"TP2";#N/A,#N/A,FALSE,"TP3";#N/A,#N/A,FALSE,"DI1";#N/A,#N/A,FALSE,"DI2";#N/A,#N/A,FALSE,"DI3";#N/A,#N/A,FALSE,"DS1";#N/A,#N/A,FALSE,"DS2";#N/A,#N/A,FALSE,"CM"}</definedName>
    <definedName name="T">#REF!</definedName>
    <definedName name="tab">#REF!</definedName>
    <definedName name="TABELA">"$#REF!.$B$32"</definedName>
    <definedName name="tabela_de_mão_de_obra">#REF!</definedName>
    <definedName name="tabela_de_mão_de_obra_11">#REF!</definedName>
    <definedName name="tabela_de_materiais">#REF!</definedName>
    <definedName name="tabela_de_materiais_11">#REF!</definedName>
    <definedName name="tabela2000">#REF!</definedName>
    <definedName name="TabEmp">#REF!</definedName>
    <definedName name="TableName">"Dummy"</definedName>
    <definedName name="TABUA">#REF!</definedName>
    <definedName name="Tachas" hidden="1">{#N/A,#N/A,TRUE,"Plan1"}</definedName>
    <definedName name="Tachas_1" hidden="1">{#N/A,#N/A,TRUE,"Plan1"}</definedName>
    <definedName name="TAPABURMANALT">#REF!</definedName>
    <definedName name="TAPABURMBUFMAN">#REF!</definedName>
    <definedName name="TAPABURMBUQMAN">#REF!</definedName>
    <definedName name="taxa">#REF!</definedName>
    <definedName name="TB">#REF!</definedName>
    <definedName name="TB_13">#REF!</definedName>
    <definedName name="TB_39">#REF!</definedName>
    <definedName name="TB_6">#REF!</definedName>
    <definedName name="tb1dia">"$#REF!.$A$15"</definedName>
    <definedName name="tb1kmf">"$#REF!.$D$15"</definedName>
    <definedName name="tb1kmi">"$#REF!.$C$15"</definedName>
    <definedName name="tb1peso">"$#REF!.$E$15"</definedName>
    <definedName name="tbcbuqm">"$#REF!.$R$56"</definedName>
    <definedName name="tbpmf">"$#REF!.$R$55"</definedName>
    <definedName name="tbtransp1">"$#REF!.$H$15"</definedName>
    <definedName name="tbtransptotal">"$#REF!.$H$56"</definedName>
    <definedName name="tbtransptotalf">"$#REF!.$H$55"</definedName>
    <definedName name="TBW">"$#REF!.$E$33"</definedName>
    <definedName name="TBWA">"$#REF!.$E$32"</definedName>
    <definedName name="TCAP50">#REF!</definedName>
    <definedName name="TCAP50SJ">#REF!</definedName>
    <definedName name="TCAR">#REF!</definedName>
    <definedName name="TCB">"$#REF!.$G$31"</definedName>
    <definedName name="TCB10M3">"$#REF!.$K$#REF!"</definedName>
    <definedName name="TCB10M3RP">#REF!</definedName>
    <definedName name="TCB5M3">"$#REF!.$J$32"</definedName>
    <definedName name="TCBMBUQ">"$#REF!.$K$32"</definedName>
    <definedName name="TCBR158">#REF!</definedName>
    <definedName name="TCBW">"$#REF!.$G$33"</definedName>
    <definedName name="TCBWA">"$#REF!.$G$32"</definedName>
    <definedName name="TCC">"$#REF!.$G$44"</definedName>
    <definedName name="TCC4TCONCR">"$#REF!.$I$32"</definedName>
    <definedName name="TCC4TFORMA">"$#REF!.$H$31"</definedName>
    <definedName name="TCCBRMZ">"$#REF!.$M$28"</definedName>
    <definedName name="TCCW">"$#REF!.$G$46"</definedName>
    <definedName name="TCCWA">"$#REF!.$G$45"</definedName>
    <definedName name="TCM30SJ">#REF!</definedName>
    <definedName name="TEB">"$#REF!.$G$16"</definedName>
    <definedName name="TEBW">"$#REF!.$G$18"</definedName>
    <definedName name="TEBWA">"$#REF!.$G$17"</definedName>
    <definedName name="TECD">"$#REF!.$K$39"</definedName>
    <definedName name="TECD97">"$#REF!.$K$80"</definedName>
    <definedName name="telaA" localSheetId="0">#REF!</definedName>
    <definedName name="telaA" localSheetId="1">#REF!</definedName>
    <definedName name="telaA" localSheetId="46">#REF!</definedName>
    <definedName name="telaA" localSheetId="48">#REF!</definedName>
    <definedName name="telaA" localSheetId="3">#REF!</definedName>
    <definedName name="telaA" localSheetId="5">#REF!</definedName>
    <definedName name="telaA" localSheetId="7">#REF!</definedName>
    <definedName name="telaA" localSheetId="12">#REF!</definedName>
    <definedName name="telaA" localSheetId="20">#REF!</definedName>
    <definedName name="telaA" localSheetId="35">#REF!</definedName>
    <definedName name="telaA" localSheetId="44">#REF!</definedName>
    <definedName name="telaA" localSheetId="49">#REF!</definedName>
    <definedName name="telaA" localSheetId="2">#REF!</definedName>
    <definedName name="telaA">#REF!</definedName>
    <definedName name="telaC" localSheetId="0">#REF!</definedName>
    <definedName name="telaC" localSheetId="1">#REF!</definedName>
    <definedName name="telaC" localSheetId="46">#REF!</definedName>
    <definedName name="telaC" localSheetId="48">#REF!</definedName>
    <definedName name="telaC" localSheetId="3">#REF!</definedName>
    <definedName name="telaC" localSheetId="5">#REF!</definedName>
    <definedName name="telaC" localSheetId="7">#REF!</definedName>
    <definedName name="telaC" localSheetId="12">#REF!</definedName>
    <definedName name="telaC" localSheetId="20">#REF!</definedName>
    <definedName name="telaC" localSheetId="35">#REF!</definedName>
    <definedName name="telaC" localSheetId="44">#REF!</definedName>
    <definedName name="telaC" localSheetId="49">#REF!</definedName>
    <definedName name="telaC" localSheetId="2">#REF!</definedName>
    <definedName name="telaC">#REF!</definedName>
    <definedName name="TEMULFLEX">#REF!</definedName>
    <definedName name="TEMULFLEXCG">#REF!</definedName>
    <definedName name="Teor">#REF!</definedName>
    <definedName name="Teor_25">#REF!</definedName>
    <definedName name="Teor_26">#REF!</definedName>
    <definedName name="Teor_28">#REF!</definedName>
    <definedName name="Teor_29">#REF!</definedName>
    <definedName name="Teor_31">#REF!</definedName>
    <definedName name="Teor1">#REF!</definedName>
    <definedName name="teor2">#REF!</definedName>
    <definedName name="TERP">"$#REF!.$P$34"</definedName>
    <definedName name="TERRAP">#REF!</definedName>
    <definedName name="TESM">"$#REF!.$Q$34"</definedName>
    <definedName name="test" hidden="1">{#N/A,#N/A,TRUE,"Serviços"}</definedName>
    <definedName name="TETB">"$#REF!.$H$30"</definedName>
    <definedName name="TETB97">"$#REF!.$H$70"</definedName>
    <definedName name="thiago" hidden="1">{#N/A,#N/A,FALSE,"MO (2)"}</definedName>
    <definedName name="TIR">#REF!</definedName>
    <definedName name="tit">#REF!,#REF!,#REF!,#REF!</definedName>
    <definedName name="_xlnm.Print_Titles" localSheetId="49">COTAÇÕES!$1:$6</definedName>
    <definedName name="_xlnm.Print_Titles" localSheetId="47">Dados!$1:$4</definedName>
    <definedName name="_xlnm.Print_Titles" localSheetId="21">F.MP!$1:$5</definedName>
    <definedName name="_xlnm.Print_Titles" localSheetId="24">F.OV!$1:$4</definedName>
    <definedName name="_xlnm.Print_Titles" localSheetId="22">F.PS!$1:$4</definedName>
    <definedName name="_xlnm.Print_Titles" localSheetId="23">F.RM!$1:$4</definedName>
    <definedName name="_xlnm.Print_Titles" localSheetId="45">FROTA!$1:$6</definedName>
    <definedName name="_xlnm.Print_Titles" localSheetId="4">'PLANILHA DESCRITIVA'!$1:$3</definedName>
    <definedName name="TLC4T">"$#REF!.$K$#REF!"</definedName>
    <definedName name="TLCB5">#REF!</definedName>
    <definedName name="TLMB">#REF!</definedName>
    <definedName name="TLMR">"$#REF!.$K$#REF!"</definedName>
    <definedName name="TOT" hidden="1">#REF!</definedName>
    <definedName name="Tot_Líquido">#REF!</definedName>
    <definedName name="Tot_Líquido_1">"'file:///Eng_aroldo/Meus documentos/Documents and Settings/Flávio R. Carmona/My Documents/3 - Sanches Tripoloni/3 - Diamantino/4 - BR-364/2 - CREMA/Medição/06a.MP/MP06.xls'#$Medição.$#REF!$#REF!"</definedName>
    <definedName name="Tot_Líquido_3">"'file:///Eng_aroldo/Meus documentos/Documents and Settings/Flávio R. Carmona/My Documents/3 - Sanches Tripoloni/3 - Diamantino/4 - BR-364/2 - CREMA/Medição/06a.MP/MP06.xls'#$Medição.$#REF!$#REF!"</definedName>
    <definedName name="Tot_Líquido_6">"'file:///Eng_aroldo/Meus documentos/Documents and Settings/Flávio R. Carmona/My Documents/3 - Sanches Tripoloni/3 - Diamantino/4 - BR-364/2 - CREMA/Medição/06a.MP/MP06.xls'#$Medição.$#REF!$#REF!"</definedName>
    <definedName name="tota">#REF!</definedName>
    <definedName name="total">#REF!</definedName>
    <definedName name="total1">#REF!</definedName>
    <definedName name="totalob">#REF!</definedName>
    <definedName name="TOTALRP">#REF!</definedName>
    <definedName name="TOTALRP_20">#REF!</definedName>
    <definedName name="TOTALRP_21">#REF!</definedName>
    <definedName name="TOTALRP_23">#REF!</definedName>
    <definedName name="TOTALTB">#REF!</definedName>
    <definedName name="TOTALTB_20">#REF!</definedName>
    <definedName name="TOTALTB_21">#REF!</definedName>
    <definedName name="TOTALTB_23">#REF!</definedName>
    <definedName name="totcro">#REF!</definedName>
    <definedName name="TPTE_FRIO">#REF!</definedName>
    <definedName name="TPTE_QUENTE">#REF!</definedName>
    <definedName name="TR">#REF!</definedName>
    <definedName name="TR_13">#REF!</definedName>
    <definedName name="TR_39">#REF!</definedName>
    <definedName name="TR_6">#REF!</definedName>
    <definedName name="TRABALHO">"$#REF!.$H$5:$H$84"</definedName>
    <definedName name="TRANSENRPEDJOG">"$#REF!.$M$27"</definedName>
    <definedName name="TRANSPBASCARG">"$#REF!.$M$27"</definedName>
    <definedName name="transpbascemman">"$#REF!.$H$76"</definedName>
    <definedName name="TRANSPC4TGC">"$#REF!.$K$27"</definedName>
    <definedName name="TRANSPCARMAN">"$'_TRANSPORTE MAN 5ª'.$#REF!$#REF!"</definedName>
    <definedName name="TRANSPCARRARG">"$#REF!.$N$27"</definedName>
    <definedName name="TRANSPCOMCARROVPAVMAN">#REF!</definedName>
    <definedName name="TRANSPGC">"$#REF!.$J$27"</definedName>
    <definedName name="TRANSPLOCALBASC5M3RODPAVMAN">#REF!</definedName>
    <definedName name="TRANSPLOCALCAR4TRODPAVMAN">#REF!</definedName>
    <definedName name="TRANSPLOCALMATREMMAN">#REF!</definedName>
    <definedName name="TRANSPMATBETMAN">#REF!</definedName>
    <definedName name="TRANSPMATTBFMAN">"$#REF!.$M$36"</definedName>
    <definedName name="TRANSPO">"$#REF!.$#REF!$#REF!:$#REF!$#REF!"</definedName>
    <definedName name="Transporte_Brita_TSD" hidden="1">{#N/A,#N/A,TRUE,"Plan1"}</definedName>
    <definedName name="transportes" localSheetId="0">#REF!</definedName>
    <definedName name="transportes" localSheetId="1">#REF!</definedName>
    <definedName name="transportes" localSheetId="46">#REF!</definedName>
    <definedName name="transportes" localSheetId="48">#REF!</definedName>
    <definedName name="transportes" localSheetId="3">#REF!</definedName>
    <definedName name="transportes" localSheetId="5">#REF!</definedName>
    <definedName name="transportes" localSheetId="7">#REF!</definedName>
    <definedName name="transportes" localSheetId="12">#REF!</definedName>
    <definedName name="transportes" localSheetId="20">#REF!</definedName>
    <definedName name="transportes" localSheetId="35">#REF!</definedName>
    <definedName name="transportes" localSheetId="44">#REF!</definedName>
    <definedName name="transportes" localSheetId="49">#REF!</definedName>
    <definedName name="transportes" localSheetId="2">#REF!</definedName>
    <definedName name="transportes">#REF!</definedName>
    <definedName name="TRANSPREMENDOMAN_23">#REF!</definedName>
    <definedName name="transpremrmp">"$#REF!.$K$22"</definedName>
    <definedName name="TRCAP20">"$#REF!.$I$27"</definedName>
    <definedName name="TRCM30">"$#REF!.$I$28"</definedName>
    <definedName name="Trec" hidden="1">#REF!</definedName>
    <definedName name="TRECHO1">#REF!</definedName>
    <definedName name="TRL1C">#REF!</definedName>
    <definedName name="TRL1CCG">#REF!</definedName>
    <definedName name="TRM1C">#REF!</definedName>
    <definedName name="TRM1CCG">#REF!</definedName>
    <definedName name="TRR1C">#REF!</definedName>
    <definedName name="TRR1CCG">#REF!</definedName>
    <definedName name="TRR1CP">#REF!</definedName>
    <definedName name="TRR1CPCG">#REF!</definedName>
    <definedName name="TRR2C">#REF!</definedName>
    <definedName name="TRR2CCG">#REF!</definedName>
    <definedName name="trre6">#REF!</definedName>
    <definedName name="TRRM1C">"$#REF!.$I$30"</definedName>
    <definedName name="TRRR1C">"$#REF!.$I$29"</definedName>
    <definedName name="TS2C">"'file:///D:/Meus documentos/ANASTÁCIO/SERCEL/BR262990800.xls'#$TLMB.$#REF!$#REF!"</definedName>
    <definedName name="TSD">"'file:///D:/Meus documentos/ANASTÁCIO/SERCEL/BR262990800.xls'#$SERVIÇOS.$#REF!$#REF!"</definedName>
    <definedName name="TSD_4">"$'memória de calculo_liquida'.$#REF!$#REF!"</definedName>
    <definedName name="tsd4_4">"$'memória de calculo_liquida'.$#REF!$#REF!"</definedName>
    <definedName name="TSS">#REF!</definedName>
    <definedName name="TT102_4">"'file:///Eng_aroldo/Aroldo/Documents and Settings/Administrador/Meus documentos/Obras em Andamento/Tangará/Anel 3ª etapa/21ª medição/Med 21ª.xls'#$'Rel_19ª med_'.$#REF!$#REF!"</definedName>
    <definedName name="TT107_4">"'file:///Eng_aroldo/Aroldo/Documents and Settings/Administrador/Meus documentos/Obras em Andamento/Tangará/Anel 3ª etapa/21ª medição/Med 21ª.xls'#$'Rel_19ª med_'.$#REF!$#REF!"</definedName>
    <definedName name="TT121_4">"'file:///Eng_aroldo/Aroldo/Documents and Settings/Administrador/Meus documentos/Obras em Andamento/Tangará/Anel 3ª etapa/21ª medição/Med 21ª.xls'#$'Rel_19ª med_'.$#REF!$#REF!"</definedName>
    <definedName name="TT123_4">"'file:///Eng_aroldo/Aroldo/Documents and Settings/Administrador/Meus documentos/Obras em Andamento/Tangará/Anel 3ª etapa/21ª medição/Med 21ª.xls'#$'Rel_19ª med_'.$#REF!$#REF!"</definedName>
    <definedName name="TT19_4">"'file:///Eng_aroldo/Aroldo/Documents and Settings/Administrador/Meus documentos/Obras em Andamento/Tangará/Anel 3ª etapa/21ª medição/Med 21ª.xls'#$'Rel_19ª med_'.$#REF!$#REF!"</definedName>
    <definedName name="TT21_4">"'file:///Eng_aroldo/Aroldo/Documents and Settings/Administrador/Meus documentos/Obras em Andamento/Tangará/Anel 3ª etapa/21ª medição/Med 21ª.xls'#$'Rel_19ª med_'.$#REF!$#REF!"</definedName>
    <definedName name="TT22_4">"'file:///Eng_aroldo/Aroldo/Documents and Settings/Administrador/Meus documentos/Obras em Andamento/Tangará/Anel 3ª etapa/21ª medição/Med 21ª.xls'#$'Rel_19ª med_'.$#REF!$#REF!"</definedName>
    <definedName name="TT30_4">"'file:///Eng_aroldo/Aroldo/Documents and Settings/Administrador/Meus documentos/Obras em Andamento/Tangará/Anel 3ª etapa/21ª medição/Med 21ª.xls'#$'Rel_19ª med_'.$#REF!$#REF!"</definedName>
    <definedName name="TT31_4">"'file:///Eng_aroldo/Aroldo/Documents and Settings/Administrador/Meus documentos/Obras em Andamento/Tangará/Anel 3ª etapa/21ª medição/Med 21ª.xls'#$'Rel_19ª med_'.$#REF!$#REF!"</definedName>
    <definedName name="TT32_4">"'file:///Eng_aroldo/Aroldo/Documents and Settings/Administrador/Meus documentos/Obras em Andamento/Tangará/Anel 3ª etapa/21ª medição/Med 21ª.xls'#$'Rel_19ª med_'.$#REF!$#REF!"</definedName>
    <definedName name="TT33_4">"'file:///Eng_aroldo/Aroldo/Documents and Settings/Administrador/Meus documentos/Obras em Andamento/Tangará/Anel 3ª etapa/21ª medição/Med 21ª.xls'#$'Rel_19ª med_'.$#REF!$#REF!"</definedName>
    <definedName name="TT34_4">"'file:///Eng_aroldo/Aroldo/Documents and Settings/Administrador/Meus documentos/Obras em Andamento/Tangará/Anel 3ª etapa/21ª medição/Med 21ª.xls'#$'Rel_19ª med_'.$#REF!$#REF!"</definedName>
    <definedName name="TT36_4">"'file:///Eng_aroldo/Aroldo/Documents and Settings/Administrador/Meus documentos/Obras em Andamento/Tangará/Anel 3ª etapa/21ª medição/Med 21ª.xls'#$'Rel_19ª med_'.$#REF!$#REF!"</definedName>
    <definedName name="TT38_4">"'file:///Eng_aroldo/Aroldo/Documents and Settings/Administrador/Meus documentos/Obras em Andamento/Tangará/Anel 3ª etapa/21ª medição/Med 21ª.xls'#$'Rel_19ª med_'.$#REF!$#REF!"</definedName>
    <definedName name="TT39_4">"'file:///Eng_aroldo/Aroldo/Documents and Settings/Administrador/Meus documentos/Obras em Andamento/Tangará/Anel 3ª etapa/21ª medição/Med 21ª.xls'#$'Rel_19ª med_'.$#REF!$#REF!"</definedName>
    <definedName name="TT40_4">"'file:///Eng_aroldo/Aroldo/Documents and Settings/Administrador/Meus documentos/Obras em Andamento/Tangará/Anel 3ª etapa/21ª medição/Med 21ª.xls'#$'Rel_19ª med_'.$#REF!$#REF!"</definedName>
    <definedName name="TT52_4">"'file:///Eng_aroldo/Aroldo/Documents and Settings/Administrador/Meus documentos/Obras em Andamento/Tangará/Anel 3ª etapa/21ª medição/Med 21ª.xls'#$'Rel_19ª med_'.$#REF!$#REF!"</definedName>
    <definedName name="TT53_4">"'file:///Eng_aroldo/Aroldo/Documents and Settings/Administrador/Meus documentos/Obras em Andamento/Tangará/Anel 3ª etapa/21ª medição/Med 21ª.xls'#$'Rel_19ª med_'.$#REF!$#REF!"</definedName>
    <definedName name="TT54_4">"'file:///Eng_aroldo/Aroldo/Documents and Settings/Administrador/Meus documentos/Obras em Andamento/Tangará/Anel 3ª etapa/21ª medição/Med 21ª.xls'#$'Rel_19ª med_'.$#REF!$#REF!"</definedName>
    <definedName name="TT55_4">"'file:///Eng_aroldo/Aroldo/Documents and Settings/Administrador/Meus documentos/Obras em Andamento/Tangará/Anel 3ª etapa/21ª medição/Med 21ª.xls'#$'Rel_19ª med_'.$#REF!$#REF!"</definedName>
    <definedName name="TT6_4">"'file:///Eng_aroldo/Aroldo/Documents and Settings/Administrador/Meus documentos/Obras em Andamento/Tangará/Anel 3ª etapa/21ª medição/Med 21ª.xls'#$'Rel_19ª med_'.$#REF!$#REF!"</definedName>
    <definedName name="TT60_4">"'file:///Eng_aroldo/Aroldo/Documents and Settings/Administrador/Meus documentos/Obras em Andamento/Tangará/Anel 3ª etapa/21ª medição/Med 21ª.xls'#$'Rel_19ª med_'.$#REF!$#REF!"</definedName>
    <definedName name="TT61_4">"'file:///Eng_aroldo/Aroldo/Documents and Settings/Administrador/Meus documentos/Obras em Andamento/Tangará/Anel 3ª etapa/21ª medição/Med 21ª.xls'#$'Rel_19ª med_'.$#REF!$#REF!"</definedName>
    <definedName name="TT69_4">"'file:///Eng_aroldo/Aroldo/Documents and Settings/Administrador/Meus documentos/Obras em Andamento/Tangará/Anel 3ª etapa/21ª medição/Med 21ª.xls'#$'Rel_19ª med_'.$#REF!$#REF!"</definedName>
    <definedName name="TT70_4">"'file:///Eng_aroldo/Aroldo/Documents and Settings/Administrador/Meus documentos/Obras em Andamento/Tangará/Anel 3ª etapa/21ª medição/Med 21ª.xls'#$'Rel_19ª med_'.$#REF!$#REF!"</definedName>
    <definedName name="TT71_4">"'file:///Eng_aroldo/Aroldo/Documents and Settings/Administrador/Meus documentos/Obras em Andamento/Tangará/Anel 3ª etapa/21ª medição/Med 21ª.xls'#$'Rel_19ª med_'.$#REF!$#REF!"</definedName>
    <definedName name="TT74_4">"'file:///Eng_aroldo/Aroldo/Documents and Settings/Administrador/Meus documentos/Obras em Andamento/Tangará/Anel 3ª etapa/21ª medição/Med 21ª.xls'#$'Rel_19ª med_'.$#REF!$#REF!"</definedName>
    <definedName name="TT75_4">"'file:///Eng_aroldo/Aroldo/Documents and Settings/Administrador/Meus documentos/Obras em Andamento/Tangará/Anel 3ª etapa/21ª medição/Med 21ª.xls'#$'Rel_19ª med_'.$#REF!$#REF!"</definedName>
    <definedName name="TT76_4">"'file:///Eng_aroldo/Aroldo/Documents and Settings/Administrador/Meus documentos/Obras em Andamento/Tangará/Anel 3ª etapa/21ª medição/Med 21ª.xls'#$'Rel_19ª med_'.$#REF!$#REF!"</definedName>
    <definedName name="TT77_4">"'file:///Eng_aroldo/Aroldo/Documents and Settings/Administrador/Meus documentos/Obras em Andamento/Tangará/Anel 3ª etapa/21ª medição/Med 21ª.xls'#$'Rel_19ª med_'.$#REF!$#REF!"</definedName>
    <definedName name="TT78_4">"'file:///Eng_aroldo/Aroldo/Documents and Settings/Administrador/Meus documentos/Obras em Andamento/Tangará/Anel 3ª etapa/21ª medição/Med 21ª.xls'#$'Rel_19ª med_'.$#REF!$#REF!"</definedName>
    <definedName name="TT79_4">"'file:///Eng_aroldo/Aroldo/Documents and Settings/Administrador/Meus documentos/Obras em Andamento/Tangará/Anel 3ª etapa/21ª medição/Med 21ª.xls'#$'Rel_19ª med_'.$#REF!$#REF!"</definedName>
    <definedName name="TT94_4">"'file:///Eng_aroldo/Aroldo/Documents and Settings/Administrador/Meus documentos/Obras em Andamento/Tangará/Anel 3ª etapa/21ª medição/Med 21ª.xls'#$'Rel_19ª med_'.$#REF!$#REF!"</definedName>
    <definedName name="TT95_4">"'file:///Eng_aroldo/Aroldo/Documents and Settings/Administrador/Meus documentos/Obras em Andamento/Tangará/Anel 3ª etapa/21ª medição/Med 21ª.xls'#$'Rel_19ª med_'.$#REF!$#REF!"</definedName>
    <definedName name="TT96_4">"'file:///Eng_aroldo/Aroldo/Documents and Settings/Administrador/Meus documentos/Obras em Andamento/Tangará/Anel 3ª etapa/21ª medição/Med 21ª.xls'#$'Rel_19ª med_'.$#REF!$#REF!"</definedName>
    <definedName name="TT97_4">"'file:///Eng_aroldo/Aroldo/Documents and Settings/Administrador/Meus documentos/Obras em Andamento/Tangará/Anel 3ª etapa/21ª medição/Med 21ª.xls'#$'Rel_19ª med_'.$#REF!$#REF!"</definedName>
    <definedName name="TTIPO_DE_MATERIAL">#REF!</definedName>
    <definedName name="tttt" hidden="1">{#N/A,#N/A,FALSE,"MO (2)"}</definedName>
    <definedName name="tttttt" hidden="1">#REF!</definedName>
    <definedName name="Tubo">#REF!</definedName>
    <definedName name="TYUIO" hidden="1">{#N/A,#N/A,TRUE,"Serviços"}</definedName>
    <definedName name="TYUIO_1" hidden="1">{#N/A,#N/A,TRUE,"Serviços"}</definedName>
    <definedName name="TYUIOO" hidden="1">{#N/A,#N/A,TRUE,"Serviços"}</definedName>
    <definedName name="uc">#REF!</definedName>
    <definedName name="UF">#REF!</definedName>
    <definedName name="ulu" hidden="1">{#N/A,#N/A,TRUE,"Serviços"}</definedName>
    <definedName name="un" hidden="1">#N/A</definedName>
    <definedName name="Und" hidden="1">#N/A</definedName>
    <definedName name="Und_26">NA()</definedName>
    <definedName name="Und_27">NA()</definedName>
    <definedName name="unidade">#REF!</definedName>
    <definedName name="UnidAux" hidden="1">#N/A</definedName>
    <definedName name="Unifilar">#REF!</definedName>
    <definedName name="uohuli" hidden="1">{#N/A,#N/A,TRUE,"Serviços"}</definedName>
    <definedName name="USA">#REF!</definedName>
    <definedName name="USINACANT_PISTA">#REF!</definedName>
    <definedName name="Usinagem" hidden="1">{#N/A,#N/A,FALSE,"MO (2)"}</definedName>
    <definedName name="uuu" hidden="1">{#N/A,#N/A,TRUE,"Serviços"}</definedName>
    <definedName name="V">V</definedName>
    <definedName name="VACAP">"$#REF!.$D$38"</definedName>
    <definedName name="VACM">"$#REF!.$D$37"</definedName>
    <definedName name="VALE.ALIMENT">#REF!</definedName>
    <definedName name="VARM">"$#REF!.$D$36"</definedName>
    <definedName name="VARR">"$#REF!.$D$34"</definedName>
    <definedName name="Vazio1">#REF!</definedName>
    <definedName name="VAZIO2">#REF!</definedName>
    <definedName name="Vazios">#REF!</definedName>
    <definedName name="Vazios_25">#REF!</definedName>
    <definedName name="Vazios_26">#REF!</definedName>
    <definedName name="Vazios_28">#REF!</definedName>
    <definedName name="Vazios_29">#REF!</definedName>
    <definedName name="Vazios_31">#REF!</definedName>
    <definedName name="vfv" hidden="1">{#N/A,#N/A,TRUE,"Plan1"}</definedName>
    <definedName name="vjebvojeh" hidden="1">{#N/A,#N/A,TRUE,"Serviços"}</definedName>
    <definedName name="VLM">"$#REF!.$#REF!$#REF!"</definedName>
    <definedName name="VLPI">"$#REF!.$#REF!$#REF!"</definedName>
    <definedName name="VLREAJ">"$#REF!.$#REF!$#REF!"</definedName>
    <definedName name="vm" hidden="1">{#N/A,#N/A,FALSE,"MO (2)"}</definedName>
    <definedName name="voith4">#REF!</definedName>
    <definedName name="voith6">#REF!</definedName>
    <definedName name="VOL_MASSA_4">"$'memória de calculo_liquida'.$#REF!$#REF!"</definedName>
    <definedName name="VOLFRESAG">"$#REF!.$H$46"</definedName>
    <definedName name="VOLFRESPIL">#REF!</definedName>
    <definedName name="VOLFRESPIL_23">#REF!</definedName>
    <definedName name="Volume">#REF!</definedName>
    <definedName name="vpf">#REF!</definedName>
    <definedName name="vpi" localSheetId="2">#REF!</definedName>
    <definedName name="vpi">#REF!</definedName>
    <definedName name="VPL">#REF!</definedName>
    <definedName name="VPLperp">#REF!</definedName>
    <definedName name="vv">#REF!</definedName>
    <definedName name="vvv" hidden="1">{#N/A,#N/A,FALSE,"MO (2)"}</definedName>
    <definedName name="vvv_1" hidden="1">{#N/A,#N/A,FALSE,"MO (2)"}</definedName>
    <definedName name="we">we</definedName>
    <definedName name="wew_38">wew_38</definedName>
    <definedName name="wewewew" hidden="1">{#N/A,#N/A,FALSE,"MO (2)"}</definedName>
    <definedName name="WEWRWR_19">WEWRWR_19</definedName>
    <definedName name="WEWRWR_20">WEWRWR_20</definedName>
    <definedName name="WEWRWR_21">WEWRWR_21</definedName>
    <definedName name="WEWRWR_23">WEWRWR_23</definedName>
    <definedName name="WEWRWR_24">WEWRWR_24</definedName>
    <definedName name="WEWRWR_39">WEWRWR_39</definedName>
    <definedName name="WEWRWR_40">WEWRWR_40</definedName>
    <definedName name="WEWRWR_41">WEWRWR_41</definedName>
    <definedName name="WEWRWR_42">WEWRWR_42</definedName>
    <definedName name="WEWRWR_43">WEWRWR_43</definedName>
    <definedName name="WEWRWR_44">WEWRWR_44</definedName>
    <definedName name="WEWRWR_45">WEWRWR_45</definedName>
    <definedName name="WEWRWR_46">WEWRWR_46</definedName>
    <definedName name="WEWRWR_47">WEWRWR_47</definedName>
    <definedName name="WEWRWR_48">WEWRWR_48</definedName>
    <definedName name="WEWRWR_51">WEWRWR_51</definedName>
    <definedName name="WEWRWR_52">WEWRWR_52</definedName>
    <definedName name="WEWRWR_53">WEWRWR_53</definedName>
    <definedName name="WEWRWR_54">WEWRWR_54</definedName>
    <definedName name="WEWRWR_55">WEWRWR_55</definedName>
    <definedName name="WEWRWR_56">WEWRWR_56</definedName>
    <definedName name="WEWRWR_57">WEWRWR_57</definedName>
    <definedName name="WEWRWR_58">WEWRWR_58</definedName>
    <definedName name="WEWRWR_59">WEWRWR_59</definedName>
    <definedName name="WEWRWR_60">WEWRWR_60</definedName>
    <definedName name="WEWRWR_61">WEWRWR_61</definedName>
    <definedName name="WEWRWR_62">WEWRWR_62</definedName>
    <definedName name="WEWRWR_63">WEWRWR_63</definedName>
    <definedName name="WEWRWR_64">WEWRWR_64</definedName>
    <definedName name="WEWRWR_65">WEWRWR_65</definedName>
    <definedName name="WEWRWR_66">WEWRWR_66</definedName>
    <definedName name="WEWRWR_67">WEWRWR_67</definedName>
    <definedName name="WEWRWR_68">WEWRWR_68</definedName>
    <definedName name="WEWRWR_69">WEWRWR_69</definedName>
    <definedName name="WEWRWR_70">WEWRWR_70</definedName>
    <definedName name="WEWRWR_71">WEWRWR_71</definedName>
    <definedName name="WEWRWR_72">WEWRWR_72</definedName>
    <definedName name="WEWRWRE">#REF!</definedName>
    <definedName name="WQ" hidden="1">{#N/A,#N/A,FALSE,"ET-CAPA";#N/A,#N/A,FALSE,"ET-PAG1";#N/A,#N/A,FALSE,"ET-PAG2";#N/A,#N/A,FALSE,"ET-PAG3";#N/A,#N/A,FALSE,"ET-PAG4";#N/A,#N/A,FALSE,"ET-PAG5"}</definedName>
    <definedName name="wqdwd" hidden="1">{#N/A,#N/A,TRUE,"Serviços"}</definedName>
    <definedName name="wrn.ACABINT." hidden="1">{#N/A,#N/A,FALSE,"SS";#N/A,#N/A,FALSE,"TER1";#N/A,#N/A,FALSE,"TER2";#N/A,#N/A,FALSE,"TER3";#N/A,#N/A,FALSE,"TP1";#N/A,#N/A,FALSE,"TP2";#N/A,#N/A,FALSE,"TP3";#N/A,#N/A,FALSE,"DI1";#N/A,#N/A,FALSE,"DI2";#N/A,#N/A,FALSE,"DI3";#N/A,#N/A,FALSE,"DS1";#N/A,#N/A,FALSE,"DS2";#N/A,#N/A,FALSE,"CM"}</definedName>
    <definedName name="wrn.ACABINT._.TOT." hidden="1">{#N/A,#N/A,FALSE,"SS 1";#N/A,#N/A,FALSE,"TER 1 (A)";#N/A,#N/A,FALSE,"SS 2";#N/A,#N/A,FALSE,"TER 1 (B)";#N/A,#N/A,FALSE,"TER 1 (C)";#N/A,#N/A,FALSE,"TER 1 (D)";#N/A,#N/A,FALSE,"TER 1 (E)";#N/A,#N/A,FALSE,"TER 2 "}</definedName>
    <definedName name="wrn.COLETAS._.DE._.EQUIPAMENTOS." hidden="1">{#N/A,#N/A,FALSE,"EQUIPAMENTOS"}</definedName>
    <definedName name="wrn.COLETAS._.DE._.MATERIAIS." hidden="1">{#N/A,#N/A,FALSE,"SOTREQ"}</definedName>
    <definedName name="wrn.COMP._.EQUIP." hidden="1">{#N/A,#N/A,FALSE,"EQUIPAMENTOS"}</definedName>
    <definedName name="wrn.COMP._.MATERIAIS." hidden="1">{#N/A,#N/A,FALSE,"MATERIAIS"}</definedName>
    <definedName name="wrn.FACHADA." hidden="1">{#N/A,#N/A,TRUE,"TER  EXT";#N/A,#N/A,TRUE,"TER  EXT";#N/A,#N/A,TRUE,"LAT  ESQ";#N/A,#N/A,TRUE,"FRONTAL";#N/A,#N/A,TRUE,"POST";#N/A,#N/A,TRUE,"LAT  DIR"}</definedName>
    <definedName name="wrn.GERAL." hidden="1">{#N/A,#N/A,FALSE,"ET-CAPA";#N/A,#N/A,FALSE,"ET-PAG1";#N/A,#N/A,FALSE,"ET-PAG2";#N/A,#N/A,FALSE,"ET-PAG3";#N/A,#N/A,FALSE,"ET-PAG4";#N/A,#N/A,FALSE,"ET-PAG5"}</definedName>
    <definedName name="wrn.LEVFER." hidden="1">{#N/A,#N/A,FALSE,"LEVFER V2 P";#N/A,#N/A,FALSE,"LEVFER V2 P10%"}</definedName>
    <definedName name="wrn.mo2." hidden="1">{#N/A,#N/A,FALSE,"MO (2)"}</definedName>
    <definedName name="wrn.mo2._1" hidden="1">{#N/A,#N/A,FALSE,"MO (2)"}</definedName>
    <definedName name="wrn.PENDENCIAS." hidden="1">{#N/A,#N/A,FALSE,"GERAL";#N/A,#N/A,FALSE,"012-96";#N/A,#N/A,FALSE,"018-96";#N/A,#N/A,FALSE,"027-96";#N/A,#N/A,FALSE,"059-96";#N/A,#N/A,FALSE,"076-96";#N/A,#N/A,FALSE,"019-97";#N/A,#N/A,FALSE,"021-97";#N/A,#N/A,FALSE,"022-97";#N/A,#N/A,FALSE,"028-97"}</definedName>
    <definedName name="wrn.PNEUS." hidden="1">{#N/A,#N/A,FALSE,"EQUIPAMENTOS"}</definedName>
    <definedName name="wrn.RELAT_EAP." hidden="1">{#N/A,#N/A,FALSE,"EAP";#N/A,#N/A,FALSE,"CURVA AV.FÍSICO";#N/A,#N/A,FALSE,"CURVA AV.FINANC."}</definedName>
    <definedName name="wrn.relext." hidden="1">{#N/A,#N/A,TRUE,"Plan1"}</definedName>
    <definedName name="wrn.relext._1" hidden="1">{#N/A,#N/A,TRUE,"Plan1"}</definedName>
    <definedName name="wrn.SBBE." hidden="1">{#N/A,#N/A,FALSE,"Plan1"}</definedName>
    <definedName name="wrn.SERV._.PAVTO." hidden="1">{#N/A,#N/A,FALSE,"SS 1";#N/A,#N/A,FALSE,"SS 2";#N/A,#N/A,FALSE,"TER 1 (1)";#N/A,#N/A,FALSE,"TER 1 (2)";#N/A,#N/A,FALSE,"TER 2 ";#N/A,#N/A,FALSE,"TP  (1)";#N/A,#N/A,FALSE,"TP  (2)";#N/A,#N/A,FALSE,"CM BAR"}</definedName>
    <definedName name="wrn.Tipo." hidden="1">{#N/A,#N/A,TRUE,"Serviços"}</definedName>
    <definedName name="wrn.Tipo.." hidden="1">{#N/A,#N/A,TRUE,"Serviços"}</definedName>
    <definedName name="wrn.Tipo._1" hidden="1">{#N/A,#N/A,TRUE,"Serviços"}</definedName>
    <definedName name="wvwa\" hidden="1">{#N/A,#N/A,TRUE,"Serviços"}</definedName>
    <definedName name="ww">"'file:///Y:/ENGENHARIA/Deise Aoki/PATOS - OK/PATOS 05-09-2007-ok/Laptop - Arquivos/DNIT/PATOs/Rondonópolis/PATO_BR-364_km_000_ao_km_11290_LICITAÇÃO MAIO DE 2007.xls'#$reg_mec_fx_dm_.$#REF!$#REF!:$#REF!$#REF!"</definedName>
    <definedName name="wwwww" hidden="1">{#N/A,#N/A,FALSE,"MO (2)"}</definedName>
    <definedName name="wwwwwb" hidden="1">{#N/A,#N/A,TRUE,"Serviços"}</definedName>
    <definedName name="wwwwww" hidden="1">{#N/A,#N/A,FALSE,"MO (2)"}</definedName>
    <definedName name="xas">#REF!</definedName>
    <definedName name="xx" hidden="1">#REF!</definedName>
    <definedName name="xx_38">xx_38</definedName>
    <definedName name="XXX">#REF!</definedName>
    <definedName name="XXX_19">XXX_19</definedName>
    <definedName name="XXX_20">XXX_20</definedName>
    <definedName name="XXX_21">XXX_21</definedName>
    <definedName name="XXX_23">XXX_23</definedName>
    <definedName name="XXX_24">XXX_24</definedName>
    <definedName name="XXX_39">XXX_39</definedName>
    <definedName name="XXX_40">XXX_40</definedName>
    <definedName name="XXX_41">XXX_41</definedName>
    <definedName name="XXX_42">XXX_42</definedName>
    <definedName name="XXX_43">XXX_43</definedName>
    <definedName name="XXX_44">XXX_44</definedName>
    <definedName name="XXX_45">XXX_45</definedName>
    <definedName name="XXX_46">XXX_46</definedName>
    <definedName name="XXX_47">XXX_47</definedName>
    <definedName name="XXX_48">XXX_48</definedName>
    <definedName name="XXX_51">XXX_51</definedName>
    <definedName name="XXX_52">XXX_52</definedName>
    <definedName name="XXX_53">XXX_53</definedName>
    <definedName name="XXX_54">XXX_54</definedName>
    <definedName name="XXX_55">XXX_55</definedName>
    <definedName name="XXX_56">XXX_56</definedName>
    <definedName name="XXX_57">XXX_57</definedName>
    <definedName name="XXX_58">XXX_58</definedName>
    <definedName name="XXX_59">XXX_59</definedName>
    <definedName name="XXX_60">XXX_60</definedName>
    <definedName name="XXX_61">XXX_61</definedName>
    <definedName name="XXX_62">XXX_62</definedName>
    <definedName name="XXX_63">XXX_63</definedName>
    <definedName name="XXX_64">XXX_64</definedName>
    <definedName name="XXX_65">XXX_65</definedName>
    <definedName name="XXX_66">XXX_66</definedName>
    <definedName name="XXX_67">XXX_67</definedName>
    <definedName name="XXX_68">XXX_68</definedName>
    <definedName name="XXX_69">XXX_69</definedName>
    <definedName name="XXX_70">XXX_70</definedName>
    <definedName name="XXX_71">XXX_71</definedName>
    <definedName name="XXX_72">XXX_72</definedName>
    <definedName name="xxxaa" hidden="1">{#N/A,#N/A,FALSE,"MO (2)"}</definedName>
    <definedName name="XXXX">#REF!</definedName>
    <definedName name="xxxxx" hidden="1">{#N/A,#N/A,FALSE,"MO (2)"}</definedName>
    <definedName name="XXXXXX" localSheetId="0">a022e</definedName>
    <definedName name="XXXXXX" localSheetId="1">a022e</definedName>
    <definedName name="XXXXXX" localSheetId="46">a022e</definedName>
    <definedName name="XXXXXX" localSheetId="48">a022e</definedName>
    <definedName name="XXXXXX" localSheetId="3">a022e</definedName>
    <definedName name="XXXXXX" localSheetId="5">a022e</definedName>
    <definedName name="XXXXXX" localSheetId="7">a022e</definedName>
    <definedName name="XXXXXX" localSheetId="12">a022e</definedName>
    <definedName name="XXXXXX" localSheetId="20">a022e</definedName>
    <definedName name="XXXXXX" localSheetId="35">a022e</definedName>
    <definedName name="XXXXXX" localSheetId="44">a022e</definedName>
    <definedName name="XXXXXX" localSheetId="49">a022e</definedName>
    <definedName name="XXXXXX" localSheetId="2">a022e</definedName>
    <definedName name="XXXXXX">a022e</definedName>
    <definedName name="XXXXXXXX">#REF!</definedName>
    <definedName name="XXXXXXXXXX" hidden="1">{"'Plan1'!$B$10","'Plan1'!$A$1","'Plan1'!$C$2:$N$28"}</definedName>
    <definedName name="Y" hidden="1">{#N/A,#N/A,FALSE,"MO (2)"}</definedName>
    <definedName name="yukym" hidden="1">{#N/A,#N/A,TRUE,"Serviços"}</definedName>
    <definedName name="yy" hidden="1">{#N/A,#N/A,TRUE,"Serviços"}</definedName>
    <definedName name="z" hidden="1">{#N/A,#N/A,FALSE,"MO (2)"}</definedName>
    <definedName name="z_1" hidden="1">{#N/A,#N/A,FALSE,"MO (2)"}</definedName>
    <definedName name="zaza" hidden="1">{#N/A,#N/A,FALSE,"MO (2)"}</definedName>
    <definedName name="zaza_1" hidden="1">{#N/A,#N/A,FALSE,"MO (2)"}</definedName>
    <definedName name="ZONASUL">#REF!</definedName>
    <definedName name="zxz" hidden="1">{#N/A,#N/A,FALSE,"MO (2)"}</definedName>
    <definedName name="zz" hidden="1">#REF!</definedName>
    <definedName name="zzzzzzzz" localSheetId="0">#REF!</definedName>
    <definedName name="zzzzzzzz" localSheetId="1">#REF!</definedName>
    <definedName name="zzzzzzzz" localSheetId="46">#REF!</definedName>
    <definedName name="zzzzzzzz" localSheetId="48">#REF!</definedName>
    <definedName name="zzzzzzzz" localSheetId="3">#REF!</definedName>
    <definedName name="zzzzzzzz" localSheetId="5">#REF!</definedName>
    <definedName name="zzzzzzzz" localSheetId="7">#REF!</definedName>
    <definedName name="zzzzzzzz" localSheetId="12">#REF!</definedName>
    <definedName name="zzzzzzzz" localSheetId="20">#REF!</definedName>
    <definedName name="zzzzzzzz" localSheetId="35">#REF!</definedName>
    <definedName name="zzzzzzzz" localSheetId="44">#REF!</definedName>
    <definedName name="zzzzzzzz" localSheetId="49">#REF!</definedName>
    <definedName name="zzzzzzzz" localSheetId="2">#REF!</definedName>
    <definedName name="zzzzzzzz">#REF!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loext="http://schemas.libreoffice.org/" uri="{7626C862-2A13-11E5-B345-FEFF819CDC9F}">
      <loext:extCalcPr stringRefSyntax="ExcelA1"/>
    </ext>
  </extLst>
</workbook>
</file>

<file path=xl/calcChain.xml><?xml version="1.0" encoding="utf-8"?>
<calcChain xmlns="http://schemas.openxmlformats.org/spreadsheetml/2006/main">
  <c r="C18" i="11" l="1"/>
  <c r="D18" i="11" s="1"/>
  <c r="B20" i="11" s="1"/>
  <c r="C15" i="11"/>
  <c r="D15" i="11" s="1"/>
  <c r="B17" i="11" s="1"/>
  <c r="C12" i="11"/>
  <c r="D12" i="11" s="1"/>
  <c r="B14" i="11" s="1"/>
  <c r="C9" i="11"/>
  <c r="D9" i="11" s="1"/>
  <c r="B11" i="11" s="1"/>
  <c r="C6" i="11"/>
  <c r="D6" i="11" s="1"/>
  <c r="B8" i="11" s="1"/>
  <c r="B21" i="12"/>
  <c r="D21" i="12" s="1"/>
  <c r="B20" i="12"/>
  <c r="D20" i="12" s="1"/>
  <c r="B16" i="12"/>
  <c r="C16" i="12" s="1"/>
  <c r="D16" i="12" s="1"/>
  <c r="I108" i="5" s="1"/>
  <c r="B15" i="12"/>
  <c r="C15" i="12" s="1"/>
  <c r="D15" i="12" s="1"/>
  <c r="I107" i="5" s="1"/>
  <c r="B14" i="12"/>
  <c r="C14" i="12" s="1"/>
  <c r="D14" i="12" s="1"/>
  <c r="I106" i="5" s="1"/>
  <c r="B9" i="12"/>
  <c r="C9" i="12"/>
  <c r="D9" i="12" s="1"/>
  <c r="B8" i="12"/>
  <c r="C8" i="12" s="1"/>
  <c r="B7" i="12"/>
  <c r="C7" i="12" s="1"/>
  <c r="D7" i="12" s="1"/>
  <c r="I103" i="5" s="1"/>
  <c r="B6" i="12"/>
  <c r="A92" i="50"/>
  <c r="A52" i="50"/>
  <c r="A28" i="50"/>
  <c r="B7" i="50"/>
  <c r="A7" i="50"/>
  <c r="E14" i="46"/>
  <c r="E12" i="46"/>
  <c r="E11" i="46"/>
  <c r="E10" i="46"/>
  <c r="E9" i="46"/>
  <c r="E8" i="46"/>
  <c r="E7" i="46"/>
  <c r="E15" i="46" s="1"/>
  <c r="E15" i="44"/>
  <c r="D13" i="44"/>
  <c r="E13" i="44" s="1"/>
  <c r="F13" i="44" s="1"/>
  <c r="E9" i="44"/>
  <c r="F9" i="44" s="1"/>
  <c r="E12" i="44" s="1"/>
  <c r="F12" i="44" s="1"/>
  <c r="E14" i="43"/>
  <c r="D12" i="43"/>
  <c r="E11" i="43" s="1"/>
  <c r="F11" i="43" s="1"/>
  <c r="E9" i="43"/>
  <c r="F9" i="43" s="1"/>
  <c r="E13" i="42"/>
  <c r="D11" i="42"/>
  <c r="E9" i="42"/>
  <c r="F9" i="42" s="1"/>
  <c r="E13" i="41"/>
  <c r="D11" i="41"/>
  <c r="E10" i="41" s="1"/>
  <c r="F10" i="41" s="1"/>
  <c r="E9" i="41"/>
  <c r="F9" i="41" s="1"/>
  <c r="E14" i="40"/>
  <c r="E12" i="40"/>
  <c r="F12" i="40" s="1"/>
  <c r="D12" i="40"/>
  <c r="E11" i="40" s="1"/>
  <c r="F11" i="40" s="1"/>
  <c r="E9" i="40"/>
  <c r="F9" i="40" s="1"/>
  <c r="E14" i="39"/>
  <c r="D12" i="39"/>
  <c r="E9" i="39"/>
  <c r="F9" i="39" s="1"/>
  <c r="E14" i="38"/>
  <c r="E12" i="38"/>
  <c r="F12" i="38" s="1"/>
  <c r="D12" i="38"/>
  <c r="E11" i="38" s="1"/>
  <c r="F11" i="38" s="1"/>
  <c r="E9" i="38"/>
  <c r="F9" i="38" s="1"/>
  <c r="A2" i="36"/>
  <c r="D14" i="35"/>
  <c r="E14" i="35" s="1"/>
  <c r="C14" i="35"/>
  <c r="D12" i="35"/>
  <c r="E12" i="35" s="1"/>
  <c r="C15" i="34"/>
  <c r="D12" i="34" s="1"/>
  <c r="E12" i="34" s="1"/>
  <c r="D13" i="34"/>
  <c r="E13" i="34" s="1"/>
  <c r="E11" i="34"/>
  <c r="D10" i="34"/>
  <c r="D10" i="35" s="1"/>
  <c r="E10" i="35" s="1"/>
  <c r="D9" i="34"/>
  <c r="D9" i="35" s="1"/>
  <c r="E9" i="35" s="1"/>
  <c r="D13" i="35" s="1"/>
  <c r="E13" i="35" s="1"/>
  <c r="G21" i="33"/>
  <c r="D13" i="33"/>
  <c r="E13" i="33" s="1"/>
  <c r="E11" i="33"/>
  <c r="D10" i="33"/>
  <c r="E10" i="33" s="1"/>
  <c r="E9" i="33"/>
  <c r="D9" i="33"/>
  <c r="D13" i="32"/>
  <c r="E13" i="32" s="1"/>
  <c r="E11" i="32"/>
  <c r="D10" i="32"/>
  <c r="E10" i="32" s="1"/>
  <c r="D9" i="32"/>
  <c r="E9" i="32" s="1"/>
  <c r="D14" i="32" s="1"/>
  <c r="E14" i="32" s="1"/>
  <c r="D13" i="31"/>
  <c r="E13" i="31" s="1"/>
  <c r="E11" i="31"/>
  <c r="E10" i="31"/>
  <c r="D10" i="31"/>
  <c r="D9" i="31"/>
  <c r="E9" i="31" s="1"/>
  <c r="D13" i="30"/>
  <c r="E13" i="30" s="1"/>
  <c r="E11" i="30"/>
  <c r="D10" i="30"/>
  <c r="E10" i="30" s="1"/>
  <c r="D9" i="30"/>
  <c r="E9" i="30" s="1"/>
  <c r="D13" i="29"/>
  <c r="E13" i="29" s="1"/>
  <c r="E11" i="29"/>
  <c r="D10" i="29"/>
  <c r="E10" i="29" s="1"/>
  <c r="D9" i="29"/>
  <c r="E9" i="29" s="1"/>
  <c r="D14" i="29" s="1"/>
  <c r="E14" i="29" s="1"/>
  <c r="D13" i="28"/>
  <c r="E13" i="28" s="1"/>
  <c r="E11" i="28"/>
  <c r="D10" i="28"/>
  <c r="E10" i="28" s="1"/>
  <c r="D9" i="28"/>
  <c r="E9" i="28" s="1"/>
  <c r="B14" i="27"/>
  <c r="B13" i="27"/>
  <c r="B10" i="27"/>
  <c r="B9" i="27"/>
  <c r="B8" i="27"/>
  <c r="B7" i="27"/>
  <c r="B6" i="27"/>
  <c r="A2" i="26"/>
  <c r="B32" i="25"/>
  <c r="C28" i="25"/>
  <c r="E28" i="25" s="1"/>
  <c r="C27" i="25"/>
  <c r="E27" i="25" s="1"/>
  <c r="C26" i="25"/>
  <c r="E26" i="25" s="1"/>
  <c r="C25" i="25"/>
  <c r="E25" i="25" s="1"/>
  <c r="E24" i="25"/>
  <c r="C23" i="25"/>
  <c r="E23" i="25" s="1"/>
  <c r="C22" i="25"/>
  <c r="E22" i="25" s="1"/>
  <c r="C21" i="25"/>
  <c r="E21" i="25" s="1"/>
  <c r="C20" i="25"/>
  <c r="E20" i="25" s="1"/>
  <c r="C19" i="25"/>
  <c r="E19" i="25" s="1"/>
  <c r="C18" i="25"/>
  <c r="E18" i="25" s="1"/>
  <c r="C17" i="25"/>
  <c r="E17" i="25" s="1"/>
  <c r="C16" i="25"/>
  <c r="E16" i="25" s="1"/>
  <c r="C15" i="25"/>
  <c r="E15" i="25" s="1"/>
  <c r="E14" i="25"/>
  <c r="C14" i="25"/>
  <c r="C13" i="25"/>
  <c r="E13" i="25" s="1"/>
  <c r="C12" i="25"/>
  <c r="E12" i="25" s="1"/>
  <c r="C11" i="25"/>
  <c r="E11" i="25" s="1"/>
  <c r="C10" i="25"/>
  <c r="E10" i="25" s="1"/>
  <c r="C9" i="25"/>
  <c r="E9" i="25" s="1"/>
  <c r="C8" i="25"/>
  <c r="E8" i="25" s="1"/>
  <c r="C7" i="25"/>
  <c r="E7" i="25" s="1"/>
  <c r="B17" i="24"/>
  <c r="E13" i="24"/>
  <c r="C13" i="24"/>
  <c r="C12" i="24"/>
  <c r="E12" i="24" s="1"/>
  <c r="C11" i="24"/>
  <c r="E11" i="24" s="1"/>
  <c r="E10" i="24"/>
  <c r="C10" i="24"/>
  <c r="C9" i="24"/>
  <c r="E9" i="24" s="1"/>
  <c r="C8" i="24"/>
  <c r="E8" i="24" s="1"/>
  <c r="C7" i="24"/>
  <c r="E7" i="24" s="1"/>
  <c r="C6" i="24"/>
  <c r="E6" i="24" s="1"/>
  <c r="C5" i="24"/>
  <c r="E5" i="24" s="1"/>
  <c r="B23" i="23"/>
  <c r="C19" i="23"/>
  <c r="E19" i="23" s="1"/>
  <c r="C18" i="23"/>
  <c r="E18" i="23" s="1"/>
  <c r="C17" i="23"/>
  <c r="E17" i="23" s="1"/>
  <c r="C16" i="23"/>
  <c r="E16" i="23" s="1"/>
  <c r="C15" i="23"/>
  <c r="E15" i="23" s="1"/>
  <c r="C14" i="23"/>
  <c r="E14" i="23" s="1"/>
  <c r="E13" i="23"/>
  <c r="C13" i="23"/>
  <c r="C12" i="23"/>
  <c r="E12" i="23" s="1"/>
  <c r="C11" i="23"/>
  <c r="E11" i="23" s="1"/>
  <c r="C10" i="23"/>
  <c r="E10" i="23" s="1"/>
  <c r="E9" i="23"/>
  <c r="C9" i="23"/>
  <c r="C8" i="23"/>
  <c r="E8" i="23" s="1"/>
  <c r="C7" i="23"/>
  <c r="E7" i="23" s="1"/>
  <c r="C6" i="23"/>
  <c r="E6" i="23" s="1"/>
  <c r="C5" i="23"/>
  <c r="E5" i="23" s="1"/>
  <c r="B32" i="22"/>
  <c r="C28" i="22"/>
  <c r="E28" i="22" s="1"/>
  <c r="C27" i="22"/>
  <c r="E27" i="22" s="1"/>
  <c r="C26" i="22"/>
  <c r="E26" i="22" s="1"/>
  <c r="C25" i="22"/>
  <c r="E25" i="22" s="1"/>
  <c r="E24" i="22"/>
  <c r="C24" i="22"/>
  <c r="C23" i="22"/>
  <c r="E23" i="22" s="1"/>
  <c r="C22" i="22"/>
  <c r="E22" i="22" s="1"/>
  <c r="C21" i="22"/>
  <c r="E21" i="22" s="1"/>
  <c r="E20" i="22"/>
  <c r="C20" i="22"/>
  <c r="C19" i="22"/>
  <c r="E19" i="22" s="1"/>
  <c r="E18" i="22"/>
  <c r="C18" i="22"/>
  <c r="C17" i="22"/>
  <c r="E17" i="22" s="1"/>
  <c r="C16" i="22"/>
  <c r="E16" i="22" s="1"/>
  <c r="C15" i="22"/>
  <c r="E15" i="22" s="1"/>
  <c r="C14" i="22"/>
  <c r="E14" i="22" s="1"/>
  <c r="C13" i="22"/>
  <c r="E13" i="22" s="1"/>
  <c r="E12" i="22"/>
  <c r="C12" i="22"/>
  <c r="C11" i="22"/>
  <c r="E11" i="22" s="1"/>
  <c r="C10" i="22"/>
  <c r="E10" i="22" s="1"/>
  <c r="C9" i="22"/>
  <c r="E9" i="22" s="1"/>
  <c r="E8" i="22"/>
  <c r="C8" i="22"/>
  <c r="C7" i="22"/>
  <c r="E7" i="22" s="1"/>
  <c r="C6" i="22"/>
  <c r="E6" i="22" s="1"/>
  <c r="A2" i="21"/>
  <c r="D23" i="20"/>
  <c r="C23" i="20"/>
  <c r="C22" i="20"/>
  <c r="D19" i="20"/>
  <c r="E19" i="20" s="1"/>
  <c r="D18" i="20"/>
  <c r="E18" i="20" s="1"/>
  <c r="D17" i="20"/>
  <c r="E17" i="20" s="1"/>
  <c r="D16" i="20"/>
  <c r="E16" i="20" s="1"/>
  <c r="D15" i="20"/>
  <c r="E15" i="20" s="1"/>
  <c r="D14" i="20"/>
  <c r="E14" i="20" s="1"/>
  <c r="D10" i="20"/>
  <c r="E10" i="20" s="1"/>
  <c r="D9" i="20"/>
  <c r="E9" i="20" s="1"/>
  <c r="D23" i="19"/>
  <c r="C23" i="19"/>
  <c r="C22" i="19"/>
  <c r="D19" i="19"/>
  <c r="E19" i="19" s="1"/>
  <c r="D18" i="19"/>
  <c r="E18" i="19" s="1"/>
  <c r="D17" i="19"/>
  <c r="E17" i="19" s="1"/>
  <c r="D16" i="19"/>
  <c r="E16" i="19" s="1"/>
  <c r="E15" i="19"/>
  <c r="D15" i="19"/>
  <c r="D14" i="19"/>
  <c r="E14" i="19" s="1"/>
  <c r="D10" i="19"/>
  <c r="E10" i="19" s="1"/>
  <c r="D9" i="19"/>
  <c r="E9" i="19" s="1"/>
  <c r="D23" i="18"/>
  <c r="C23" i="18"/>
  <c r="C22" i="18"/>
  <c r="D19" i="18"/>
  <c r="E19" i="18" s="1"/>
  <c r="D18" i="18"/>
  <c r="E18" i="18" s="1"/>
  <c r="D17" i="18"/>
  <c r="E17" i="18" s="1"/>
  <c r="D16" i="18"/>
  <c r="E16" i="18" s="1"/>
  <c r="D15" i="18"/>
  <c r="E15" i="18" s="1"/>
  <c r="D14" i="18"/>
  <c r="E14" i="18" s="1"/>
  <c r="D10" i="18"/>
  <c r="E10" i="18" s="1"/>
  <c r="D11" i="18" s="1"/>
  <c r="D9" i="18"/>
  <c r="E9" i="18" s="1"/>
  <c r="D23" i="17"/>
  <c r="C23" i="17"/>
  <c r="C22" i="17"/>
  <c r="D19" i="17"/>
  <c r="E19" i="17" s="1"/>
  <c r="D18" i="17"/>
  <c r="E18" i="17" s="1"/>
  <c r="D17" i="17"/>
  <c r="E17" i="17" s="1"/>
  <c r="D16" i="17"/>
  <c r="E16" i="17" s="1"/>
  <c r="D15" i="17"/>
  <c r="E15" i="17" s="1"/>
  <c r="D14" i="17"/>
  <c r="E14" i="17" s="1"/>
  <c r="D10" i="17"/>
  <c r="E10" i="17" s="1"/>
  <c r="D9" i="17"/>
  <c r="E9" i="17" s="1"/>
  <c r="D25" i="16"/>
  <c r="E25" i="16" s="1"/>
  <c r="D24" i="16"/>
  <c r="C24" i="16"/>
  <c r="C23" i="16"/>
  <c r="D20" i="16"/>
  <c r="E20" i="16" s="1"/>
  <c r="D19" i="16"/>
  <c r="E19" i="16" s="1"/>
  <c r="D18" i="16"/>
  <c r="E18" i="16" s="1"/>
  <c r="D17" i="16"/>
  <c r="E17" i="16" s="1"/>
  <c r="D16" i="16"/>
  <c r="E16" i="16" s="1"/>
  <c r="E15" i="16"/>
  <c r="D15" i="16"/>
  <c r="D11" i="16"/>
  <c r="E11" i="16" s="1"/>
  <c r="D10" i="16"/>
  <c r="E10" i="16" s="1"/>
  <c r="D9" i="16"/>
  <c r="E9" i="16" s="1"/>
  <c r="D23" i="15"/>
  <c r="D22" i="15"/>
  <c r="D21" i="15"/>
  <c r="E18" i="15"/>
  <c r="F18" i="15" s="1"/>
  <c r="E17" i="15"/>
  <c r="F17" i="15" s="1"/>
  <c r="A17" i="15"/>
  <c r="E16" i="15"/>
  <c r="F16" i="15" s="1"/>
  <c r="E15" i="15"/>
  <c r="F15" i="15" s="1"/>
  <c r="E14" i="15"/>
  <c r="F14" i="15" s="1"/>
  <c r="E13" i="15"/>
  <c r="F13" i="15" s="1"/>
  <c r="E9" i="15"/>
  <c r="F9" i="15" s="1"/>
  <c r="E8" i="15"/>
  <c r="F8" i="15" s="1"/>
  <c r="E22" i="14"/>
  <c r="D22" i="14"/>
  <c r="D21" i="14"/>
  <c r="E18" i="14"/>
  <c r="F18" i="14" s="1"/>
  <c r="E17" i="14"/>
  <c r="F17" i="14" s="1"/>
  <c r="A17" i="14"/>
  <c r="E16" i="14"/>
  <c r="F16" i="14" s="1"/>
  <c r="F15" i="14"/>
  <c r="E15" i="14"/>
  <c r="E14" i="14"/>
  <c r="F14" i="14" s="1"/>
  <c r="E13" i="14"/>
  <c r="F13" i="14" s="1"/>
  <c r="E9" i="14"/>
  <c r="F9" i="14" s="1"/>
  <c r="F8" i="14"/>
  <c r="E8" i="14"/>
  <c r="A2" i="13"/>
  <c r="B22" i="11"/>
  <c r="C40" i="9"/>
  <c r="C35" i="9"/>
  <c r="C27" i="9"/>
  <c r="C14" i="9"/>
  <c r="B17" i="7"/>
  <c r="B16" i="7"/>
  <c r="B15" i="7"/>
  <c r="B11" i="7"/>
  <c r="A2" i="6"/>
  <c r="H114" i="5"/>
  <c r="G114" i="5"/>
  <c r="H109" i="5"/>
  <c r="G109" i="5"/>
  <c r="H108" i="5"/>
  <c r="G108" i="5"/>
  <c r="H107" i="5"/>
  <c r="G107" i="5"/>
  <c r="H106" i="5"/>
  <c r="G106" i="5"/>
  <c r="H105" i="5"/>
  <c r="G105" i="5"/>
  <c r="I104" i="5"/>
  <c r="J104" i="5" s="1"/>
  <c r="H104" i="5"/>
  <c r="G104" i="5"/>
  <c r="H103" i="5"/>
  <c r="G103" i="5"/>
  <c r="H98" i="5"/>
  <c r="G98" i="5"/>
  <c r="H96" i="5"/>
  <c r="G96" i="5"/>
  <c r="H90" i="5"/>
  <c r="G90" i="5"/>
  <c r="H88" i="5"/>
  <c r="G88" i="5"/>
  <c r="H87" i="5"/>
  <c r="G87" i="5"/>
  <c r="H81" i="5"/>
  <c r="G81" i="5"/>
  <c r="E81" i="5"/>
  <c r="E13" i="46" s="1"/>
  <c r="H80" i="5"/>
  <c r="G80" i="5"/>
  <c r="H79" i="5"/>
  <c r="G79" i="5"/>
  <c r="H78" i="5"/>
  <c r="G78" i="5"/>
  <c r="H76" i="5"/>
  <c r="G76" i="5"/>
  <c r="H75" i="5"/>
  <c r="G75" i="5"/>
  <c r="H74" i="5"/>
  <c r="G74" i="5"/>
  <c r="H73" i="5"/>
  <c r="G73" i="5"/>
  <c r="H67" i="5"/>
  <c r="G67" i="5"/>
  <c r="H66" i="5"/>
  <c r="G66" i="5"/>
  <c r="H65" i="5"/>
  <c r="G65" i="5"/>
  <c r="H64" i="5"/>
  <c r="G64" i="5"/>
  <c r="H63" i="5"/>
  <c r="G63" i="5"/>
  <c r="H62" i="5"/>
  <c r="G62" i="5"/>
  <c r="H60" i="5"/>
  <c r="G60" i="5"/>
  <c r="H59" i="5"/>
  <c r="G59" i="5"/>
  <c r="H58" i="5"/>
  <c r="G58" i="5"/>
  <c r="H52" i="5"/>
  <c r="G52" i="5"/>
  <c r="H51" i="5"/>
  <c r="G51" i="5"/>
  <c r="H50" i="5"/>
  <c r="G50" i="5"/>
  <c r="H49" i="5"/>
  <c r="G49" i="5"/>
  <c r="H48" i="5"/>
  <c r="G48" i="5"/>
  <c r="H46" i="5"/>
  <c r="G46" i="5"/>
  <c r="H45" i="5"/>
  <c r="G45" i="5"/>
  <c r="H44" i="5"/>
  <c r="G44" i="5"/>
  <c r="H43" i="5"/>
  <c r="G43" i="5"/>
  <c r="H37" i="5"/>
  <c r="G37" i="5"/>
  <c r="H36" i="5"/>
  <c r="G36" i="5"/>
  <c r="H35" i="5"/>
  <c r="G35" i="5"/>
  <c r="H34" i="5"/>
  <c r="G34" i="5"/>
  <c r="H33" i="5"/>
  <c r="G33" i="5"/>
  <c r="H31" i="5"/>
  <c r="G31" i="5"/>
  <c r="H30" i="5"/>
  <c r="G30" i="5"/>
  <c r="H29" i="5"/>
  <c r="G29" i="5"/>
  <c r="H28" i="5"/>
  <c r="G28" i="5"/>
  <c r="H22" i="5"/>
  <c r="G22" i="5"/>
  <c r="H21" i="5"/>
  <c r="G21" i="5"/>
  <c r="H20" i="5"/>
  <c r="G20" i="5"/>
  <c r="H19" i="5"/>
  <c r="G19" i="5"/>
  <c r="H17" i="5"/>
  <c r="G17" i="5"/>
  <c r="H16" i="5"/>
  <c r="G16" i="5"/>
  <c r="H15" i="5"/>
  <c r="G15" i="5"/>
  <c r="H14" i="5"/>
  <c r="G14" i="5"/>
  <c r="A7" i="5"/>
  <c r="A5" i="5"/>
  <c r="A4" i="5"/>
  <c r="A2" i="4"/>
  <c r="F20" i="3"/>
  <c r="E20" i="3"/>
  <c r="F19" i="3"/>
  <c r="E19" i="3"/>
  <c r="F18" i="3"/>
  <c r="E18" i="3"/>
  <c r="F17" i="3"/>
  <c r="E17" i="3"/>
  <c r="F16" i="3"/>
  <c r="E16" i="3"/>
  <c r="F15" i="3"/>
  <c r="E15" i="3"/>
  <c r="F14" i="3"/>
  <c r="E14" i="3"/>
  <c r="F13" i="3"/>
  <c r="E13" i="3"/>
  <c r="F12" i="3"/>
  <c r="E12" i="3"/>
  <c r="A7" i="3"/>
  <c r="A2" i="2"/>
  <c r="D177" i="48"/>
  <c r="C177" i="48"/>
  <c r="B177" i="48"/>
  <c r="D176" i="48"/>
  <c r="B176" i="48"/>
  <c r="A176" i="48"/>
  <c r="B174" i="48"/>
  <c r="B173" i="48"/>
  <c r="B170" i="48"/>
  <c r="B162" i="48"/>
  <c r="B163" i="48" s="1"/>
  <c r="E23" i="15" s="1"/>
  <c r="B155" i="48"/>
  <c r="E22" i="15" s="1"/>
  <c r="F22" i="15" s="1"/>
  <c r="B144" i="48"/>
  <c r="D22" i="18" s="1"/>
  <c r="B67" i="48"/>
  <c r="C15" i="33" s="1"/>
  <c r="B64" i="48"/>
  <c r="C15" i="31" s="1"/>
  <c r="B54" i="48"/>
  <c r="C15" i="32" s="1"/>
  <c r="C16" i="32" s="1"/>
  <c r="B47" i="48"/>
  <c r="C15" i="30" s="1"/>
  <c r="B41" i="48"/>
  <c r="C15" i="29" s="1"/>
  <c r="D15" i="29" s="1"/>
  <c r="E15" i="29" s="1"/>
  <c r="B37" i="48"/>
  <c r="C15" i="28" s="1"/>
  <c r="B9" i="48"/>
  <c r="B20" i="34" s="1"/>
  <c r="E24" i="16" l="1"/>
  <c r="E10" i="38"/>
  <c r="F10" i="38" s="1"/>
  <c r="D22" i="12"/>
  <c r="D23" i="12" s="1"/>
  <c r="I109" i="5" s="1"/>
  <c r="J109" i="5" s="1"/>
  <c r="K107" i="5"/>
  <c r="J107" i="5"/>
  <c r="L107" i="5"/>
  <c r="C6" i="12"/>
  <c r="D6" i="12" s="1"/>
  <c r="I64" i="5" s="1"/>
  <c r="E9" i="34"/>
  <c r="D14" i="34" s="1"/>
  <c r="E14" i="34" s="1"/>
  <c r="L104" i="5"/>
  <c r="E23" i="19"/>
  <c r="E10" i="14"/>
  <c r="E20" i="19"/>
  <c r="E23" i="20"/>
  <c r="D15" i="34"/>
  <c r="E15" i="34" s="1"/>
  <c r="E10" i="40"/>
  <c r="F10" i="40" s="1"/>
  <c r="F13" i="40" s="1"/>
  <c r="F14" i="40" s="1"/>
  <c r="E11" i="41"/>
  <c r="F11" i="41" s="1"/>
  <c r="F12" i="41" s="1"/>
  <c r="F13" i="41" s="1"/>
  <c r="E10" i="44"/>
  <c r="F10" i="44" s="1"/>
  <c r="E10" i="43"/>
  <c r="F10" i="43" s="1"/>
  <c r="C16" i="34"/>
  <c r="E11" i="44"/>
  <c r="F11" i="44" s="1"/>
  <c r="F22" i="14"/>
  <c r="E10" i="34"/>
  <c r="E12" i="43"/>
  <c r="F12" i="43" s="1"/>
  <c r="E20" i="18"/>
  <c r="E30" i="22"/>
  <c r="F13" i="38"/>
  <c r="F14" i="38" s="1"/>
  <c r="G6" i="37" s="1"/>
  <c r="F19" i="14"/>
  <c r="D12" i="29"/>
  <c r="E12" i="29" s="1"/>
  <c r="E21" i="16"/>
  <c r="E23" i="17"/>
  <c r="E23" i="18"/>
  <c r="J103" i="5"/>
  <c r="K103" i="5"/>
  <c r="L103" i="5"/>
  <c r="E15" i="24"/>
  <c r="J108" i="5"/>
  <c r="L108" i="5"/>
  <c r="C16" i="30"/>
  <c r="D12" i="30"/>
  <c r="E12" i="30" s="1"/>
  <c r="D15" i="30"/>
  <c r="E15" i="30" s="1"/>
  <c r="D21" i="11"/>
  <c r="K106" i="5"/>
  <c r="J106" i="5"/>
  <c r="D32" i="22"/>
  <c r="E32" i="22" s="1"/>
  <c r="E34" i="22" s="1"/>
  <c r="I21" i="5" s="1"/>
  <c r="D8" i="12"/>
  <c r="I105" i="5" s="1"/>
  <c r="L105" i="5" s="1"/>
  <c r="F19" i="15"/>
  <c r="E22" i="18"/>
  <c r="E20" i="20"/>
  <c r="D12" i="32"/>
  <c r="E12" i="32" s="1"/>
  <c r="C16" i="33"/>
  <c r="D12" i="33"/>
  <c r="E12" i="33" s="1"/>
  <c r="D15" i="33"/>
  <c r="E15" i="33" s="1"/>
  <c r="K104" i="5"/>
  <c r="D12" i="16"/>
  <c r="D11" i="17"/>
  <c r="E10" i="39"/>
  <c r="F10" i="39" s="1"/>
  <c r="E12" i="39"/>
  <c r="F12" i="39" s="1"/>
  <c r="E11" i="39"/>
  <c r="F11" i="39" s="1"/>
  <c r="L106" i="5"/>
  <c r="C42" i="9"/>
  <c r="B7" i="48" s="1"/>
  <c r="E30" i="25"/>
  <c r="D14" i="31"/>
  <c r="E14" i="31" s="1"/>
  <c r="C17" i="32"/>
  <c r="D17" i="32" s="1"/>
  <c r="E17" i="32" s="1"/>
  <c r="D16" i="32"/>
  <c r="E16" i="32" s="1"/>
  <c r="D12" i="31"/>
  <c r="E12" i="31" s="1"/>
  <c r="D15" i="31"/>
  <c r="E15" i="31" s="1"/>
  <c r="C16" i="31"/>
  <c r="D22" i="20"/>
  <c r="E22" i="20" s="1"/>
  <c r="E24" i="20" s="1"/>
  <c r="D22" i="19"/>
  <c r="E22" i="19" s="1"/>
  <c r="D22" i="17"/>
  <c r="E22" i="17" s="1"/>
  <c r="B20" i="28"/>
  <c r="B26" i="17"/>
  <c r="C26" i="15"/>
  <c r="B20" i="33"/>
  <c r="B20" i="30"/>
  <c r="B26" i="20"/>
  <c r="B28" i="16"/>
  <c r="B19" i="35"/>
  <c r="B20" i="32"/>
  <c r="B26" i="19"/>
  <c r="B20" i="31"/>
  <c r="B146" i="48"/>
  <c r="K108" i="5"/>
  <c r="E21" i="23"/>
  <c r="C16" i="29"/>
  <c r="D15" i="32"/>
  <c r="E15" i="32" s="1"/>
  <c r="E20" i="17"/>
  <c r="B26" i="18"/>
  <c r="E11" i="42"/>
  <c r="F11" i="42" s="1"/>
  <c r="E10" i="42"/>
  <c r="F10" i="42" s="1"/>
  <c r="F12" i="42" s="1"/>
  <c r="F13" i="42" s="1"/>
  <c r="D11" i="20"/>
  <c r="D14" i="28"/>
  <c r="E14" i="28" s="1"/>
  <c r="B20" i="29"/>
  <c r="D14" i="33"/>
  <c r="E14" i="33" s="1"/>
  <c r="C16" i="28"/>
  <c r="D12" i="28"/>
  <c r="E12" i="28" s="1"/>
  <c r="D15" i="28"/>
  <c r="E15" i="28" s="1"/>
  <c r="C25" i="14"/>
  <c r="F23" i="15"/>
  <c r="C17" i="34"/>
  <c r="D17" i="34" s="1"/>
  <c r="E17" i="34" s="1"/>
  <c r="D16" i="34"/>
  <c r="E16" i="34" s="1"/>
  <c r="C15" i="35"/>
  <c r="D11" i="35"/>
  <c r="E11" i="35" s="1"/>
  <c r="D14" i="30"/>
  <c r="E14" i="30" s="1"/>
  <c r="E10" i="15"/>
  <c r="D11" i="19"/>
  <c r="F13" i="43" l="1"/>
  <c r="F14" i="43" s="1"/>
  <c r="L109" i="5"/>
  <c r="K109" i="5"/>
  <c r="J64" i="5"/>
  <c r="L64" i="5"/>
  <c r="K64" i="5"/>
  <c r="F13" i="39"/>
  <c r="F14" i="39" s="1"/>
  <c r="G7" i="37" s="1"/>
  <c r="F6" i="37"/>
  <c r="E18" i="34"/>
  <c r="E19" i="34" s="1"/>
  <c r="E24" i="19"/>
  <c r="F14" i="44"/>
  <c r="F15" i="44" s="1"/>
  <c r="G11" i="37"/>
  <c r="I78" i="5" s="1"/>
  <c r="K78" i="5" s="1"/>
  <c r="F11" i="37"/>
  <c r="I19" i="5"/>
  <c r="K19" i="5" s="1"/>
  <c r="G8" i="37"/>
  <c r="I35" i="5"/>
  <c r="L35" i="5" s="1"/>
  <c r="F8" i="37"/>
  <c r="I33" i="5"/>
  <c r="K33" i="5" s="1"/>
  <c r="E18" i="32"/>
  <c r="E19" i="32" s="1"/>
  <c r="C20" i="32" s="1"/>
  <c r="E20" i="32" s="1"/>
  <c r="E21" i="32" s="1"/>
  <c r="E23" i="32" s="1"/>
  <c r="F10" i="27" s="1"/>
  <c r="I65" i="5" s="1"/>
  <c r="E24" i="17"/>
  <c r="E24" i="18"/>
  <c r="J21" i="5"/>
  <c r="K21" i="5"/>
  <c r="L21" i="5"/>
  <c r="C20" i="34"/>
  <c r="E20" i="34" s="1"/>
  <c r="E21" i="34" s="1"/>
  <c r="E23" i="34" s="1"/>
  <c r="F13" i="27" s="1"/>
  <c r="I81" i="5" s="1"/>
  <c r="G10" i="37"/>
  <c r="F10" i="37"/>
  <c r="I20" i="5"/>
  <c r="C17" i="29"/>
  <c r="D17" i="29" s="1"/>
  <c r="E17" i="29" s="1"/>
  <c r="D16" i="29"/>
  <c r="E16" i="29" s="1"/>
  <c r="D17" i="24"/>
  <c r="E17" i="24" s="1"/>
  <c r="E19" i="24" s="1"/>
  <c r="I80" i="5" s="1"/>
  <c r="J105" i="5"/>
  <c r="J110" i="5" s="1"/>
  <c r="K105" i="5"/>
  <c r="D23" i="23"/>
  <c r="E23" i="23" s="1"/>
  <c r="E25" i="23" s="1"/>
  <c r="D10" i="14"/>
  <c r="F10" i="14" s="1"/>
  <c r="F11" i="14" s="1"/>
  <c r="C11" i="17"/>
  <c r="E11" i="17" s="1"/>
  <c r="E12" i="17" s="1"/>
  <c r="C11" i="20"/>
  <c r="E11" i="20" s="1"/>
  <c r="E12" i="20" s="1"/>
  <c r="E25" i="20" s="1"/>
  <c r="C11" i="18"/>
  <c r="E11" i="18" s="1"/>
  <c r="E12" i="18" s="1"/>
  <c r="E25" i="18" s="1"/>
  <c r="C12" i="16"/>
  <c r="E12" i="16" s="1"/>
  <c r="E13" i="16" s="1"/>
  <c r="D10" i="15"/>
  <c r="F10" i="15" s="1"/>
  <c r="F11" i="15" s="1"/>
  <c r="C11" i="19"/>
  <c r="E11" i="19" s="1"/>
  <c r="E12" i="19" s="1"/>
  <c r="E25" i="19" s="1"/>
  <c r="D16" i="33"/>
  <c r="E16" i="33" s="1"/>
  <c r="C17" i="33"/>
  <c r="D17" i="33" s="1"/>
  <c r="E17" i="33" s="1"/>
  <c r="C22" i="11"/>
  <c r="D22" i="11" s="1"/>
  <c r="D23" i="11" s="1"/>
  <c r="I114" i="5" s="1"/>
  <c r="C16" i="35"/>
  <c r="D16" i="35" s="1"/>
  <c r="E16" i="35" s="1"/>
  <c r="D15" i="35"/>
  <c r="E15" i="35" s="1"/>
  <c r="F9" i="37"/>
  <c r="I79" i="5"/>
  <c r="G9" i="37"/>
  <c r="C17" i="31"/>
  <c r="D17" i="31" s="1"/>
  <c r="E17" i="31" s="1"/>
  <c r="D16" i="31"/>
  <c r="E16" i="31" s="1"/>
  <c r="D16" i="30"/>
  <c r="E16" i="30" s="1"/>
  <c r="C17" i="30"/>
  <c r="D17" i="30" s="1"/>
  <c r="E17" i="30" s="1"/>
  <c r="D16" i="28"/>
  <c r="E16" i="28" s="1"/>
  <c r="C17" i="28"/>
  <c r="D17" i="28" s="1"/>
  <c r="E17" i="28" s="1"/>
  <c r="E21" i="15"/>
  <c r="F21" i="15" s="1"/>
  <c r="F24" i="15" s="1"/>
  <c r="D23" i="16"/>
  <c r="E23" i="16" s="1"/>
  <c r="E26" i="16" s="1"/>
  <c r="E21" i="14"/>
  <c r="F21" i="14" s="1"/>
  <c r="F23" i="14" s="1"/>
  <c r="D32" i="25"/>
  <c r="E32" i="25" s="1"/>
  <c r="E34" i="25" s="1"/>
  <c r="I63" i="5" s="1"/>
  <c r="I48" i="5"/>
  <c r="J33" i="5"/>
  <c r="L33" i="5"/>
  <c r="I62" i="5"/>
  <c r="J35" i="5" l="1"/>
  <c r="J19" i="5"/>
  <c r="L19" i="5"/>
  <c r="K35" i="5"/>
  <c r="I49" i="5"/>
  <c r="I50" i="5"/>
  <c r="E18" i="28"/>
  <c r="E19" i="28" s="1"/>
  <c r="E20" i="28" s="1"/>
  <c r="L78" i="5"/>
  <c r="I34" i="5"/>
  <c r="E25" i="17"/>
  <c r="C26" i="17" s="1"/>
  <c r="E26" i="17" s="1"/>
  <c r="E27" i="17" s="1"/>
  <c r="E29" i="17" s="1"/>
  <c r="F7" i="37"/>
  <c r="F12" i="37"/>
  <c r="I67" i="5" s="1"/>
  <c r="G12" i="37"/>
  <c r="E18" i="31"/>
  <c r="E19" i="31" s="1"/>
  <c r="C20" i="31" s="1"/>
  <c r="E20" i="31" s="1"/>
  <c r="E21" i="31" s="1"/>
  <c r="E23" i="31" s="1"/>
  <c r="F9" i="27" s="1"/>
  <c r="I66" i="5" s="1"/>
  <c r="J78" i="5"/>
  <c r="E17" i="35"/>
  <c r="E18" i="35" s="1"/>
  <c r="C19" i="35" s="1"/>
  <c r="E19" i="35" s="1"/>
  <c r="E20" i="35" s="1"/>
  <c r="E22" i="35" s="1"/>
  <c r="F14" i="27" s="1"/>
  <c r="I98" i="5" s="1"/>
  <c r="E18" i="33"/>
  <c r="E19" i="33" s="1"/>
  <c r="C20" i="33" s="1"/>
  <c r="E20" i="33" s="1"/>
  <c r="E21" i="33" s="1"/>
  <c r="E23" i="33" s="1"/>
  <c r="J63" i="5"/>
  <c r="L63" i="5"/>
  <c r="K63" i="5"/>
  <c r="I36" i="5"/>
  <c r="I51" i="5"/>
  <c r="L65" i="5"/>
  <c r="K65" i="5"/>
  <c r="J65" i="5"/>
  <c r="L81" i="5"/>
  <c r="J81" i="5"/>
  <c r="K81" i="5"/>
  <c r="E18" i="30"/>
  <c r="E19" i="30" s="1"/>
  <c r="C26" i="20"/>
  <c r="E26" i="20" s="1"/>
  <c r="E27" i="20" s="1"/>
  <c r="E29" i="20" s="1"/>
  <c r="G19" i="3"/>
  <c r="L110" i="5"/>
  <c r="K110" i="5"/>
  <c r="C26" i="18"/>
  <c r="E26" i="18" s="1"/>
  <c r="E27" i="18" s="1"/>
  <c r="E29" i="18" s="1"/>
  <c r="L20" i="5"/>
  <c r="J20" i="5"/>
  <c r="K20" i="5"/>
  <c r="J114" i="5"/>
  <c r="J115" i="5" s="1"/>
  <c r="L114" i="5"/>
  <c r="K114" i="5"/>
  <c r="F24" i="14"/>
  <c r="E18" i="29"/>
  <c r="E19" i="29" s="1"/>
  <c r="K80" i="5"/>
  <c r="J80" i="5"/>
  <c r="L80" i="5"/>
  <c r="K62" i="5"/>
  <c r="J62" i="5"/>
  <c r="L62" i="5"/>
  <c r="C26" i="19"/>
  <c r="E26" i="19" s="1"/>
  <c r="E27" i="19" s="1"/>
  <c r="E29" i="19" s="1"/>
  <c r="L34" i="5"/>
  <c r="K34" i="5"/>
  <c r="J34" i="5"/>
  <c r="L50" i="5"/>
  <c r="J50" i="5"/>
  <c r="K50" i="5"/>
  <c r="J48" i="5"/>
  <c r="K48" i="5"/>
  <c r="L48" i="5"/>
  <c r="J79" i="5"/>
  <c r="K79" i="5"/>
  <c r="L79" i="5"/>
  <c r="K49" i="5"/>
  <c r="J49" i="5"/>
  <c r="L49" i="5"/>
  <c r="F25" i="15"/>
  <c r="E27" i="16"/>
  <c r="E21" i="28" l="1"/>
  <c r="E23" i="28" s="1"/>
  <c r="F6" i="27" s="1"/>
  <c r="I22" i="5" s="1"/>
  <c r="C20" i="28"/>
  <c r="J67" i="5"/>
  <c r="L67" i="5"/>
  <c r="K67" i="5"/>
  <c r="I31" i="5"/>
  <c r="I46" i="5"/>
  <c r="I96" i="5"/>
  <c r="F12" i="27"/>
  <c r="F11" i="27"/>
  <c r="I90" i="5" s="1"/>
  <c r="I17" i="5"/>
  <c r="I60" i="5"/>
  <c r="K66" i="5"/>
  <c r="J66" i="5"/>
  <c r="L66" i="5"/>
  <c r="J98" i="5"/>
  <c r="K98" i="5"/>
  <c r="L98" i="5"/>
  <c r="J36" i="5"/>
  <c r="L36" i="5"/>
  <c r="K36" i="5"/>
  <c r="C28" i="16"/>
  <c r="E28" i="16" s="1"/>
  <c r="E29" i="16" s="1"/>
  <c r="E31" i="16" s="1"/>
  <c r="I16" i="5" s="1"/>
  <c r="G20" i="3"/>
  <c r="J20" i="3" s="1"/>
  <c r="L115" i="5"/>
  <c r="K115" i="5"/>
  <c r="D26" i="15"/>
  <c r="F26" i="15" s="1"/>
  <c r="F27" i="15"/>
  <c r="F29" i="15" s="1"/>
  <c r="I15" i="5" s="1"/>
  <c r="H19" i="3"/>
  <c r="I19" i="3"/>
  <c r="J19" i="3"/>
  <c r="C20" i="29"/>
  <c r="E20" i="29" s="1"/>
  <c r="E21" i="29" s="1"/>
  <c r="E23" i="29" s="1"/>
  <c r="F7" i="27" s="1"/>
  <c r="I37" i="5" s="1"/>
  <c r="J22" i="5"/>
  <c r="K22" i="5"/>
  <c r="L22" i="5"/>
  <c r="C20" i="30"/>
  <c r="E20" i="30" s="1"/>
  <c r="E21" i="30" s="1"/>
  <c r="E23" i="30" s="1"/>
  <c r="F8" i="27" s="1"/>
  <c r="I52" i="5" s="1"/>
  <c r="D25" i="14"/>
  <c r="F25" i="14" s="1"/>
  <c r="F26" i="14" s="1"/>
  <c r="F28" i="14" s="1"/>
  <c r="I14" i="5" s="1"/>
  <c r="L51" i="5"/>
  <c r="J51" i="5"/>
  <c r="K51" i="5"/>
  <c r="J52" i="5" l="1"/>
  <c r="K52" i="5"/>
  <c r="L52" i="5"/>
  <c r="I73" i="5"/>
  <c r="I43" i="5"/>
  <c r="I28" i="5"/>
  <c r="L14" i="5"/>
  <c r="J14" i="5"/>
  <c r="K14" i="5"/>
  <c r="J37" i="5"/>
  <c r="L37" i="5"/>
  <c r="K37" i="5"/>
  <c r="J16" i="5"/>
  <c r="I59" i="5"/>
  <c r="I75" i="5"/>
  <c r="K16" i="5"/>
  <c r="I45" i="5"/>
  <c r="I30" i="5"/>
  <c r="L16" i="5"/>
  <c r="I58" i="5"/>
  <c r="I74" i="5"/>
  <c r="I44" i="5"/>
  <c r="I29" i="5"/>
  <c r="L15" i="5"/>
  <c r="J15" i="5"/>
  <c r="K15" i="5"/>
  <c r="L60" i="5"/>
  <c r="K60" i="5"/>
  <c r="J60" i="5"/>
  <c r="I88" i="5"/>
  <c r="J17" i="5"/>
  <c r="K17" i="5"/>
  <c r="L17" i="5"/>
  <c r="K90" i="5"/>
  <c r="J90" i="5"/>
  <c r="L90" i="5"/>
  <c r="I20" i="3"/>
  <c r="H20" i="3"/>
  <c r="L96" i="5"/>
  <c r="K96" i="5"/>
  <c r="J96" i="5"/>
  <c r="J99" i="5" s="1"/>
  <c r="L46" i="5"/>
  <c r="J46" i="5"/>
  <c r="K46" i="5"/>
  <c r="J31" i="5"/>
  <c r="I76" i="5"/>
  <c r="L31" i="5"/>
  <c r="K31" i="5"/>
  <c r="J23" i="5" l="1"/>
  <c r="G12" i="3" s="1"/>
  <c r="J12" i="3" s="1"/>
  <c r="J43" i="5"/>
  <c r="K43" i="5"/>
  <c r="L43" i="5"/>
  <c r="L76" i="5"/>
  <c r="J76" i="5"/>
  <c r="K76" i="5"/>
  <c r="K44" i="5"/>
  <c r="J44" i="5"/>
  <c r="I87" i="5"/>
  <c r="L44" i="5"/>
  <c r="J58" i="5"/>
  <c r="J68" i="5" s="1"/>
  <c r="L58" i="5"/>
  <c r="K58" i="5"/>
  <c r="L73" i="5"/>
  <c r="J73" i="5"/>
  <c r="K73" i="5"/>
  <c r="L29" i="5"/>
  <c r="K29" i="5"/>
  <c r="J29" i="5"/>
  <c r="K75" i="5"/>
  <c r="J75" i="5"/>
  <c r="L75" i="5"/>
  <c r="J59" i="5"/>
  <c r="L59" i="5"/>
  <c r="K59" i="5"/>
  <c r="J88" i="5"/>
  <c r="K88" i="5"/>
  <c r="L88" i="5"/>
  <c r="J28" i="5"/>
  <c r="J38" i="5" s="1"/>
  <c r="L28" i="5"/>
  <c r="K28" i="5"/>
  <c r="J74" i="5"/>
  <c r="K74" i="5"/>
  <c r="L74" i="5"/>
  <c r="L99" i="5"/>
  <c r="K99" i="5"/>
  <c r="G18" i="3"/>
  <c r="K30" i="5"/>
  <c r="J30" i="5"/>
  <c r="L30" i="5"/>
  <c r="L45" i="5"/>
  <c r="J45" i="5"/>
  <c r="K45" i="5"/>
  <c r="K23" i="5" l="1"/>
  <c r="L23" i="5"/>
  <c r="G13" i="3"/>
  <c r="L38" i="5"/>
  <c r="K38" i="5"/>
  <c r="G15" i="3"/>
  <c r="L68" i="5"/>
  <c r="K68" i="5"/>
  <c r="J87" i="5"/>
  <c r="J91" i="5" s="1"/>
  <c r="K87" i="5"/>
  <c r="L87" i="5"/>
  <c r="J53" i="5"/>
  <c r="J82" i="5"/>
  <c r="J18" i="3"/>
  <c r="I18" i="3"/>
  <c r="H18" i="3"/>
  <c r="I12" i="3"/>
  <c r="H12" i="3"/>
  <c r="K91" i="5" l="1"/>
  <c r="G17" i="3"/>
  <c r="L91" i="5"/>
  <c r="J116" i="5"/>
  <c r="K82" i="5"/>
  <c r="L82" i="5"/>
  <c r="G16" i="3"/>
  <c r="J15" i="3"/>
  <c r="H15" i="3"/>
  <c r="I15" i="3"/>
  <c r="L53" i="5"/>
  <c r="K53" i="5"/>
  <c r="G14" i="3"/>
  <c r="J13" i="3"/>
  <c r="I13" i="3"/>
  <c r="H13" i="3"/>
  <c r="I16" i="3" l="1"/>
  <c r="H16" i="3"/>
  <c r="J16" i="3"/>
  <c r="L116" i="5"/>
  <c r="J14" i="3"/>
  <c r="I14" i="3"/>
  <c r="I21" i="3" s="1"/>
  <c r="H14" i="3"/>
  <c r="H21" i="3" s="1"/>
  <c r="J17" i="3"/>
  <c r="I17" i="3"/>
  <c r="H17" i="3"/>
  <c r="K116" i="5"/>
  <c r="J21" i="3" l="1"/>
</calcChain>
</file>

<file path=xl/metadata.xml><?xml version="1.0" encoding="utf-8"?>
<metadata xmlns="http://schemas.openxmlformats.org/spreadsheetml/2006/main" xmlns:xlrd="http://schemas.microsoft.com/office/spreadsheetml/2017/richdata">
  <metadataTypes count="1">
    <metadataType name="XLRICHVALUE" minSupportedVersion="120000" copy="1" pasteAll="1" pasteValues="1" merge="1" splitFirst="1" rowColShift="1" clearFormats="1" clearComments="1" assign="1" coerce="1"/>
  </metadataTypes>
  <futureMetadata name="XLRICHVALUE" count="1">
    <bk>
      <extLst>
        <ext uri="{3e2802c4-a4d2-4d8b-9148-e3be6c30e623}">
          <xlrd:rvb i="0"/>
        </ext>
      </extLst>
    </bk>
  </futureMetadata>
  <valueMetadata count="1">
    <bk>
      <rc t="1" v="0"/>
    </bk>
  </valueMetadata>
</metadata>
</file>

<file path=xl/sharedStrings.xml><?xml version="1.0" encoding="utf-8"?>
<sst xmlns="http://schemas.openxmlformats.org/spreadsheetml/2006/main" count="1889" uniqueCount="694">
  <si>
    <t>MANUTENÇÃO DE ÁREAS  VERDES E MANEJO DA ARBORIZAÇÃO</t>
  </si>
  <si>
    <t>PREFEITURA MUNICIPAL DE VILA VELHA</t>
  </si>
  <si>
    <t xml:space="preserve">SECRETARIA MUNICIPAL DE SERVIÇOS URBANOS </t>
  </si>
  <si>
    <t xml:space="preserve">PLANILHA RESUMO DE QUANTIDADES E PREÇOS </t>
  </si>
  <si>
    <t>DATA-BASE: MARÇO/2026</t>
  </si>
  <si>
    <t>OBJETO: MANUTENÇÃO DE ÁREAS VERDES E MANEJO DA ARBORIZAÇÃO URBANA</t>
  </si>
  <si>
    <t>ITEM</t>
  </si>
  <si>
    <t>DESCRIÇÃO DOS SERVIÇOS</t>
  </si>
  <si>
    <t>UNIDADE</t>
  </si>
  <si>
    <t>QUANT / MÊS</t>
  </si>
  <si>
    <t>QUANT. / 12 MESES</t>
  </si>
  <si>
    <t>QUANT / 60 MESES</t>
  </si>
  <si>
    <t>VALOR UNITÁRIO</t>
  </si>
  <si>
    <t>VALOR MENSAL</t>
  </si>
  <si>
    <t>VALOR PARA 12 MESES</t>
  </si>
  <si>
    <t>VALOR PARA 60 MESES</t>
  </si>
  <si>
    <t xml:space="preserve">MANUTENÇÃO E PAISAGISMO </t>
  </si>
  <si>
    <t>mês</t>
  </si>
  <si>
    <t>PODA DE ÁRVORE</t>
  </si>
  <si>
    <t>SUPRESSÃO</t>
  </si>
  <si>
    <t>OPERAÇÃO DO VIVEIRO</t>
  </si>
  <si>
    <t>ROÇAGEM MECANIZADA</t>
  </si>
  <si>
    <t>IRRIGAÇÃO</t>
  </si>
  <si>
    <t>OPERAÇÃO COM RETROESCAVADEIRA</t>
  </si>
  <si>
    <t>CONSUMOS</t>
  </si>
  <si>
    <t>CENTRO DE CONTROLE OPERACIONAL</t>
  </si>
  <si>
    <t>VALOR TOTAL (R$):</t>
  </si>
  <si>
    <t>PLANILHA ORÇAMENTÁRIA DE PREÇOS UNITÁRIOS</t>
  </si>
  <si>
    <t>REFERÊNCIA</t>
  </si>
  <si>
    <t>QUANTIDADE</t>
  </si>
  <si>
    <t>VALORES</t>
  </si>
  <si>
    <t>MANUTENÇÃO E PAISAGISMO</t>
  </si>
  <si>
    <t>Unidade</t>
  </si>
  <si>
    <t>Quant./Mês</t>
  </si>
  <si>
    <t>Quant. h/mês</t>
  </si>
  <si>
    <t>Qtde. 12 Meses</t>
  </si>
  <si>
    <t>Qtde. 60 Meses</t>
  </si>
  <si>
    <t>Unitário</t>
  </si>
  <si>
    <t>Mensal</t>
  </si>
  <si>
    <t>Valor p/ 12 Meses</t>
  </si>
  <si>
    <t>Valor p/ 60 Meses</t>
  </si>
  <si>
    <t>1.1</t>
  </si>
  <si>
    <t>MÃO DE OBRA - HORAS NORMAIS</t>
  </si>
  <si>
    <t>1.1.1</t>
  </si>
  <si>
    <t>*Composição</t>
  </si>
  <si>
    <t>Encarregado</t>
  </si>
  <si>
    <t>Homem / hora</t>
  </si>
  <si>
    <t>1.1.2</t>
  </si>
  <si>
    <t>Jardineiro</t>
  </si>
  <si>
    <t>1.1.3</t>
  </si>
  <si>
    <t>Operador de Equipamento Leve</t>
  </si>
  <si>
    <t>1.1.4</t>
  </si>
  <si>
    <t>Motorista faixa I</t>
  </si>
  <si>
    <t>1.2</t>
  </si>
  <si>
    <t>VEÍCULOS, EQUIPAMENTOS E FERRAMENTAS</t>
  </si>
  <si>
    <t>1.2.1</t>
  </si>
  <si>
    <t>Roçadeira STIHL FS 220</t>
  </si>
  <si>
    <t>und./mês</t>
  </si>
  <si>
    <t>1.2.2</t>
  </si>
  <si>
    <t>Podador STIHL HS 82 R</t>
  </si>
  <si>
    <t>1.2.3</t>
  </si>
  <si>
    <t>Ferramentas Manuais</t>
  </si>
  <si>
    <t>1.2.4</t>
  </si>
  <si>
    <t xml:space="preserve">Caminhão 3/4, cabine suplementar de 6 lugares e carroceria </t>
  </si>
  <si>
    <t>Equip. / hora</t>
  </si>
  <si>
    <t>SUBTOTAL 1:</t>
  </si>
  <si>
    <t>Item</t>
  </si>
  <si>
    <t>Referência</t>
  </si>
  <si>
    <t>Descrição dos Serviços</t>
  </si>
  <si>
    <t>2.1</t>
  </si>
  <si>
    <t>2.1.1</t>
  </si>
  <si>
    <t>2.1.2</t>
  </si>
  <si>
    <t>2.1.3</t>
  </si>
  <si>
    <t>2.1.4</t>
  </si>
  <si>
    <t>Motorista faixa III</t>
  </si>
  <si>
    <t>2.2</t>
  </si>
  <si>
    <t>2.2.1</t>
  </si>
  <si>
    <t>Motosserra MS 460</t>
  </si>
  <si>
    <t>2.2.2</t>
  </si>
  <si>
    <t>Motosserra MS 260</t>
  </si>
  <si>
    <t>2.2.3</t>
  </si>
  <si>
    <t>Motopoda STIHL HT 135</t>
  </si>
  <si>
    <t>2.2.4</t>
  </si>
  <si>
    <t>2.2.5</t>
  </si>
  <si>
    <t xml:space="preserve">Caminhão Munk com alcance mínimo de 15 metros c/ cesto aéreo </t>
  </si>
  <si>
    <t>SUBTOTAL 2:</t>
  </si>
  <si>
    <t>SUPRESSÃO ARBÓREA</t>
  </si>
  <si>
    <t>3.1</t>
  </si>
  <si>
    <t>3.1.1</t>
  </si>
  <si>
    <t>3.1.2</t>
  </si>
  <si>
    <t>3.1.3</t>
  </si>
  <si>
    <t>3.1.4</t>
  </si>
  <si>
    <t>3.2</t>
  </si>
  <si>
    <t>3.2.1</t>
  </si>
  <si>
    <t>Motosserra STIHL MS 460</t>
  </si>
  <si>
    <t>3.2.2</t>
  </si>
  <si>
    <t>Motosserra STIHL MS 260</t>
  </si>
  <si>
    <t>3.2.3</t>
  </si>
  <si>
    <t>3.2.4</t>
  </si>
  <si>
    <t>3.2.5</t>
  </si>
  <si>
    <t xml:space="preserve">Caminhão Munk com alcance mínimo de 20 metros c/ cesto aéreo </t>
  </si>
  <si>
    <t>SUBTOTAL 3:</t>
  </si>
  <si>
    <t>OPERAÇÃO DE VIVEIRO</t>
  </si>
  <si>
    <t>4.1</t>
  </si>
  <si>
    <t>4.1.1</t>
  </si>
  <si>
    <t>4.1.2</t>
  </si>
  <si>
    <t>4.1.3</t>
  </si>
  <si>
    <t>Motorista I</t>
  </si>
  <si>
    <t>4.2</t>
  </si>
  <si>
    <t>4.2.1</t>
  </si>
  <si>
    <t>Motosserra STIHL  MS 460</t>
  </si>
  <si>
    <t>4.2.2</t>
  </si>
  <si>
    <t>4.2.3</t>
  </si>
  <si>
    <t>*Mercado</t>
  </si>
  <si>
    <t>Sacola para mudas</t>
  </si>
  <si>
    <t>4.2.4</t>
  </si>
  <si>
    <t xml:space="preserve">Caminhão Carroceria PBT = 12.500 KG </t>
  </si>
  <si>
    <t>4.2.5</t>
  </si>
  <si>
    <t>Caçamba Basculante 6m³</t>
  </si>
  <si>
    <t>4.2.6</t>
  </si>
  <si>
    <t xml:space="preserve">Triturador de galho sobre reboque, potência mínima de 25 hp com capacidade de trituração de galhos até 8". </t>
  </si>
  <si>
    <t>SUBTOTAL 4:</t>
  </si>
  <si>
    <t>5.1</t>
  </si>
  <si>
    <t>5.1.1</t>
  </si>
  <si>
    <t>5.1.2</t>
  </si>
  <si>
    <t>5.1.3</t>
  </si>
  <si>
    <t>5.1.4</t>
  </si>
  <si>
    <t>5.2</t>
  </si>
  <si>
    <t>5.2.1</t>
  </si>
  <si>
    <t>5.2.2</t>
  </si>
  <si>
    <t>Soprador STIHL BR 600</t>
  </si>
  <si>
    <t>5.2.3</t>
  </si>
  <si>
    <t>5.2.4</t>
  </si>
  <si>
    <t>Ônibus acoplado de banheiro e suporte ferramentas</t>
  </si>
  <si>
    <t>SUBTOTAL 5:</t>
  </si>
  <si>
    <t>6.1</t>
  </si>
  <si>
    <t>6.1.1</t>
  </si>
  <si>
    <t>6.1.2</t>
  </si>
  <si>
    <t>6.2</t>
  </si>
  <si>
    <t>VEÍCULOS E EQUIPAMENTOS</t>
  </si>
  <si>
    <t>6.2.1</t>
  </si>
  <si>
    <t>Caminhão Toco Pipa (Cap 8.000 litros) - TURNO A e B</t>
  </si>
  <si>
    <t>SUBTOTAL 6:</t>
  </si>
  <si>
    <t>7.1</t>
  </si>
  <si>
    <t>7.1.1</t>
  </si>
  <si>
    <t>Operador de Retro Escavadeira</t>
  </si>
  <si>
    <t>7.2</t>
  </si>
  <si>
    <t>7.2.1</t>
  </si>
  <si>
    <t>Retroescavadeira</t>
  </si>
  <si>
    <t>SUBTOTAL 7:</t>
  </si>
  <si>
    <t>8.1</t>
  </si>
  <si>
    <t>Saco de Lixo 100 litros (1 mm)</t>
  </si>
  <si>
    <t>8.2</t>
  </si>
  <si>
    <t>DER-ES - 038509 - JAN/2026</t>
  </si>
  <si>
    <t>GRAMA EM PLACAS TIPO ESMERALDA</t>
  </si>
  <si>
    <t>m²</t>
  </si>
  <si>
    <t>8.3</t>
  </si>
  <si>
    <t>Banco de Preços</t>
  </si>
  <si>
    <t xml:space="preserve">BANHEIRO QUIMICO </t>
  </si>
  <si>
    <t>8.4</t>
  </si>
  <si>
    <t>SINAPI /ES - 3123 - FEV/26</t>
  </si>
  <si>
    <t>ADUBO QUÍMICO NPK - 04.14.08</t>
  </si>
  <si>
    <t>Kg</t>
  </si>
  <si>
    <t>8.5</t>
  </si>
  <si>
    <t>SINAPI /ES - 44539 - FEV/26</t>
  </si>
  <si>
    <t>ADUBO QUÍMICO NPK - 10.10.10</t>
  </si>
  <si>
    <t>8.6</t>
  </si>
  <si>
    <t>ADUBO QUÍMICO NPK - 20.05.20</t>
  </si>
  <si>
    <t>8.7</t>
  </si>
  <si>
    <t>ADUBO ORGÂNICO</t>
  </si>
  <si>
    <t>SUBTOTAL 8:</t>
  </si>
  <si>
    <t>CCO</t>
  </si>
  <si>
    <t>9.1</t>
  </si>
  <si>
    <t xml:space="preserve">Sistema Integrado de Monitoramento, Gestão Operacional e Apoio à Fiscalização interligado a monitor Profissional Samsung 65" 4K – QM65C – LH65QMCEBGCXZD ou similar  com fornecimento de 21 smartphones mod SamsungXCover 7 (IP68, MIL-STD-810H) ou similar </t>
  </si>
  <si>
    <t>MÊS</t>
  </si>
  <si>
    <t>SUBTOTAL 9:</t>
  </si>
  <si>
    <t>TOTAL GERAL</t>
  </si>
  <si>
    <t>DETALHAMENTO DE COMPOSIÇÃO DO BDI</t>
  </si>
  <si>
    <t>BDI - BONIFICAÇÃO  E DESPESAS INDIRETAS E IMPOSTOS</t>
  </si>
  <si>
    <t>TAXA DE ADMINISTRAÇÃO CENTRAL (1)</t>
  </si>
  <si>
    <t>TAXA DE ADMINISTRAÇÃO LOCAL (1)</t>
  </si>
  <si>
    <t>DESPESAS FINANCEIRAS  (1) Capital de giro de 2 meses - taxa SELIC - referência</t>
  </si>
  <si>
    <t>SEGURO + GARANTIA (1)</t>
  </si>
  <si>
    <t>RISCO  (1)</t>
  </si>
  <si>
    <t>LUCRO BRUTO (1)</t>
  </si>
  <si>
    <t>TOTAL DE IMPOSTOS</t>
  </si>
  <si>
    <t>PIS (2)</t>
  </si>
  <si>
    <t>COFINS (2)</t>
  </si>
  <si>
    <t>ISS (2)</t>
  </si>
  <si>
    <t>COEFICIENTE DESPESAS INDIRETAS + LUCRO</t>
  </si>
  <si>
    <t>COEFICIENTE TRIBUTOS</t>
  </si>
  <si>
    <t>BDI</t>
  </si>
  <si>
    <t>DETALHAMENTO BASE PARA COMPOSIÇÃO DOS ENCARGOS SOCIAIS</t>
  </si>
  <si>
    <t>DETALHAMENTO BASE PARA COMPOSIÇÃO DOS ENCARGOS SOCIAIS
(VIGÊNCIA A PARTIR DE   01/2026)</t>
  </si>
  <si>
    <t>Código</t>
  </si>
  <si>
    <t>Descrição</t>
  </si>
  <si>
    <t>% Mensalista (ES /sem desoneração)</t>
  </si>
  <si>
    <t>GRUPO A – Encargos Previdenciários</t>
  </si>
  <si>
    <t>A1</t>
  </si>
  <si>
    <t>INSS</t>
  </si>
  <si>
    <t>A2</t>
  </si>
  <si>
    <t>SESI</t>
  </si>
  <si>
    <t>A3</t>
  </si>
  <si>
    <t>SENAI</t>
  </si>
  <si>
    <t>A4</t>
  </si>
  <si>
    <t>INCRA</t>
  </si>
  <si>
    <t>A5</t>
  </si>
  <si>
    <t>SEBRAE</t>
  </si>
  <si>
    <t>A6</t>
  </si>
  <si>
    <t>Salário-Educação</t>
  </si>
  <si>
    <t>A7</t>
  </si>
  <si>
    <t>Seguro Acidente Trabalho</t>
  </si>
  <si>
    <t>A8</t>
  </si>
  <si>
    <t>FGTS</t>
  </si>
  <si>
    <t>A9</t>
  </si>
  <si>
    <t>SECONCI</t>
  </si>
  <si>
    <t>Total Grupo A</t>
  </si>
  <si>
    <t>GRUPO B – Encargos Incidentes sobre a Remuneração</t>
  </si>
  <si>
    <t>B1</t>
  </si>
  <si>
    <t>Repouso Semanal Remunerado</t>
  </si>
  <si>
    <t>B2</t>
  </si>
  <si>
    <t>Feriados</t>
  </si>
  <si>
    <t>B3</t>
  </si>
  <si>
    <t>Auxílio-Enfermidade</t>
  </si>
  <si>
    <t>B4</t>
  </si>
  <si>
    <t>13º Salário</t>
  </si>
  <si>
    <t>B5</t>
  </si>
  <si>
    <t>Licença Paternidade</t>
  </si>
  <si>
    <t>B6</t>
  </si>
  <si>
    <t>Faltas Justificadas</t>
  </si>
  <si>
    <t>B7</t>
  </si>
  <si>
    <t>Dias de Chuvas*</t>
  </si>
  <si>
    <t>B8</t>
  </si>
  <si>
    <t>Auxílio Acidente de Trabalho</t>
  </si>
  <si>
    <t>B9</t>
  </si>
  <si>
    <t>Férias Gozadas</t>
  </si>
  <si>
    <t>B10</t>
  </si>
  <si>
    <t>Salário Maternidade</t>
  </si>
  <si>
    <t>Total Grupo B</t>
  </si>
  <si>
    <t>GRUPO C – Encargos Incidentes sobre a Rescisão</t>
  </si>
  <si>
    <t>C1</t>
  </si>
  <si>
    <t>Aviso Prévio Indenizado</t>
  </si>
  <si>
    <t>C2</t>
  </si>
  <si>
    <t>Aviso Prévio Trabalhado</t>
  </si>
  <si>
    <t>C3</t>
  </si>
  <si>
    <t>Férias Indenizadas</t>
  </si>
  <si>
    <t>C4</t>
  </si>
  <si>
    <t>Depósito Rescisão Sem Justa Causa</t>
  </si>
  <si>
    <t>C5</t>
  </si>
  <si>
    <t>Indenização Adicional</t>
  </si>
  <si>
    <t>Total Grupo C</t>
  </si>
  <si>
    <t>GRUPO D – Reincidências</t>
  </si>
  <si>
    <t>D1</t>
  </si>
  <si>
    <t>Reincidência do Grupo A sobre o Grupo B</t>
  </si>
  <si>
    <t>D2</t>
  </si>
  <si>
    <t>FGTS sobre Aviso Prévio</t>
  </si>
  <si>
    <t>Total Grupo D</t>
  </si>
  <si>
    <t>TOTAL GERAL (A+B+C+D)</t>
  </si>
  <si>
    <t>Encargos sociais apurados conforme SINAPI – Sistema Nacional de Pesquisa de Custos e Índices da Construção Civil, Caderno “Cálculos e Parâmetros”, Apêndice 8 – Encargos Sociais – Estado do Espírito Santo, vigência a partir de janeiro/2026, regime mensalista, sem desoneração da folha de pagamento.
(*)Fonte: Informação Dias de Chuva – INMET</t>
  </si>
  <si>
    <t>CCO E CONSUMOS</t>
  </si>
  <si>
    <t>Sistema de Gestão Integrado e Infraestrutura do CCO</t>
  </si>
  <si>
    <t>Mensalidade do Sistema Integrado de Monitoramento, Gestão Operacional e Apoio à Fiscalização</t>
  </si>
  <si>
    <t>Implantação e Treinamento com 1 (uma) semana presencial -  do Sistema Integrado de Monitoramento, Gestão Operacional e Apoio à Fiscalização</t>
  </si>
  <si>
    <t>Meses</t>
  </si>
  <si>
    <t xml:space="preserve">SMARTPHONE  – Samsung XCover 7 (IP68, MIL-STD-810H) </t>
  </si>
  <si>
    <t>vida útil meses</t>
  </si>
  <si>
    <t>PLANO OPERADORA CELULAR</t>
  </si>
  <si>
    <t>MESES</t>
  </si>
  <si>
    <t>Monitor Profissional Samsung 65" 4K – QM65C – LH65QMCEBGCXZD</t>
  </si>
  <si>
    <t>meses</t>
  </si>
  <si>
    <t>SUBTOTAL</t>
  </si>
  <si>
    <t>Fator de BDI</t>
  </si>
  <si>
    <t>TOTAL COM BDI</t>
  </si>
  <si>
    <t>Valor</t>
  </si>
  <si>
    <t>Fator BDI</t>
  </si>
  <si>
    <t>Valor com BDI</t>
  </si>
  <si>
    <t>Fonte</t>
  </si>
  <si>
    <t>Data Base</t>
  </si>
  <si>
    <t>Banheiro Químico</t>
  </si>
  <si>
    <t>Grama em placas tipo Esmeralda</t>
  </si>
  <si>
    <t>DER-ES - 038509</t>
  </si>
  <si>
    <t xml:space="preserve">BDI REDUZIDO </t>
  </si>
  <si>
    <t>ADUBOS QUÍMICOS</t>
  </si>
  <si>
    <t>Adubo Químico NPK - 04.14.08</t>
  </si>
  <si>
    <t>SINAPI - FEV/2026</t>
  </si>
  <si>
    <t>Adubo Químico NPK - 10.10.10</t>
  </si>
  <si>
    <t>Adubo Químico NPK - 20.05.20</t>
  </si>
  <si>
    <t>ADUBO ORGÂNICO (PREÇO MÉDIO)</t>
  </si>
  <si>
    <t>Valor Unit.</t>
  </si>
  <si>
    <t>Qtd</t>
  </si>
  <si>
    <t>Total</t>
  </si>
  <si>
    <t>Esterco de gado</t>
  </si>
  <si>
    <t>Esterco de galinha</t>
  </si>
  <si>
    <t>Preço Unitário Médio</t>
  </si>
  <si>
    <t>Adubo Orgânico (c/ BDI Reduzido)</t>
  </si>
  <si>
    <t>MÃO-DE-OBRA</t>
  </si>
  <si>
    <t>COMPOSIÇÃO DE PREÇO UNITÁRIO</t>
  </si>
  <si>
    <t>(ENCARREGADO - HORA NORMAL)</t>
  </si>
  <si>
    <t xml:space="preserve">DESCRIÇÃO </t>
  </si>
  <si>
    <t>UNID.</t>
  </si>
  <si>
    <t>QUANT.</t>
  </si>
  <si>
    <t>PREÇO</t>
  </si>
  <si>
    <t>UNIT.</t>
  </si>
  <si>
    <t>TOTAL</t>
  </si>
  <si>
    <t>MÃO DE OBRA</t>
  </si>
  <si>
    <t>Salário de Encarregado</t>
  </si>
  <si>
    <t>Mês</t>
  </si>
  <si>
    <t>Gratificação</t>
  </si>
  <si>
    <t>Encargos Sociais</t>
  </si>
  <si>
    <t>%</t>
  </si>
  <si>
    <t>Subtotal</t>
  </si>
  <si>
    <t xml:space="preserve">BENEFÍCIOS </t>
  </si>
  <si>
    <t>Café da Manhã</t>
  </si>
  <si>
    <t>Alimentação</t>
  </si>
  <si>
    <t xml:space="preserve">Plano de Saúde (65% participação) </t>
  </si>
  <si>
    <t xml:space="preserve">Seguro de Vida </t>
  </si>
  <si>
    <t xml:space="preserve">Vale Transporte </t>
  </si>
  <si>
    <t>CUSTOS AGREGADOS A MÃO DE OBRA</t>
  </si>
  <si>
    <t>Uniforme  (camisa, calça, colete refletivo, boné, botina, capa de chuva) - 4 jogos por ano.</t>
  </si>
  <si>
    <t xml:space="preserve">EPI´S (Protetor auricular tipo plug e óculos) - 1 equipamento por trimestre. </t>
  </si>
  <si>
    <t>SOMATÓRIO DOS SUBTOTAIS</t>
  </si>
  <si>
    <t>TOTAL GERAL MENSAL (R$)</t>
  </si>
  <si>
    <t>Quantidade de Horas Mensal Estimada (h)</t>
  </si>
  <si>
    <t>PREÇO UNITÁRIO (R$)</t>
  </si>
  <si>
    <t>(JARDINEIRO - HORA NORMAL)</t>
  </si>
  <si>
    <t>Salário de Jardineiro</t>
  </si>
  <si>
    <t xml:space="preserve">Uniforme (camisa, calça, colete refletivo, boné, botina, capa de chuva) - 4 jogos por ano </t>
  </si>
  <si>
    <t xml:space="preserve">EPI´S (Protetor auricular tipo plug, perneira, óculos  e protetor facial) - 1 equipamento por trimestre. </t>
  </si>
  <si>
    <t>EPI´S de desgaste rápido (1 cx de máscaras descartável, luva de raspa e pigmentada) - 1 por mês.</t>
  </si>
  <si>
    <t>(OPERADOR DE EQUIPAMENTO LEVE - HORA NORMAL)</t>
  </si>
  <si>
    <t>(ROÇADEIRA - MOTOSSERRA - MOTOPODA - PODADOR - PICADOR DE GALHO - SOPRADOR DE FOLHAS)</t>
  </si>
  <si>
    <t xml:space="preserve">Salário </t>
  </si>
  <si>
    <t>Insalubridade 20%</t>
  </si>
  <si>
    <t xml:space="preserve">Gratificação prevista em CCT </t>
  </si>
  <si>
    <t xml:space="preserve">Café da Manhã </t>
  </si>
  <si>
    <t>Assistência Odontológica</t>
  </si>
  <si>
    <t>Uniforme (camisa, calça, colete refletivo, avental,  boné, botina, capa de chuva e touca ninja) - 4 jogos por ano.</t>
  </si>
  <si>
    <t xml:space="preserve">EPI´S (Protetor auricular tipo concha, perneira, protetor facial) - 1 equipamento por trimestre. </t>
  </si>
  <si>
    <t>EPI´S de desgaste rápido (1 cx de máscaras descartável + luva de raspa) - 1 por mês.</t>
  </si>
  <si>
    <t>OPERADOR DE MICROTRATOR (hora normal)</t>
  </si>
  <si>
    <t>Salário</t>
  </si>
  <si>
    <t xml:space="preserve">Plano de Saúde (50% participação) </t>
  </si>
  <si>
    <t>Uniforme (camisa, calça, boné e botina) - 4 jogos por ano.</t>
  </si>
  <si>
    <t>MOTORISTA FAIXA I (hora normal)</t>
  </si>
  <si>
    <t>MOTORISTA FAIXA II (hora normal)</t>
  </si>
  <si>
    <t>Quantidade Mensal Estimada</t>
  </si>
  <si>
    <t>MOTORISTA FAIXA III ou OPERADOR DE MÁQUINA (hora normal)</t>
  </si>
  <si>
    <t>KITS DE FERRAMENTAS MANUAIS</t>
  </si>
  <si>
    <t>KIT DE FERRAMENTAS MANUAIS</t>
  </si>
  <si>
    <t>Valor Unitário</t>
  </si>
  <si>
    <t>Vida útil (meses)</t>
  </si>
  <si>
    <t>Ancinho grande</t>
  </si>
  <si>
    <t>Ancinho pequeno</t>
  </si>
  <si>
    <t>Bombona de plástico</t>
  </si>
  <si>
    <t>Carrinho de mão</t>
  </si>
  <si>
    <t>Cavadeira de braço</t>
  </si>
  <si>
    <t>Chibanca (picareta tipo enxada)</t>
  </si>
  <si>
    <t>Enxada estreita</t>
  </si>
  <si>
    <t>Enxada larga</t>
  </si>
  <si>
    <t>Facão</t>
  </si>
  <si>
    <t>Foice</t>
  </si>
  <si>
    <t>Forcado com cabo</t>
  </si>
  <si>
    <t xml:space="preserve">Pá de pedreiro com cabo </t>
  </si>
  <si>
    <t xml:space="preserve">Pá quadrada com cabo de madeira em Y </t>
  </si>
  <si>
    <t>Pazinha estreita</t>
  </si>
  <si>
    <t>Pazinha larga</t>
  </si>
  <si>
    <t>Picareta normal</t>
  </si>
  <si>
    <t>Regador</t>
  </si>
  <si>
    <t>Serra curva (serrote de poda)</t>
  </si>
  <si>
    <t>Tesoura de poda profissional – manual de uma mão</t>
  </si>
  <si>
    <t>Tesoura para poda de galhos com cabo longo (tipo alavanca)</t>
  </si>
  <si>
    <t>Tesoura para cerca-viva / grama – lâmina longa e reta</t>
  </si>
  <si>
    <t>Vassoura Rastelo</t>
  </si>
  <si>
    <t>Vassourão 40 cm</t>
  </si>
  <si>
    <t>TOTAL FERRAMENTAS</t>
  </si>
  <si>
    <t>TOTAL MENSAL COM BDI</t>
  </si>
  <si>
    <t xml:space="preserve"> PODA E  SUPRESSÃO DE ÁRVORES</t>
  </si>
  <si>
    <t>Machado</t>
  </si>
  <si>
    <t xml:space="preserve">Tesoura para poda de galhos com cabo longo </t>
  </si>
  <si>
    <t>Fita zebrada</t>
  </si>
  <si>
    <t>Cavalete zebrado</t>
  </si>
  <si>
    <t>Corda de Poliamida 12 Mm Tipo Bombeiro - 100 M</t>
  </si>
  <si>
    <t xml:space="preserve">Lima redonda bastarda 8" com cabo </t>
  </si>
  <si>
    <t xml:space="preserve">Lima quadrada bastarda 8" com cabo </t>
  </si>
  <si>
    <t>Ancinho metálico com 12 dentes para jardinagem – cabo de madeira (GRANDE)</t>
  </si>
  <si>
    <t>Facão para mato</t>
  </si>
  <si>
    <t>Rastelo vassoura plástica 26 dentes com cabo de madeira – 120 cm</t>
  </si>
  <si>
    <t>Tela de proteção para roçagem</t>
  </si>
  <si>
    <t>Vassoura 40 cm com cabo</t>
  </si>
  <si>
    <t>OPERAÇÃO DO  VIVEIRO</t>
  </si>
  <si>
    <t>Ancinho metálico com 3 dentes para jardinagem – cabo de madeira (PEQUENA)</t>
  </si>
  <si>
    <t>Mangueira para jardim – 1/2", 200 m</t>
  </si>
  <si>
    <t>Pá de pedreiro com cabo</t>
  </si>
  <si>
    <t>Pá quadrada com cabo de madeira em Y</t>
  </si>
  <si>
    <t>Pazinha estreita metálica para jardinagem – cabo de madeira</t>
  </si>
  <si>
    <t>Pazinha larga metálica para jardinagem – cabo de madeira</t>
  </si>
  <si>
    <t>Picareta com cabo</t>
  </si>
  <si>
    <t>Regador plástico 10 litros</t>
  </si>
  <si>
    <t>Serrote para poda curvo – 12”</t>
  </si>
  <si>
    <t>VEÍCULOS</t>
  </si>
  <si>
    <t>(VEÍCULOS E EQUIPAMENTO - VALOR HORA - EXCLUSO MÃO DE OBRA DE MOTORISTA)</t>
  </si>
  <si>
    <t>UNID</t>
  </si>
  <si>
    <t xml:space="preserve"> HORAS </t>
  </si>
  <si>
    <t>VALOR HORA              (R$)</t>
  </si>
  <si>
    <t>equip.</t>
  </si>
  <si>
    <t>2.3</t>
  </si>
  <si>
    <t>2.4</t>
  </si>
  <si>
    <t>2.5</t>
  </si>
  <si>
    <t>2.6.1</t>
  </si>
  <si>
    <t>Caminhão Toco Pipa (Cap 8.000 litros) - TURNO A</t>
  </si>
  <si>
    <t>2.6.2</t>
  </si>
  <si>
    <t xml:space="preserve">Caminhão Toco Pipa (Cap 8.000 litros) - TURNO B </t>
  </si>
  <si>
    <t>2.7</t>
  </si>
  <si>
    <t>2.8</t>
  </si>
  <si>
    <t xml:space="preserve">Caminhão 3/4 carroceria e cabine suplementar (excluso motorista) </t>
  </si>
  <si>
    <t>CUSTOS AGREGADOS A EQUIPAMENTOS</t>
  </si>
  <si>
    <t>Óleo Diesel</t>
  </si>
  <si>
    <t>Unid.</t>
  </si>
  <si>
    <t xml:space="preserve">Monit. por GPS e sistema de Localização </t>
  </si>
  <si>
    <t>Lavagem ( 2x mês)</t>
  </si>
  <si>
    <t>Peças de reposição</t>
  </si>
  <si>
    <t>VB</t>
  </si>
  <si>
    <t>Pneus</t>
  </si>
  <si>
    <t>Óleo lubrif., filtros</t>
  </si>
  <si>
    <t>Seguro</t>
  </si>
  <si>
    <t>Licenciamento</t>
  </si>
  <si>
    <t>Depreciação</t>
  </si>
  <si>
    <t>Quantidade Mensal Estimada (Hora mínima de Equipamento)</t>
  </si>
  <si>
    <t xml:space="preserve">Caminhão Munk com alcance mínimo de 15 metros c/ cesto aéreo (excluso motorista) </t>
  </si>
  <si>
    <t>Quantidade Mensal Estimada (Hora mínima de Veículo / Equipamento)</t>
  </si>
  <si>
    <t xml:space="preserve">Caminhão Munk com alcance mínimo de 20 metros c/ cesto aéreo (excluso motorista) </t>
  </si>
  <si>
    <t>Caminhão Basculante Toco (Cap. 6m3)</t>
  </si>
  <si>
    <t>Caminhão Toco Pipa (Cap 8.000 litros) - TURNO A e TURNO B</t>
  </si>
  <si>
    <t>ÔNIBUS URBANO capacidade 40 passageiros</t>
  </si>
  <si>
    <t>Retroescavadeira 4x2 CASE 580N (ou similar)</t>
  </si>
  <si>
    <t>EQUIPAMENTOS</t>
  </si>
  <si>
    <t>(EQUIPAMENTO - VALOR HORA - EXCLUSO MÃO DE OBRA DE OPERADOR)</t>
  </si>
  <si>
    <t>VALOR EQUIP./UND</t>
  </si>
  <si>
    <t>Motosserra grande</t>
  </si>
  <si>
    <t>Motosserra pequena</t>
  </si>
  <si>
    <t>4.3</t>
  </si>
  <si>
    <t>Motopodador</t>
  </si>
  <si>
    <t>4.4</t>
  </si>
  <si>
    <t>Soprador</t>
  </si>
  <si>
    <t>4.5</t>
  </si>
  <si>
    <t>4.6</t>
  </si>
  <si>
    <t>4.7</t>
  </si>
  <si>
    <t>Triturador de galho sobre reboque, potência mínima de 25 hp com capacidade de trituração de galhos até 8".</t>
  </si>
  <si>
    <t xml:space="preserve">COMPOSIÇÃO DE PREÇO UNITÁRIO </t>
  </si>
  <si>
    <t xml:space="preserve">EQUIPAMENTOS </t>
  </si>
  <si>
    <t>Motosserra Grande</t>
  </si>
  <si>
    <t>EQUIPAMENTO :</t>
  </si>
  <si>
    <t xml:space="preserve">Gasolina </t>
  </si>
  <si>
    <t>l</t>
  </si>
  <si>
    <t xml:space="preserve">Corrente </t>
  </si>
  <si>
    <t>TOTAL GERAL MENSAL COM BDI (R$)</t>
  </si>
  <si>
    <t>Motosserra - Pequena</t>
  </si>
  <si>
    <t>Roçadeira</t>
  </si>
  <si>
    <t xml:space="preserve">EQUIPAMENTO </t>
  </si>
  <si>
    <t xml:space="preserve">Nylon </t>
  </si>
  <si>
    <t>Triturador de galhos</t>
  </si>
  <si>
    <t xml:space="preserve">Equipamento : Triturador de Galho </t>
  </si>
  <si>
    <t xml:space="preserve">Combustivel </t>
  </si>
  <si>
    <t>lts</t>
  </si>
  <si>
    <t xml:space="preserve">Facas de corte </t>
  </si>
  <si>
    <t>JG</t>
  </si>
  <si>
    <t>FROTA</t>
  </si>
  <si>
    <t>VEÍCULOS E EQUIPAMENTOS - QUANTIDADE - VILA VELHA</t>
  </si>
  <si>
    <t>QUANT</t>
  </si>
  <si>
    <t xml:space="preserve">Caminhão 3/4 com cabine operacional </t>
  </si>
  <si>
    <t>1.3</t>
  </si>
  <si>
    <t>1.4</t>
  </si>
  <si>
    <t>Caminhão Basculante 6m³ c/ cabine operacional</t>
  </si>
  <si>
    <t>1.5</t>
  </si>
  <si>
    <t>1.6</t>
  </si>
  <si>
    <t>Caminhão Toco Pipa (Cap 8.000 litros) - TURNO A  e TURNO B</t>
  </si>
  <si>
    <t>1.7</t>
  </si>
  <si>
    <t>Ônibus (mínimo de 40 lugares)</t>
  </si>
  <si>
    <t>1.8</t>
  </si>
  <si>
    <t>Retroescavadeira 4x2</t>
  </si>
  <si>
    <t>DADOS</t>
  </si>
  <si>
    <t>MÃO-DE-OBRA, VEÍCULOS, EQUIPAMENTOS E INSUMOS</t>
  </si>
  <si>
    <t>Função</t>
  </si>
  <si>
    <t>Salário/mês</t>
  </si>
  <si>
    <t>Fonte: CCT / Data Base</t>
  </si>
  <si>
    <t>Encargos sociais</t>
  </si>
  <si>
    <t>BDI Reduzido</t>
  </si>
  <si>
    <t>BDI Padrão</t>
  </si>
  <si>
    <t>ES000078/2026</t>
  </si>
  <si>
    <t>janeiro/2026</t>
  </si>
  <si>
    <t>Agente Controlador</t>
  </si>
  <si>
    <t>Encarregado / Supervisor</t>
  </si>
  <si>
    <t xml:space="preserve">Operador Equipamentos leves </t>
  </si>
  <si>
    <t>Gratificação Jardineiro</t>
  </si>
  <si>
    <t>Gratificação Oper. Equip. leves</t>
  </si>
  <si>
    <t>Gratificação Encarregado/Supervisor</t>
  </si>
  <si>
    <t>Salário Base</t>
  </si>
  <si>
    <t>Alimentação jardineiro / encarreg./  oper. leves</t>
  </si>
  <si>
    <t>Café da manhã (lanche) - SELURES - SINDICATO ESTADUAL DAS EMPRESAS DE LIMPEZA URBANA DO ESPÍRITO SANTO</t>
  </si>
  <si>
    <t>Plano de Saúde - SELURES - SINDICATO ESTADUAL DAS EMPRESAS DE LIMPEZA URBANA DO ESPÍRITO SANTO</t>
  </si>
  <si>
    <t>Seguro de Vida</t>
  </si>
  <si>
    <t>Motorista Faixa I</t>
  </si>
  <si>
    <t>CCT ES    000318/2025</t>
  </si>
  <si>
    <t>maio/2025</t>
  </si>
  <si>
    <t>Motorista Faixa II</t>
  </si>
  <si>
    <t>Motorista Faixa III</t>
  </si>
  <si>
    <t>Gratificação Motorista</t>
  </si>
  <si>
    <t xml:space="preserve">Salário Base motorista </t>
  </si>
  <si>
    <t>Alimentação Motoristas</t>
  </si>
  <si>
    <t>Café da manhã (lanche) - SINDICATO DOS TRABALHADORES EM TRANSPORTES RODOVIARIOS DO EST. ES</t>
  </si>
  <si>
    <t>Plano de Saúde - SINDICATO DOS TRABALHADORES EM TRANSPORTES RODOVIARIOS DO EST. ES</t>
  </si>
  <si>
    <t>Vale Transporte</t>
  </si>
  <si>
    <t>GVBus - Outubro/2025</t>
  </si>
  <si>
    <t>Outubro/2025</t>
  </si>
  <si>
    <t>CAMINHÕES, MÁQUINAS E VEÍCULOS</t>
  </si>
  <si>
    <t>Valor de aquisição + Implemento</t>
  </si>
  <si>
    <t>Marca/Modelo Sugerido</t>
  </si>
  <si>
    <t>Caminhão 3/4 carroceria e cabine suplementar</t>
  </si>
  <si>
    <t>Caminhão 3/4</t>
  </si>
  <si>
    <t xml:space="preserve">VOLKSWAGEN Modelo: 11-180 Delivery 4x2 2p (diesel)(E6) Ano Modelo: Zero KM Diesel </t>
  </si>
  <si>
    <t>Código Fipe: 515186-4- / Autenticação: vhk931wqkfj1g0 / Março/2026</t>
  </si>
  <si>
    <t>Cabine suplementar de 6 lugares</t>
  </si>
  <si>
    <t>Carroceria de Madeira</t>
  </si>
  <si>
    <t>CARROCERIA FIXA ABERTA DE MADEIRA PARA TRANSPORTE GERAL DE CARGA SECA DIMENSOES APROXIMADAS 2,25 X 4,1 X 0,50 M (INCLUI MONTAGEM, NAO INCLUI CAMINHAO)</t>
  </si>
  <si>
    <t>CÓDIGO 37727 - SINAPI VITÓRIA - ES - FEV/2026</t>
  </si>
  <si>
    <t>Caminhão CESTO AEREO  13m</t>
  </si>
  <si>
    <t xml:space="preserve">Caminhão Toco </t>
  </si>
  <si>
    <t>CAMINHAO TOCO, PESO BRUTO TOTAL 16000 KG, CARGA UTIL MAXIMA 11030 KG, DISTANCIA ENTRE EIXOS 5,41 M, POTENCIA 185 CV (INCLUI CABINE E CHASSI, NAO INCLUI CARROCERIA).</t>
  </si>
  <si>
    <t>37752 - SINAPI - FEV/2026</t>
  </si>
  <si>
    <t xml:space="preserve">Guindauto Hidráulico </t>
  </si>
  <si>
    <t>GUINDAUTO HIDRAULICO, CAPACIDADE MAXIMA DE CARGA 6200 KG, MOMENTO MAXIMO DE CARGA 11,7 TM, ALCANCE MAXIMO HORIZONTAL 9,70 M, PARA MONTAGEM SOBRE CHASSI DE CAMINHAO PBT MINIMO 13000 KG (INCLUI MONTAGEM, NAO INCLUI CAMINHAO)</t>
  </si>
  <si>
    <t>3363 -  SINAPI VITÓRIA - ES - FEV/2026</t>
  </si>
  <si>
    <t>CARROCERIA FIXA ABERTA DE MADEIRA PARA TRANSPORTE GERAL DE CARGA SECA DIMENSOES APROXIMADAS 2,25 X 4,10 X 0,50 M (INCLUI MONTAGEM, NAO INCLUI CAMINHAO)</t>
  </si>
  <si>
    <t>37727 - SINAPI -  VITÓRIA/ES - FEV/2026</t>
  </si>
  <si>
    <t xml:space="preserve">Cesto aéreo duplo em fibra (NR-12) </t>
  </si>
  <si>
    <t>Cotação Internet</t>
  </si>
  <si>
    <t>Caminhão CESTO AEREO  20m</t>
  </si>
  <si>
    <t>COTAÇÃO - Internet</t>
  </si>
  <si>
    <t>Caminhão carroceria de madeira</t>
  </si>
  <si>
    <t>CARROCERIA FIXA ABERTA DE MADEIRA PARA TRANSPORTE GERAL DE CARGA SECA DIMENSOES APROXIMADAS 2,5 X 7,5 X 0,50 M (INCLUI MONTAGEM, NAO INCLUI CAMINHAO)</t>
  </si>
  <si>
    <t>CÓDIGO 37732 - SINAPI VITÓRIA - ES - FEV/2026</t>
  </si>
  <si>
    <t>Triturador de galho</t>
  </si>
  <si>
    <t xml:space="preserve">Marca Vermeer Modelo BC700SV#RB </t>
  </si>
  <si>
    <t xml:space="preserve">Vermeer Equipamentos e Tecnologias LTDA - Abril/2026 </t>
  </si>
  <si>
    <t>Roçadeira stihl FS 220 lateral motor 2 tempos</t>
  </si>
  <si>
    <t>Motosserra STIHL MS 462</t>
  </si>
  <si>
    <t xml:space="preserve">Motopoda </t>
  </si>
  <si>
    <t>Caminhão Toco basculante</t>
  </si>
  <si>
    <t>Caçamba basculante 6 m3</t>
  </si>
  <si>
    <t>CACAMBA METALICA BASCULANTE COM CAPACIDADE DE 6 M3 (INCLUI
MONTAGEM, NAO INCLUI CAMINHAO)</t>
  </si>
  <si>
    <t>CÓDIGO 037733 - SINAPI VITÓRIA - ES - FEV/2026</t>
  </si>
  <si>
    <t>Caminhão Pipa 8 mil lts</t>
  </si>
  <si>
    <t>Tanque Pipa 8.000 l</t>
  </si>
  <si>
    <t>Tanque para transporte de água com capacidade de 8.000 l</t>
  </si>
  <si>
    <t>SICRO -  A9359</t>
  </si>
  <si>
    <t>ONIBUS Urbano</t>
  </si>
  <si>
    <t>MARCOPOLO - VOLARE URBANO V9L (diesel)(E5) - Ano Modelo: 2020 Diesel</t>
  </si>
  <si>
    <t>Código Fipe: 508073-8 – abril/2026 - Autenticação: t6qdbwm54wdj4</t>
  </si>
  <si>
    <t>RETROESCAVADEIRA SOBRE RODAS COM CARREGADEIRA, TRACAO 4 X 2, POTENCIA LIQUIDA 79 HP, PESO OPERACIONAL MINIMO DE 6570 KG, CAPACIDADE DA CARREGADEIRA DE 1,00 M3 E DA RETROESCAVADEIRA MINIMA DE 0,20 M3, PROFUNDIDADE DE ESCAVACAO MAXIMA DE 4,37 M</t>
  </si>
  <si>
    <t>CÓDIGO 036530 - SINAPI VITÓRIA - ES - fev/2026</t>
  </si>
  <si>
    <t>PNEUS</t>
  </si>
  <si>
    <t>R$ Unitário</t>
  </si>
  <si>
    <t>PNEU 205/60R15</t>
  </si>
  <si>
    <t>un</t>
  </si>
  <si>
    <t>PNEU RADIAL R163 275/80R22,5</t>
  </si>
  <si>
    <t>CAMARA</t>
  </si>
  <si>
    <t>RECAPAGEM</t>
  </si>
  <si>
    <t>PNEU 215/75R17,5 M814</t>
  </si>
  <si>
    <t>CAMARA 215/75</t>
  </si>
  <si>
    <t>RECAPAGEM 215/75</t>
  </si>
  <si>
    <t>PROTETOR</t>
  </si>
  <si>
    <t>PNEU MÁQUINAS</t>
  </si>
  <si>
    <t xml:space="preserve">LAVAGEM VEÍCULOS </t>
  </si>
  <si>
    <t>LAVAGEM CAMINHÕES</t>
  </si>
  <si>
    <t>MONITORAMENTO GPS</t>
  </si>
  <si>
    <t>Cotação  - Banco de Preço</t>
  </si>
  <si>
    <t>COMBUSTÍVEIS</t>
  </si>
  <si>
    <t>Gasolina comum</t>
  </si>
  <si>
    <t>ANP - LEVANTAMENTO DE PREÇOS DE COMBUSTÍVEIS - VILA VELHA - ES</t>
  </si>
  <si>
    <t>Diesel S10</t>
  </si>
  <si>
    <t xml:space="preserve">Diesel comum </t>
  </si>
  <si>
    <t>FERRAMENTAS</t>
  </si>
  <si>
    <t xml:space="preserve">DER-ES - 830114 - </t>
  </si>
  <si>
    <t>Cavalete em polietileno zebrado com faixa refletiva</t>
  </si>
  <si>
    <t>SICRO - M0771</t>
  </si>
  <si>
    <t>DER-ES  - '310911</t>
  </si>
  <si>
    <t>Chibanca</t>
  </si>
  <si>
    <t>SINAPI - 38200</t>
  </si>
  <si>
    <t>Fita zebrada (laranja e branca, 7 a 8 cm) M</t>
  </si>
  <si>
    <t>SICRO - M0054</t>
  </si>
  <si>
    <t>SINAPI - 045254</t>
  </si>
  <si>
    <t>SINAPI - 045253</t>
  </si>
  <si>
    <t>Machado Lenhador 3,5 lb com cabo – VONDER</t>
  </si>
  <si>
    <t>Mangueira para jardim – 1/2", 200 m – Tramontina (PVC / Super Flex / Multicamadas)</t>
  </si>
  <si>
    <t>DER-ES - 830102</t>
  </si>
  <si>
    <t>SINAPI - 045234</t>
  </si>
  <si>
    <t>Pazinha estreita metálica para jardinagem – cabo de madeira (Tramontina)</t>
  </si>
  <si>
    <t>Pazinha larga metálica para jardinagem – cabo de madeira (Tramontina)</t>
  </si>
  <si>
    <t xml:space="preserve">Picareta com cabo </t>
  </si>
  <si>
    <t xml:space="preserve">DER-ES - 830101 </t>
  </si>
  <si>
    <t>Rastelo Vassoura plástica 26 dentes com cabo de madeira – 120 cm (Tramontina)</t>
  </si>
  <si>
    <t>Serrote para poda curvo – 12” – Trapp SR-11232</t>
  </si>
  <si>
    <t>Vassoura 40 CM com cabo</t>
  </si>
  <si>
    <t>SINAPI - 038400</t>
  </si>
  <si>
    <t>GRAMA EM PLACAS TIPO ESMERALDA M²</t>
  </si>
  <si>
    <t>BANHEIRO QUIMICO (LOCAÇÃO)</t>
  </si>
  <si>
    <t>dez/2025</t>
  </si>
  <si>
    <t>UNIFORMES / EPI'S</t>
  </si>
  <si>
    <t>UNIFORME</t>
  </si>
  <si>
    <t>Conjunto (Calça e Camisa de brim)</t>
  </si>
  <si>
    <t>SINAPI ES - FEV/2026</t>
  </si>
  <si>
    <t>045267</t>
  </si>
  <si>
    <t>Calçado</t>
  </si>
  <si>
    <t>012893</t>
  </si>
  <si>
    <t>Colete refletivo</t>
  </si>
  <si>
    <t>DER-ES - JANEIRO 2026</t>
  </si>
  <si>
    <t>820113</t>
  </si>
  <si>
    <t>Boné</t>
  </si>
  <si>
    <t>COTAÇÃO</t>
  </si>
  <si>
    <t>DEZ/2025</t>
  </si>
  <si>
    <t>Capa de chuva</t>
  </si>
  <si>
    <t>012894</t>
  </si>
  <si>
    <t>Total conjunto</t>
  </si>
  <si>
    <t xml:space="preserve">EPI'S </t>
  </si>
  <si>
    <t>Protetor auricular tipo plug</t>
  </si>
  <si>
    <t>036142</t>
  </si>
  <si>
    <t>Perneira</t>
  </si>
  <si>
    <t>045265</t>
  </si>
  <si>
    <t>Óculos de proteção</t>
  </si>
  <si>
    <t>036152</t>
  </si>
  <si>
    <t>Protetor facial</t>
  </si>
  <si>
    <t>045209</t>
  </si>
  <si>
    <t>EPI'S DE DESGASTE RÁPIDO</t>
  </si>
  <si>
    <t>Máscara de proteção - cx c/100 und</t>
  </si>
  <si>
    <t>036144</t>
  </si>
  <si>
    <t>Luva de vaqueta</t>
  </si>
  <si>
    <t>012892</t>
  </si>
  <si>
    <t>Luva de tricotada</t>
  </si>
  <si>
    <t>OUTROS EPI'S</t>
  </si>
  <si>
    <t>Luva latex</t>
  </si>
  <si>
    <t>SINAPI ES - SET/2025</t>
  </si>
  <si>
    <t>045261</t>
  </si>
  <si>
    <t>Luva de borracha</t>
  </si>
  <si>
    <t>036147</t>
  </si>
  <si>
    <t>Touca ninja</t>
  </si>
  <si>
    <t>Avental</t>
  </si>
  <si>
    <t>Protetor auricular tipo concha</t>
  </si>
  <si>
    <t>036143</t>
  </si>
  <si>
    <t>Bota de borracha</t>
  </si>
  <si>
    <t>Macacão impermeável descartável</t>
  </si>
  <si>
    <t>Cinto de segurança</t>
  </si>
  <si>
    <t>820101</t>
  </si>
  <si>
    <t>Capacete de obra com carneira</t>
  </si>
  <si>
    <t>820114</t>
  </si>
  <si>
    <t>Bota de segurança</t>
  </si>
  <si>
    <t>820115</t>
  </si>
  <si>
    <t>COTAÇÕES DE PREÇOS</t>
  </si>
  <si>
    <t>VEÍCULOS, EQUIPAMENTOS E INSUMOS</t>
  </si>
  <si>
    <t>VEÍCULOS, EQUIPAMENTOS E INSUMOS - COTAÇÕES - VILA VELHA</t>
  </si>
  <si>
    <t>MENOR PREÇO:</t>
  </si>
  <si>
    <t>Fonte: https://lista.mercadolivre.com.br/onibus-urbano-usados?</t>
  </si>
  <si>
    <t>Fonte:  https://www.marketbook.com.br/listas/para-venda/vermeer/bc700xl/picadores-de-madeira-rebocaveis/31463</t>
  </si>
  <si>
    <t>Fonte: https://lista.mercadolivre.com.br/rocadeira-stihl-fs-220-profissional</t>
  </si>
  <si>
    <t>Fonte: https://www.mercadolivre.com.br/motosserra-a-gasolina-stihl-profesional-ms-382-722-cc-53-cv-cor-laranja</t>
  </si>
  <si>
    <t>CABINE AUXILIAR / COMPLEMENTAR</t>
  </si>
  <si>
    <t>Fonte: https://www.olx.com.br/anuncios/cabine-auxiliar?</t>
  </si>
  <si>
    <t>RASTELO</t>
  </si>
  <si>
    <t>Fonte: https://lista.mercadolivre.com.br/rastelo-de-ferro-com-cabo?</t>
  </si>
  <si>
    <t>FOICE COM CABO</t>
  </si>
  <si>
    <t>Fonte: https://lista.mercadolivre.com.br/foice-com-cabo?sb=all_mercadolibre#D[A:FOICE%20COM%20CABO]</t>
  </si>
  <si>
    <t>BOMBONA DE PLÁSTICO</t>
  </si>
  <si>
    <t>Fonte: https://lista.mercadolivre.com.br/bombona-de-pl%C3%A1stico?sb=all_mercadolibre#D[A:BOMBONA%20DE%20PL%C3%81STICO]</t>
  </si>
  <si>
    <t>COLETE REFLETIVO</t>
  </si>
  <si>
    <t>Fonte: https://lista.mercadolivre.com.br/colete-refletivo?sb=all_mercadolibre#D[A:COLETE%20REFLETIVO]</t>
  </si>
  <si>
    <t>BONÉ</t>
  </si>
  <si>
    <t>Fonte: https://lista.mercadolivre.com.br/bone-arabe-brim</t>
  </si>
  <si>
    <t>LUVA TRICOTADA</t>
  </si>
  <si>
    <t>Fonte: https://lista.mercadolivre.com.br/luva-tricotada-algodao?sb=all_mercadolibre#</t>
  </si>
  <si>
    <t>TOUCA NINJA</t>
  </si>
  <si>
    <t xml:space="preserve"> https://lista.mercadolivre.com.br/touca-ninja?sb=all_mercadolibre#D[A:TOUCA%20NINJA]</t>
  </si>
  <si>
    <t>BOTA DE BORRACHA</t>
  </si>
  <si>
    <t>Fonte: https://lista.mercadolivre.com.br/bota-de-borracha-epi#D[A:BOTA%20DE%20BORRACHA%20EPI]</t>
  </si>
  <si>
    <t>MACACÃO IMPERMEÁVEL DESCARTÁVEL</t>
  </si>
  <si>
    <t>Fonte: https://lista.mercadolivre.com.br/macac%C3%A3o-imperme%C3%A1vel-descart%C3%A1vel?sb=all_mercadolibre#D [A:MACAC%C3%83O%20IMPERME%C3%81VEL%20DESCART%C3%81VEL]</t>
  </si>
  <si>
    <t>CAPACETE DE OBRA COM CARNEIRA</t>
  </si>
  <si>
    <t>Fonte: https://lista.mercadolivre.com.br/capacete-de-obra-com-carneira?sb=all_mercadolibre#D[A:capacete%20de%20obra%20com%20carneira</t>
  </si>
  <si>
    <t xml:space="preserve">Veiculo Pickup 500 Kg </t>
  </si>
  <si>
    <t>VW - VolksWagen - Modelo:
Saveiro Robust 1.6 Total Flex
16V</t>
  </si>
  <si>
    <t xml:space="preserve">TABELA FIPE: Código Fipe:
005538-7 - Autenticação
cghknzgy41fd2v
</t>
  </si>
  <si>
    <t>ANEXO III — PLANILHA DE COMPOSIÇÃO DE PREÇOS</t>
  </si>
  <si>
    <t>Os percentuais e parâmetros utilizados na composição deste BDI foram definidos em conformidade com a Resolução nº 366/2022 do Tribunal de Contas do Estado do Espírito Santo, especialmente a Tabela de Referência da Faixa 4, considerando a natureza e o porte da contratação.</t>
  </si>
  <si>
    <t>*Cotação</t>
  </si>
  <si>
    <t>CENTRO DE CONTROLE OPERACIONAL - CCO</t>
  </si>
  <si>
    <t>Cotação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</si>
</sst>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1">
    <numFmt numFmtId="164" formatCode="_(&quot;R$ &quot;* #,##0.00_);_(&quot;R$ &quot;* \(#,##0.00\);_(&quot;R$ &quot;* \-??_);_(@_)"/>
    <numFmt numFmtId="165" formatCode="_-&quot;R$&quot;* #,##0.00_-;&quot;-R$&quot;* #,##0.00_-;_-&quot;R$&quot;* \-??_-;_-@_-"/>
    <numFmt numFmtId="166" formatCode="_(* #,##0.00_);_(* \(#,##0.00\);_(* \-??_);_(@_)"/>
    <numFmt numFmtId="167" formatCode="&quot;R$ &quot;#,##0.00"/>
    <numFmt numFmtId="168" formatCode="_-&quot;R$ &quot;* #,##0.00_-;&quot;-R$ &quot;* #,##0.00_-;_-&quot;R$ &quot;* \-??_-;_-@_-"/>
    <numFmt numFmtId="169" formatCode="&quot;R$ &quot;#,##0.00;&quot;-R$ &quot;#,##0.00"/>
    <numFmt numFmtId="170" formatCode="_-* #,##0.00\ _R_$_-;\-* #,##0.00\ _R_$_-;_-* \-??\ _R_$_-;_-@_-"/>
    <numFmt numFmtId="171" formatCode="_-* #,##0.00_-;\-* #,##0.00_-;_-* \-??_-;_-@_-"/>
    <numFmt numFmtId="172" formatCode="_-&quot;R$ &quot;* #,##0.0000_-;&quot;-R$ &quot;* #,##0.0000_-;_-&quot;R$ &quot;* \-??_-;_-@_-"/>
    <numFmt numFmtId="173" formatCode="_-* #,##0.0000000_-;\-* #,##0.0000000_-;_-* \-??_-;_-@_-"/>
    <numFmt numFmtId="174" formatCode="_-&quot;R$ &quot;* #,##0.00000_-;&quot;-R$ &quot;* #,##0.00000_-;_-&quot;R$ &quot;* \-??_-;_-@_-"/>
    <numFmt numFmtId="175" formatCode="d\-mmm"/>
    <numFmt numFmtId="176" formatCode="0.0000"/>
    <numFmt numFmtId="177" formatCode="mmm\-yy"/>
    <numFmt numFmtId="178" formatCode="mmm/yyyy"/>
    <numFmt numFmtId="179" formatCode="_-* #,##0_-;\-* #,##0_-;_-* \-_-;_-@_-"/>
    <numFmt numFmtId="180" formatCode="_(* #,##0.00_);_(* \(#,##0.00\);_(* \-_);_(@_)"/>
    <numFmt numFmtId="181" formatCode="#,##0.00;[Red]#,##0.00"/>
    <numFmt numFmtId="182" formatCode="0.000"/>
    <numFmt numFmtId="183" formatCode="m/d/yyyy"/>
    <numFmt numFmtId="184" formatCode="0\)"/>
  </numFmts>
  <fonts count="69" x14ac:knownFonts="1">
    <font>
      <sz val="10"/>
      <name val="Arial"/>
      <family val="2"/>
      <charset val="1"/>
    </font>
    <font>
      <sz val="11"/>
      <color theme="1"/>
      <name val="Calibri"/>
      <family val="2"/>
      <charset val="1"/>
    </font>
    <font>
      <sz val="11"/>
      <color theme="0"/>
      <name val="Calibri"/>
      <family val="2"/>
      <charset val="1"/>
    </font>
    <font>
      <sz val="11"/>
      <color rgb="FF006100"/>
      <name val="Calibri"/>
      <family val="2"/>
      <charset val="1"/>
    </font>
    <font>
      <b/>
      <sz val="11"/>
      <color rgb="FFFA7D00"/>
      <name val="Calibri"/>
      <family val="2"/>
      <charset val="1"/>
    </font>
    <font>
      <b/>
      <sz val="11"/>
      <color theme="0"/>
      <name val="Calibri"/>
      <family val="2"/>
      <charset val="1"/>
    </font>
    <font>
      <sz val="11"/>
      <color rgb="FF3F3F76"/>
      <name val="Calibri"/>
      <family val="2"/>
      <charset val="1"/>
    </font>
    <font>
      <sz val="11"/>
      <color rgb="FF9C0006"/>
      <name val="Calibri"/>
      <family val="2"/>
      <charset val="1"/>
    </font>
    <font>
      <sz val="10"/>
      <color rgb="FF000000"/>
      <name val="Times New Roman"/>
      <family val="1"/>
      <charset val="1"/>
    </font>
    <font>
      <sz val="11"/>
      <color rgb="FF9C6500"/>
      <name val="Calibri"/>
      <family val="2"/>
      <charset val="1"/>
    </font>
    <font>
      <sz val="11"/>
      <color rgb="FF000000"/>
      <name val="Calibri"/>
      <family val="2"/>
      <charset val="1"/>
    </font>
    <font>
      <b/>
      <sz val="11"/>
      <color rgb="FF3F3F3F"/>
      <name val="Calibri"/>
      <family val="2"/>
      <charset val="1"/>
    </font>
    <font>
      <sz val="18"/>
      <color theme="3"/>
      <name val="Cambria"/>
      <family val="1"/>
      <charset val="1"/>
    </font>
    <font>
      <sz val="10"/>
      <color rgb="FF000000"/>
      <name val="Calibri"/>
      <family val="2"/>
      <charset val="1"/>
    </font>
    <font>
      <b/>
      <sz val="16"/>
      <color theme="0"/>
      <name val="Tahoma"/>
      <family val="2"/>
      <charset val="1"/>
    </font>
    <font>
      <b/>
      <sz val="14"/>
      <name val="Arial"/>
      <family val="2"/>
      <charset val="1"/>
    </font>
    <font>
      <b/>
      <sz val="16"/>
      <name val="Tahoma"/>
      <family val="2"/>
      <charset val="1"/>
    </font>
    <font>
      <b/>
      <sz val="14"/>
      <color theme="1"/>
      <name val="Tahoma"/>
      <family val="2"/>
      <charset val="1"/>
    </font>
    <font>
      <b/>
      <sz val="16"/>
      <color rgb="FF1464AB"/>
      <name val="Arial"/>
      <family val="2"/>
      <charset val="1"/>
    </font>
    <font>
      <b/>
      <sz val="12"/>
      <color rgb="FF1464AB"/>
      <name val="Arial"/>
      <family val="2"/>
      <charset val="1"/>
    </font>
    <font>
      <b/>
      <sz val="14"/>
      <color rgb="FF1464AB"/>
      <name val="Arial"/>
      <family val="2"/>
      <charset val="1"/>
    </font>
    <font>
      <sz val="14"/>
      <color theme="1"/>
      <name val="Tahoma"/>
      <family val="2"/>
      <charset val="1"/>
    </font>
    <font>
      <sz val="11"/>
      <name val="Arial"/>
      <family val="2"/>
      <charset val="1"/>
    </font>
    <font>
      <b/>
      <sz val="12"/>
      <color theme="0"/>
      <name val="Calibri"/>
      <family val="2"/>
      <charset val="1"/>
    </font>
    <font>
      <sz val="12"/>
      <color rgb="FF000000"/>
      <name val="Calibri"/>
      <family val="2"/>
      <charset val="1"/>
    </font>
    <font>
      <sz val="16"/>
      <color theme="1"/>
      <name val="Calibri"/>
      <family val="2"/>
      <charset val="1"/>
    </font>
    <font>
      <sz val="18"/>
      <color theme="1"/>
      <name val="Calibri"/>
      <family val="2"/>
      <charset val="1"/>
    </font>
    <font>
      <sz val="8"/>
      <name val="Arial"/>
      <family val="2"/>
      <charset val="1"/>
    </font>
    <font>
      <b/>
      <sz val="12"/>
      <color rgb="FF000000"/>
      <name val="Arial"/>
      <family val="2"/>
      <charset val="1"/>
    </font>
    <font>
      <b/>
      <sz val="10"/>
      <color rgb="FFFFFFFF"/>
      <name val="Arial"/>
      <family val="2"/>
      <charset val="1"/>
    </font>
    <font>
      <b/>
      <sz val="11"/>
      <name val="Arial"/>
      <family val="2"/>
      <charset val="1"/>
    </font>
    <font>
      <b/>
      <sz val="11"/>
      <color rgb="FF000000"/>
      <name val="Arial"/>
      <family val="2"/>
      <charset val="1"/>
    </font>
    <font>
      <b/>
      <sz val="11"/>
      <color theme="0"/>
      <name val="Arial"/>
      <family val="2"/>
      <charset val="1"/>
    </font>
    <font>
      <sz val="11"/>
      <color theme="0"/>
      <name val="Arial"/>
      <family val="2"/>
      <charset val="1"/>
    </font>
    <font>
      <b/>
      <sz val="8"/>
      <name val="Arial"/>
      <family val="2"/>
      <charset val="1"/>
    </font>
    <font>
      <b/>
      <sz val="12"/>
      <color theme="0"/>
      <name val="Arial"/>
      <family val="2"/>
      <charset val="1"/>
    </font>
    <font>
      <b/>
      <sz val="10"/>
      <name val="Arial"/>
      <family val="2"/>
      <charset val="1"/>
    </font>
    <font>
      <b/>
      <sz val="12"/>
      <color rgb="FFFFFFFF"/>
      <name val="Arial"/>
      <family val="2"/>
      <charset val="1"/>
    </font>
    <font>
      <sz val="10"/>
      <color rgb="FFFF0000"/>
      <name val="Arial"/>
      <family val="2"/>
      <charset val="1"/>
    </font>
    <font>
      <sz val="11"/>
      <color theme="1"/>
      <name val="Arial"/>
      <family val="2"/>
      <charset val="1"/>
    </font>
    <font>
      <b/>
      <sz val="16"/>
      <color rgb="FF1464AB"/>
      <name val="Tahoma"/>
      <family val="2"/>
      <charset val="1"/>
    </font>
    <font>
      <b/>
      <sz val="11"/>
      <color theme="1"/>
      <name val="Arial"/>
      <family val="2"/>
      <charset val="1"/>
    </font>
    <font>
      <sz val="12"/>
      <color theme="1"/>
      <name val="Arial"/>
      <family val="2"/>
      <charset val="1"/>
    </font>
    <font>
      <sz val="10"/>
      <name val="Calibri"/>
      <family val="2"/>
      <charset val="1"/>
    </font>
    <font>
      <b/>
      <sz val="11"/>
      <name val="Calibri"/>
      <family val="2"/>
      <charset val="1"/>
    </font>
    <font>
      <b/>
      <sz val="12"/>
      <name val="Arial"/>
      <family val="2"/>
      <charset val="1"/>
    </font>
    <font>
      <i/>
      <sz val="11"/>
      <color rgb="FF404040"/>
      <name val="Calibri"/>
      <family val="2"/>
      <charset val="1"/>
    </font>
    <font>
      <b/>
      <sz val="26"/>
      <color rgb="FF1464AB"/>
      <name val="Calibri"/>
      <family val="2"/>
      <charset val="1"/>
    </font>
    <font>
      <i/>
      <sz val="10"/>
      <name val="Arial"/>
      <family val="2"/>
      <charset val="1"/>
    </font>
    <font>
      <b/>
      <sz val="10"/>
      <color theme="1"/>
      <name val="Arial"/>
      <family val="2"/>
      <charset val="1"/>
    </font>
    <font>
      <sz val="10"/>
      <color theme="1"/>
      <name val="Arial"/>
      <family val="2"/>
      <charset val="1"/>
    </font>
    <font>
      <b/>
      <sz val="10"/>
      <color theme="0"/>
      <name val="Arial"/>
      <family val="2"/>
      <charset val="1"/>
    </font>
    <font>
      <b/>
      <sz val="11"/>
      <color rgb="FF1464AB"/>
      <name val="Arial"/>
      <family val="2"/>
      <charset val="1"/>
    </font>
    <font>
      <b/>
      <sz val="9"/>
      <color theme="0"/>
      <name val="Arial"/>
      <family val="2"/>
      <charset val="1"/>
    </font>
    <font>
      <sz val="11"/>
      <color rgb="FF000000"/>
      <name val="Arial"/>
      <family val="2"/>
      <charset val="1"/>
    </font>
    <font>
      <b/>
      <sz val="9"/>
      <color rgb="FF1464AB"/>
      <name val="Arial"/>
      <family val="2"/>
      <charset val="1"/>
    </font>
    <font>
      <sz val="10"/>
      <color rgb="FF000000"/>
      <name val="Arial"/>
      <family val="2"/>
      <charset val="1"/>
    </font>
    <font>
      <b/>
      <sz val="10"/>
      <color rgb="FF1464AB"/>
      <name val="Arial"/>
      <family val="2"/>
      <charset val="1"/>
    </font>
    <font>
      <sz val="10"/>
      <color rgb="FF1464AB"/>
      <name val="Arial"/>
      <family val="2"/>
      <charset val="1"/>
    </font>
    <font>
      <sz val="11"/>
      <color rgb="FF1464AB"/>
      <name val="Arial"/>
      <family val="2"/>
      <charset val="1"/>
    </font>
    <font>
      <sz val="12"/>
      <name val="Arial"/>
      <family val="2"/>
      <charset val="1"/>
    </font>
    <font>
      <b/>
      <sz val="12"/>
      <color theme="1"/>
      <name val="Arial"/>
      <family val="2"/>
      <charset val="1"/>
    </font>
    <font>
      <b/>
      <sz val="30"/>
      <color theme="0"/>
      <name val="Tahoma"/>
      <family val="2"/>
      <charset val="1"/>
    </font>
    <font>
      <b/>
      <sz val="20"/>
      <name val="Tahoma"/>
      <family val="2"/>
      <charset val="1"/>
    </font>
    <font>
      <u/>
      <sz val="10"/>
      <color theme="10"/>
      <name val="Arial"/>
      <family val="2"/>
      <charset val="1"/>
    </font>
    <font>
      <sz val="10"/>
      <name val="Arial"/>
      <family val="2"/>
      <charset val="1"/>
    </font>
    <font>
      <b/>
      <sz val="10"/>
      <name val="Arial"/>
      <family val="2"/>
    </font>
    <font>
      <b/>
      <sz val="14"/>
      <color rgb="FF0070C0"/>
      <name val="Arial"/>
      <family val="2"/>
      <charset val="1"/>
    </font>
    <font>
      <b/>
      <sz val="12"/>
      <color rgb="FF1464AB"/>
      <name val="Arial"/>
      <family val="2"/>
    </font>
  </fonts>
  <fills count="45">
    <fill>
      <patternFill patternType="none"/>
    </fill>
    <fill>
      <patternFill patternType="gray125"/>
    </fill>
    <fill>
      <patternFill patternType="solid">
        <fgColor theme="4" tint="0.79979857783745845"/>
        <bgColor rgb="FFDBEEF4"/>
      </patternFill>
    </fill>
    <fill>
      <patternFill patternType="solid">
        <fgColor theme="5" tint="0.79979857783745845"/>
        <bgColor rgb="FFE6E0EC"/>
      </patternFill>
    </fill>
    <fill>
      <patternFill patternType="solid">
        <fgColor theme="6" tint="0.79979857783745845"/>
        <bgColor rgb="FFF2F2F2"/>
      </patternFill>
    </fill>
    <fill>
      <patternFill patternType="solid">
        <fgColor theme="7" tint="0.79979857783745845"/>
        <bgColor rgb="FFDCE6F2"/>
      </patternFill>
    </fill>
    <fill>
      <patternFill patternType="solid">
        <fgColor theme="8" tint="0.79979857783745845"/>
        <bgColor rgb="FFDEEFF6"/>
      </patternFill>
    </fill>
    <fill>
      <patternFill patternType="solid">
        <fgColor theme="9" tint="0.79979857783745845"/>
        <bgColor rgb="FFEBF1DE"/>
      </patternFill>
    </fill>
    <fill>
      <patternFill patternType="solid">
        <fgColor theme="4" tint="0.59978026673177287"/>
        <bgColor rgb="FFB7DEE8"/>
      </patternFill>
    </fill>
    <fill>
      <patternFill patternType="solid">
        <fgColor theme="5" tint="0.59978026673177287"/>
        <bgColor rgb="FFF9C2B9"/>
      </patternFill>
    </fill>
    <fill>
      <patternFill patternType="solid">
        <fgColor theme="6" tint="0.59978026673177287"/>
        <bgColor rgb="FFD9D9D9"/>
      </patternFill>
    </fill>
    <fill>
      <patternFill patternType="solid">
        <fgColor theme="7" tint="0.59978026673177287"/>
        <bgColor rgb="FFBFBFBF"/>
      </patternFill>
    </fill>
    <fill>
      <patternFill patternType="solid">
        <fgColor theme="8" tint="0.59978026673177287"/>
        <bgColor rgb="FFB9CDE5"/>
      </patternFill>
    </fill>
    <fill>
      <patternFill patternType="solid">
        <fgColor theme="9" tint="0.59978026673177287"/>
        <bgColor rgb="FFFFCC99"/>
      </patternFill>
    </fill>
    <fill>
      <patternFill patternType="solid">
        <fgColor theme="4" tint="0.39979247413556324"/>
        <bgColor rgb="FF93CDDD"/>
      </patternFill>
    </fill>
    <fill>
      <patternFill patternType="solid">
        <fgColor theme="5" tint="0.39979247413556324"/>
        <bgColor rgb="FFB3A2C7"/>
      </patternFill>
    </fill>
    <fill>
      <patternFill patternType="solid">
        <fgColor theme="6" tint="0.39979247413556324"/>
        <bgColor rgb="FFD7E4BD"/>
      </patternFill>
    </fill>
    <fill>
      <patternFill patternType="solid">
        <fgColor theme="7" tint="0.39979247413556324"/>
        <bgColor rgb="FFA6A6A6"/>
      </patternFill>
    </fill>
    <fill>
      <patternFill patternType="solid">
        <fgColor theme="8" tint="0.39979247413556324"/>
        <bgColor rgb="FF95B3D7"/>
      </patternFill>
    </fill>
    <fill>
      <patternFill patternType="solid">
        <fgColor theme="9" tint="0.39979247413556324"/>
        <bgColor rgb="FFFFCC99"/>
      </patternFill>
    </fill>
    <fill>
      <patternFill patternType="solid">
        <fgColor rgb="FFC6EFCE"/>
        <bgColor rgb="FFD7E4BD"/>
      </patternFill>
    </fill>
    <fill>
      <patternFill patternType="solid">
        <fgColor rgb="FFF2F2F2"/>
        <bgColor rgb="FFEBF1DE"/>
      </patternFill>
    </fill>
    <fill>
      <patternFill patternType="solid">
        <fgColor rgb="FFA5A5A5"/>
        <bgColor rgb="FFA6A6A6"/>
      </patternFill>
    </fill>
    <fill>
      <patternFill patternType="solid">
        <fgColor rgb="FFFFCC99"/>
        <bgColor rgb="FFFAC090"/>
      </patternFill>
    </fill>
    <fill>
      <patternFill patternType="solid">
        <fgColor rgb="FFFFC7CE"/>
        <bgColor rgb="FFF9C2B9"/>
      </patternFill>
    </fill>
    <fill>
      <patternFill patternType="solid">
        <fgColor rgb="FFFFEB9C"/>
        <bgColor rgb="FFFCD5B5"/>
      </patternFill>
    </fill>
    <fill>
      <patternFill patternType="solid">
        <fgColor rgb="FFFFFFCC"/>
        <bgColor rgb="FFEBF1DE"/>
      </patternFill>
    </fill>
    <fill>
      <patternFill patternType="solid">
        <fgColor theme="4"/>
        <bgColor rgb="FF558ED5"/>
      </patternFill>
    </fill>
    <fill>
      <patternFill patternType="solid">
        <fgColor theme="5"/>
        <bgColor rgb="FF9C6500"/>
      </patternFill>
    </fill>
    <fill>
      <patternFill patternType="solid">
        <fgColor theme="6"/>
        <bgColor rgb="FF92D050"/>
      </patternFill>
    </fill>
    <fill>
      <patternFill patternType="solid">
        <fgColor theme="7"/>
        <bgColor rgb="FF808080"/>
      </patternFill>
    </fill>
    <fill>
      <patternFill patternType="solid">
        <fgColor theme="8"/>
        <bgColor rgb="FF558ED5"/>
      </patternFill>
    </fill>
    <fill>
      <patternFill patternType="solid">
        <fgColor theme="9"/>
        <bgColor rgb="FFFA7D00"/>
      </patternFill>
    </fill>
    <fill>
      <patternFill patternType="solid">
        <fgColor rgb="FF1464AB"/>
        <bgColor rgb="FF115BC9"/>
      </patternFill>
    </fill>
    <fill>
      <patternFill patternType="solid">
        <fgColor rgb="FFFFFFFF"/>
        <bgColor rgb="FFF2F2F2"/>
      </patternFill>
    </fill>
    <fill>
      <patternFill patternType="solid">
        <fgColor rgb="FFDEEFF6"/>
        <bgColor rgb="FFDBEEF4"/>
      </patternFill>
    </fill>
    <fill>
      <patternFill patternType="solid">
        <fgColor rgb="FF115BC9"/>
        <bgColor rgb="FF1464AB"/>
      </patternFill>
    </fill>
    <fill>
      <patternFill patternType="solid">
        <fgColor rgb="FFFFFF00"/>
        <bgColor rgb="FFFFC000"/>
      </patternFill>
    </fill>
    <fill>
      <patternFill patternType="solid">
        <fgColor rgb="FF09336E"/>
        <bgColor rgb="FF27427A"/>
      </patternFill>
    </fill>
    <fill>
      <patternFill patternType="solid">
        <fgColor theme="3" tint="0.39979247413556324"/>
        <bgColor rgb="FF4F81BD"/>
      </patternFill>
    </fill>
    <fill>
      <patternFill patternType="solid">
        <fgColor theme="0" tint="-0.14999847407452621"/>
        <bgColor rgb="FFE6E0EC"/>
      </patternFill>
    </fill>
    <fill>
      <patternFill patternType="solid">
        <fgColor rgb="FFF9C2B9"/>
        <bgColor rgb="FFFFC7CE"/>
      </patternFill>
    </fill>
    <fill>
      <patternFill patternType="solid">
        <fgColor theme="0" tint="-0.34998626667073579"/>
        <bgColor rgb="FFA5A5A5"/>
      </patternFill>
    </fill>
    <fill>
      <patternFill patternType="solid">
        <fgColor theme="0" tint="-0.249977111117893"/>
        <bgColor rgb="FFCCC1DA"/>
      </patternFill>
    </fill>
    <fill>
      <patternFill patternType="solid">
        <fgColor theme="0" tint="-0.14999847407452621"/>
        <bgColor indexed="64"/>
      </patternFill>
    </fill>
  </fills>
  <borders count="57">
    <border>
      <left/>
      <right/>
      <top/>
      <bottom/>
      <diagonal/>
    </border>
    <border>
      <left style="thin">
        <color rgb="FF808080"/>
      </left>
      <right style="thin">
        <color rgb="FF808080"/>
      </right>
      <top style="thin">
        <color rgb="FF808080"/>
      </top>
      <bottom style="thin">
        <color rgb="FF808080"/>
      </bottom>
      <diagonal/>
    </border>
    <border>
      <left style="double">
        <color rgb="FF006000"/>
      </left>
      <right style="double">
        <color rgb="FF006000"/>
      </right>
      <top style="double">
        <color rgb="FF006000"/>
      </top>
      <bottom style="double">
        <color rgb="FF006000"/>
      </bottom>
      <diagonal/>
    </border>
    <border>
      <left style="thin">
        <color rgb="FFA6A6A6"/>
      </left>
      <right style="thin">
        <color rgb="FFA6A6A6"/>
      </right>
      <top style="thin">
        <color rgb="FFA6A6A6"/>
      </top>
      <bottom style="thin">
        <color rgb="FFA6A6A6"/>
      </bottom>
      <diagonal/>
    </border>
    <border>
      <left style="thin">
        <color rgb="FF006000"/>
      </left>
      <right style="thin">
        <color rgb="FF006000"/>
      </right>
      <top style="thin">
        <color rgb="FF006000"/>
      </top>
      <bottom style="thin">
        <color rgb="FF006000"/>
      </bottom>
      <diagonal/>
    </border>
    <border>
      <left style="thin">
        <color auto="1"/>
      </left>
      <right style="thin">
        <color auto="1"/>
      </right>
      <top style="thin">
        <color auto="1"/>
      </top>
      <bottom style="thin">
        <color auto="1"/>
      </bottom>
      <diagonal/>
    </border>
    <border>
      <left style="thin">
        <color auto="1"/>
      </left>
      <right style="thin">
        <color auto="1"/>
      </right>
      <top/>
      <bottom/>
      <diagonal/>
    </border>
    <border>
      <left/>
      <right/>
      <top/>
      <bottom style="thin">
        <color auto="1"/>
      </bottom>
      <diagonal/>
    </border>
    <border>
      <left style="medium">
        <color auto="1"/>
      </left>
      <right style="medium">
        <color auto="1"/>
      </right>
      <top style="medium">
        <color auto="1"/>
      </top>
      <bottom style="medium">
        <color auto="1"/>
      </bottom>
      <diagonal/>
    </border>
    <border>
      <left style="thin">
        <color auto="1"/>
      </left>
      <right/>
      <top style="thin">
        <color auto="1"/>
      </top>
      <bottom style="thin">
        <color auto="1"/>
      </bottom>
      <diagonal/>
    </border>
    <border>
      <left style="thin">
        <color auto="1"/>
      </left>
      <right style="thin">
        <color auto="1"/>
      </right>
      <top/>
      <bottom style="thin">
        <color auto="1"/>
      </bottom>
      <diagonal/>
    </border>
    <border>
      <left style="thin">
        <color auto="1"/>
      </left>
      <right/>
      <top/>
      <bottom/>
      <diagonal/>
    </border>
    <border>
      <left style="medium">
        <color auto="1"/>
      </left>
      <right/>
      <top/>
      <bottom style="medium">
        <color auto="1"/>
      </bottom>
      <diagonal/>
    </border>
    <border>
      <left style="medium">
        <color rgb="FF09336E"/>
      </left>
      <right/>
      <top/>
      <bottom style="medium">
        <color auto="1"/>
      </bottom>
      <diagonal/>
    </border>
    <border>
      <left style="medium">
        <color rgb="FF09336E"/>
      </left>
      <right style="medium">
        <color auto="1"/>
      </right>
      <top/>
      <bottom style="medium">
        <color auto="1"/>
      </bottom>
      <diagonal/>
    </border>
    <border>
      <left style="thin">
        <color auto="1"/>
      </left>
      <right/>
      <top style="thin">
        <color auto="1"/>
      </top>
      <bottom/>
      <diagonal/>
    </border>
    <border>
      <left style="thin">
        <color auto="1"/>
      </left>
      <right style="thin">
        <color auto="1"/>
      </right>
      <top style="thin">
        <color auto="1"/>
      </top>
      <bottom/>
      <diagonal/>
    </border>
    <border>
      <left/>
      <right/>
      <top style="thin">
        <color auto="1"/>
      </top>
      <bottom style="thin">
        <color auto="1"/>
      </bottom>
      <diagonal/>
    </border>
    <border>
      <left/>
      <right style="thin">
        <color auto="1"/>
      </right>
      <top style="thin">
        <color auto="1"/>
      </top>
      <bottom style="thin">
        <color auto="1"/>
      </bottom>
      <diagonal/>
    </border>
    <border>
      <left/>
      <right/>
      <top style="thin">
        <color auto="1"/>
      </top>
      <bottom/>
      <diagonal/>
    </border>
    <border>
      <left/>
      <right style="thin">
        <color auto="1"/>
      </right>
      <top/>
      <bottom/>
      <diagonal/>
    </border>
    <border>
      <left style="thin">
        <color auto="1"/>
      </left>
      <right/>
      <top/>
      <bottom style="thin">
        <color auto="1"/>
      </bottom>
      <diagonal/>
    </border>
    <border>
      <left style="dotted">
        <color auto="1"/>
      </left>
      <right/>
      <top/>
      <bottom style="dotted">
        <color auto="1"/>
      </bottom>
      <diagonal/>
    </border>
    <border>
      <left/>
      <right/>
      <top/>
      <bottom style="dotted">
        <color auto="1"/>
      </bottom>
      <diagonal/>
    </border>
    <border>
      <left/>
      <right style="dotted">
        <color auto="1"/>
      </right>
      <top/>
      <bottom style="dotted">
        <color auto="1"/>
      </bottom>
      <diagonal/>
    </border>
    <border>
      <left/>
      <right style="thin">
        <color auto="1"/>
      </right>
      <top/>
      <bottom style="thin">
        <color auto="1"/>
      </bottom>
      <diagonal/>
    </border>
    <border>
      <left/>
      <right style="thin">
        <color auto="1"/>
      </right>
      <top style="thin">
        <color auto="1"/>
      </top>
      <bottom/>
      <diagonal/>
    </border>
    <border>
      <left style="thin">
        <color auto="1"/>
      </left>
      <right/>
      <top style="medium">
        <color auto="1"/>
      </top>
      <bottom style="medium">
        <color auto="1"/>
      </bottom>
      <diagonal/>
    </border>
    <border>
      <left/>
      <right style="thin">
        <color auto="1"/>
      </right>
      <top style="medium">
        <color auto="1"/>
      </top>
      <bottom style="medium">
        <color auto="1"/>
      </bottom>
      <diagonal/>
    </border>
    <border>
      <left/>
      <right/>
      <top/>
      <bottom style="thin">
        <color rgb="FFA6A6A6"/>
      </bottom>
      <diagonal/>
    </border>
    <border>
      <left/>
      <right/>
      <top style="thin">
        <color rgb="FFA6A6A6"/>
      </top>
      <bottom/>
      <diagonal/>
    </border>
    <border>
      <left style="thin">
        <color auto="1"/>
      </left>
      <right style="hair">
        <color auto="1"/>
      </right>
      <top style="thin">
        <color auto="1"/>
      </top>
      <bottom style="hair">
        <color auto="1"/>
      </bottom>
      <diagonal/>
    </border>
    <border>
      <left style="hair">
        <color auto="1"/>
      </left>
      <right style="hair">
        <color auto="1"/>
      </right>
      <top style="thin">
        <color auto="1"/>
      </top>
      <bottom style="hair">
        <color auto="1"/>
      </bottom>
      <diagonal/>
    </border>
    <border>
      <left style="hair">
        <color auto="1"/>
      </left>
      <right style="hair">
        <color auto="1"/>
      </right>
      <top style="hair">
        <color auto="1"/>
      </top>
      <bottom style="hair">
        <color auto="1"/>
      </bottom>
      <diagonal/>
    </border>
    <border>
      <left style="hair">
        <color auto="1"/>
      </left>
      <right style="thin">
        <color auto="1"/>
      </right>
      <top style="thin">
        <color auto="1"/>
      </top>
      <bottom style="hair">
        <color auto="1"/>
      </bottom>
      <diagonal/>
    </border>
    <border>
      <left style="thin">
        <color auto="1"/>
      </left>
      <right style="hair">
        <color auto="1"/>
      </right>
      <top style="hair">
        <color auto="1"/>
      </top>
      <bottom style="hair">
        <color auto="1"/>
      </bottom>
      <diagonal/>
    </border>
    <border>
      <left style="hair">
        <color auto="1"/>
      </left>
      <right style="thin">
        <color auto="1"/>
      </right>
      <top style="hair">
        <color auto="1"/>
      </top>
      <bottom style="hair">
        <color auto="1"/>
      </bottom>
      <diagonal/>
    </border>
    <border>
      <left style="thin">
        <color auto="1"/>
      </left>
      <right style="hair">
        <color auto="1"/>
      </right>
      <top style="hair">
        <color auto="1"/>
      </top>
      <bottom style="thin">
        <color auto="1"/>
      </bottom>
      <diagonal/>
    </border>
    <border>
      <left style="hair">
        <color auto="1"/>
      </left>
      <right style="hair">
        <color auto="1"/>
      </right>
      <top style="hair">
        <color auto="1"/>
      </top>
      <bottom style="thin">
        <color auto="1"/>
      </bottom>
      <diagonal/>
    </border>
    <border>
      <left style="hair">
        <color auto="1"/>
      </left>
      <right style="thin">
        <color auto="1"/>
      </right>
      <top style="hair">
        <color auto="1"/>
      </top>
      <bottom style="thin">
        <color auto="1"/>
      </bottom>
      <diagonal/>
    </border>
    <border>
      <left style="thin">
        <color auto="1"/>
      </left>
      <right style="hair">
        <color auto="1"/>
      </right>
      <top style="thin">
        <color auto="1"/>
      </top>
      <bottom style="thin">
        <color auto="1"/>
      </bottom>
      <diagonal/>
    </border>
    <border>
      <left style="hair">
        <color auto="1"/>
      </left>
      <right style="hair">
        <color auto="1"/>
      </right>
      <top/>
      <bottom/>
      <diagonal/>
    </border>
    <border>
      <left style="hair">
        <color auto="1"/>
      </left>
      <right style="thin">
        <color auto="1"/>
      </right>
      <top/>
      <bottom/>
      <diagonal/>
    </border>
    <border>
      <left/>
      <right style="hair">
        <color auto="1"/>
      </right>
      <top style="hair">
        <color auto="1"/>
      </top>
      <bottom style="hair">
        <color auto="1"/>
      </bottom>
      <diagonal/>
    </border>
    <border>
      <left/>
      <right style="thin">
        <color auto="1"/>
      </right>
      <top style="hair">
        <color auto="1"/>
      </top>
      <bottom style="thin">
        <color auto="1"/>
      </bottom>
      <diagonal/>
    </border>
    <border>
      <left style="thin">
        <color auto="1"/>
      </left>
      <right style="hair">
        <color auto="1"/>
      </right>
      <top/>
      <bottom style="hair">
        <color auto="1"/>
      </bottom>
      <diagonal/>
    </border>
    <border>
      <left style="hair">
        <color auto="1"/>
      </left>
      <right/>
      <top style="hair">
        <color auto="1"/>
      </top>
      <bottom style="thin">
        <color auto="1"/>
      </bottom>
      <diagonal/>
    </border>
    <border>
      <left style="hair">
        <color auto="1"/>
      </left>
      <right style="thin">
        <color auto="1"/>
      </right>
      <top style="thin">
        <color auto="1"/>
      </top>
      <bottom style="thin">
        <color auto="1"/>
      </bottom>
      <diagonal/>
    </border>
    <border>
      <left style="hair">
        <color auto="1"/>
      </left>
      <right style="hair">
        <color auto="1"/>
      </right>
      <top/>
      <bottom style="hair">
        <color auto="1"/>
      </bottom>
      <diagonal/>
    </border>
    <border>
      <left style="medium">
        <color auto="1"/>
      </left>
      <right style="thin">
        <color auto="1"/>
      </right>
      <top style="medium">
        <color auto="1"/>
      </top>
      <bottom style="medium">
        <color auto="1"/>
      </bottom>
      <diagonal/>
    </border>
    <border>
      <left/>
      <right/>
      <top/>
      <bottom style="medium">
        <color auto="1"/>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theme="1"/>
      </left>
      <right style="thin">
        <color theme="1"/>
      </right>
      <top style="thin">
        <color theme="1"/>
      </top>
      <bottom style="thin">
        <color theme="1"/>
      </bottom>
      <diagonal/>
    </border>
    <border>
      <left style="thin">
        <color theme="1"/>
      </left>
      <right/>
      <top style="thin">
        <color theme="1"/>
      </top>
      <bottom style="thin">
        <color theme="1"/>
      </bottom>
      <diagonal/>
    </border>
    <border>
      <left style="thin">
        <color auto="1"/>
      </left>
      <right style="thin">
        <color theme="1"/>
      </right>
      <top style="thin">
        <color theme="1"/>
      </top>
      <bottom style="thin">
        <color theme="1"/>
      </bottom>
      <diagonal/>
    </border>
  </borders>
  <cellStyleXfs count="59">
    <xf numFmtId="0" fontId="0" fillId="0" borderId="0"/>
    <xf numFmtId="0" fontId="1" fillId="2" borderId="0"/>
    <xf numFmtId="0" fontId="1" fillId="3" borderId="0"/>
    <xf numFmtId="0" fontId="1" fillId="4" borderId="0"/>
    <xf numFmtId="0" fontId="1" fillId="5" borderId="0"/>
    <xf numFmtId="0" fontId="1" fillId="6" borderId="0"/>
    <xf numFmtId="0" fontId="1" fillId="7" borderId="0"/>
    <xf numFmtId="0" fontId="1" fillId="8" borderId="0"/>
    <xf numFmtId="0" fontId="1" fillId="9" borderId="0"/>
    <xf numFmtId="0" fontId="1" fillId="10" borderId="0"/>
    <xf numFmtId="0" fontId="1" fillId="11" borderId="0"/>
    <xf numFmtId="0" fontId="1" fillId="12" borderId="0"/>
    <xf numFmtId="0" fontId="1" fillId="13" borderId="0"/>
    <xf numFmtId="0" fontId="2" fillId="14" borderId="0"/>
    <xf numFmtId="0" fontId="2" fillId="15" borderId="0"/>
    <xf numFmtId="0" fontId="2" fillId="16" borderId="0"/>
    <xf numFmtId="0" fontId="2" fillId="17" borderId="0"/>
    <xf numFmtId="0" fontId="2" fillId="18" borderId="0"/>
    <xf numFmtId="0" fontId="2" fillId="19" borderId="0"/>
    <xf numFmtId="0" fontId="3" fillId="20" borderId="0"/>
    <xf numFmtId="0" fontId="4" fillId="21" borderId="1"/>
    <xf numFmtId="0" fontId="5" fillId="22" borderId="2"/>
    <xf numFmtId="0" fontId="6" fillId="23" borderId="1"/>
    <xf numFmtId="0" fontId="7" fillId="24" borderId="0"/>
    <xf numFmtId="164" fontId="65" fillId="0" borderId="0"/>
    <xf numFmtId="164" fontId="65" fillId="0" borderId="0"/>
    <xf numFmtId="165" fontId="8" fillId="0" borderId="0"/>
    <xf numFmtId="0" fontId="9" fillId="25" borderId="0"/>
    <xf numFmtId="0" fontId="8" fillId="0" borderId="0"/>
    <xf numFmtId="0" fontId="1" fillId="0" borderId="0"/>
    <xf numFmtId="0" fontId="65" fillId="0" borderId="0"/>
    <xf numFmtId="0" fontId="65" fillId="0" borderId="0"/>
    <xf numFmtId="0" fontId="65" fillId="0" borderId="0"/>
    <xf numFmtId="0" fontId="1" fillId="0" borderId="0"/>
    <xf numFmtId="0" fontId="65" fillId="0" borderId="0"/>
    <xf numFmtId="0" fontId="65" fillId="0" borderId="0"/>
    <xf numFmtId="0" fontId="1" fillId="0" borderId="0"/>
    <xf numFmtId="0" fontId="65" fillId="0" borderId="0"/>
    <xf numFmtId="0" fontId="10" fillId="0" borderId="0"/>
    <xf numFmtId="0" fontId="8" fillId="0" borderId="0"/>
    <xf numFmtId="0" fontId="10" fillId="26" borderId="3"/>
    <xf numFmtId="9" fontId="65" fillId="0" borderId="0"/>
    <xf numFmtId="9" fontId="65" fillId="0" borderId="0"/>
    <xf numFmtId="9" fontId="10" fillId="0" borderId="0"/>
    <xf numFmtId="9" fontId="10" fillId="0" borderId="0"/>
    <xf numFmtId="0" fontId="11" fillId="21" borderId="4"/>
    <xf numFmtId="166" fontId="10" fillId="0" borderId="0"/>
    <xf numFmtId="166" fontId="65" fillId="0" borderId="0"/>
    <xf numFmtId="166" fontId="65" fillId="0" borderId="0"/>
    <xf numFmtId="0" fontId="12" fillId="0" borderId="0"/>
    <xf numFmtId="166" fontId="10" fillId="0" borderId="0"/>
    <xf numFmtId="166" fontId="65" fillId="0" borderId="0"/>
    <xf numFmtId="166" fontId="65" fillId="0" borderId="0"/>
    <xf numFmtId="0" fontId="2" fillId="27" borderId="0"/>
    <xf numFmtId="0" fontId="2" fillId="28" borderId="0"/>
    <xf numFmtId="0" fontId="2" fillId="29" borderId="0"/>
    <xf numFmtId="0" fontId="2" fillId="30" borderId="0"/>
    <xf numFmtId="0" fontId="2" fillId="31" borderId="0"/>
    <xf numFmtId="0" fontId="2" fillId="32" borderId="0"/>
  </cellStyleXfs>
  <cellXfs count="828">
    <xf numFmtId="0" fontId="0" fillId="0" borderId="0" xfId="0"/>
    <xf numFmtId="0" fontId="23" fillId="33" borderId="5" xfId="0" applyFont="1" applyFill="1" applyBorder="1" applyAlignment="1">
      <alignment horizontal="center" vertical="center" wrapText="1"/>
    </xf>
    <xf numFmtId="4" fontId="30" fillId="40" borderId="5" xfId="0" applyNumberFormat="1" applyFont="1" applyFill="1" applyBorder="1" applyAlignment="1">
      <alignment horizontal="center" vertical="center" wrapText="1"/>
    </xf>
    <xf numFmtId="0" fontId="36" fillId="33" borderId="0" xfId="0" applyFont="1" applyFill="1" applyAlignment="1">
      <alignment horizontal="center" wrapText="1"/>
    </xf>
    <xf numFmtId="0" fontId="13" fillId="0" borderId="0" xfId="0" applyFont="1" applyAlignment="1">
      <alignment horizontal="left" vertical="center" wrapText="1"/>
    </xf>
    <xf numFmtId="0" fontId="13" fillId="0" borderId="0" xfId="0" applyFont="1" applyAlignment="1">
      <alignment horizontal="center" vertical="center" wrapText="1"/>
    </xf>
    <xf numFmtId="0" fontId="8" fillId="0" borderId="0" xfId="0" applyFont="1" applyAlignment="1">
      <alignment horizontal="left" vertical="top"/>
    </xf>
    <xf numFmtId="0" fontId="14" fillId="33" borderId="0" xfId="0" applyFont="1" applyFill="1" applyAlignment="1">
      <alignment horizontal="center" vertical="center"/>
    </xf>
    <xf numFmtId="0" fontId="15" fillId="21" borderId="0" xfId="0" applyFont="1" applyFill="1" applyAlignment="1">
      <alignment horizontal="center" vertical="center"/>
    </xf>
    <xf numFmtId="0" fontId="16" fillId="33" borderId="0" xfId="0" applyFont="1" applyFill="1" applyAlignment="1">
      <alignment horizontal="center"/>
    </xf>
    <xf numFmtId="0" fontId="1" fillId="0" borderId="0" xfId="0" applyFont="1"/>
    <xf numFmtId="0" fontId="17" fillId="0" borderId="7" xfId="0" applyFont="1" applyBorder="1" applyAlignment="1">
      <alignment vertical="center"/>
    </xf>
    <xf numFmtId="0" fontId="1" fillId="0" borderId="7" xfId="0" applyFont="1" applyBorder="1"/>
    <xf numFmtId="0" fontId="16" fillId="0" borderId="0" xfId="0" applyFont="1" applyAlignment="1">
      <alignment vertical="center"/>
    </xf>
    <xf numFmtId="0" fontId="21" fillId="0" borderId="0" xfId="0" applyFont="1"/>
    <xf numFmtId="0" fontId="22" fillId="0" borderId="0" xfId="0" applyFont="1"/>
    <xf numFmtId="0" fontId="24" fillId="0" borderId="5" xfId="0" applyFont="1" applyBorder="1" applyAlignment="1">
      <alignment horizontal="center" vertical="center" wrapText="1"/>
    </xf>
    <xf numFmtId="0" fontId="1" fillId="0" borderId="5" xfId="0" applyFont="1" applyBorder="1" applyAlignment="1">
      <alignment horizontal="left" vertical="center" wrapText="1"/>
    </xf>
    <xf numFmtId="4" fontId="24" fillId="0" borderId="5" xfId="0" applyNumberFormat="1" applyFont="1" applyBorder="1" applyAlignment="1">
      <alignment horizontal="center" vertical="center" wrapText="1"/>
    </xf>
    <xf numFmtId="167" fontId="24" fillId="0" borderId="5" xfId="0" applyNumberFormat="1" applyFont="1" applyBorder="1" applyAlignment="1">
      <alignment horizontal="center" vertical="center" wrapText="1"/>
    </xf>
    <xf numFmtId="167" fontId="24" fillId="0" borderId="9" xfId="0" applyNumberFormat="1" applyFont="1" applyBorder="1" applyAlignment="1">
      <alignment horizontal="center" vertical="center" wrapText="1"/>
    </xf>
    <xf numFmtId="168" fontId="1" fillId="0" borderId="5" xfId="0" applyNumberFormat="1" applyFont="1" applyBorder="1" applyAlignment="1">
      <alignment horizontal="center" vertical="center"/>
    </xf>
    <xf numFmtId="169" fontId="23" fillId="33" borderId="5" xfId="0" applyNumberFormat="1" applyFont="1" applyFill="1" applyBorder="1" applyAlignment="1">
      <alignment horizontal="center" vertical="center"/>
    </xf>
    <xf numFmtId="0" fontId="25" fillId="0" borderId="0" xfId="0" applyFont="1"/>
    <xf numFmtId="4" fontId="25" fillId="0" borderId="0" xfId="0" applyNumberFormat="1" applyFont="1"/>
    <xf numFmtId="0" fontId="26" fillId="0" borderId="0" xfId="0" applyFont="1"/>
    <xf numFmtId="0" fontId="27" fillId="34" borderId="0" xfId="0" applyFont="1" applyFill="1" applyAlignment="1">
      <alignment vertical="center"/>
    </xf>
    <xf numFmtId="0" fontId="27" fillId="34" borderId="0" xfId="0" applyFont="1" applyFill="1" applyAlignment="1">
      <alignment vertical="center" wrapText="1"/>
    </xf>
    <xf numFmtId="0" fontId="27" fillId="34" borderId="0" xfId="0" applyFont="1" applyFill="1" applyAlignment="1">
      <alignment horizontal="center" vertical="center"/>
    </xf>
    <xf numFmtId="4" fontId="27" fillId="34" borderId="0" xfId="0" applyNumberFormat="1" applyFont="1" applyFill="1" applyAlignment="1">
      <alignment vertical="center"/>
    </xf>
    <xf numFmtId="0" fontId="15" fillId="34" borderId="11" xfId="0" applyFont="1" applyFill="1" applyBorder="1" applyAlignment="1">
      <alignment horizontal="left" vertical="center"/>
    </xf>
    <xf numFmtId="0" fontId="15" fillId="0" borderId="0" xfId="0" applyFont="1" applyAlignment="1">
      <alignment horizontal="left" vertical="center"/>
    </xf>
    <xf numFmtId="0" fontId="29" fillId="0" borderId="0" xfId="0" applyFont="1"/>
    <xf numFmtId="49" fontId="30" fillId="34" borderId="11" xfId="0" applyNumberFormat="1" applyFont="1" applyFill="1" applyBorder="1" applyAlignment="1">
      <alignment horizontal="center" vertical="center" wrapText="1"/>
    </xf>
    <xf numFmtId="49" fontId="31" fillId="34" borderId="12" xfId="0" applyNumberFormat="1" applyFont="1" applyFill="1" applyBorder="1" applyAlignment="1">
      <alignment horizontal="center" vertical="center" wrapText="1"/>
    </xf>
    <xf numFmtId="49" fontId="31" fillId="34" borderId="13" xfId="0" applyNumberFormat="1" applyFont="1" applyFill="1" applyBorder="1" applyAlignment="1">
      <alignment horizontal="center" vertical="center" wrapText="1"/>
    </xf>
    <xf numFmtId="0" fontId="32" fillId="33" borderId="15" xfId="0" applyFont="1" applyFill="1" applyBorder="1" applyAlignment="1">
      <alignment horizontal="center" vertical="center"/>
    </xf>
    <xf numFmtId="0" fontId="33" fillId="33" borderId="15" xfId="0" applyFont="1" applyFill="1" applyBorder="1" applyAlignment="1">
      <alignment horizontal="center" vertical="center" wrapText="1"/>
    </xf>
    <xf numFmtId="0" fontId="32" fillId="33" borderId="15" xfId="0" applyFont="1" applyFill="1" applyBorder="1" applyAlignment="1">
      <alignment horizontal="left" vertical="center" indent="1"/>
    </xf>
    <xf numFmtId="49" fontId="32" fillId="33" borderId="16" xfId="0" applyNumberFormat="1" applyFont="1" applyFill="1" applyBorder="1" applyAlignment="1">
      <alignment horizontal="center" vertical="center" wrapText="1"/>
    </xf>
    <xf numFmtId="4" fontId="32" fillId="33" borderId="16" xfId="0" applyNumberFormat="1" applyFont="1" applyFill="1" applyBorder="1" applyAlignment="1">
      <alignment horizontal="center" vertical="center" wrapText="1"/>
    </xf>
    <xf numFmtId="170" fontId="32" fillId="33" borderId="16" xfId="0" applyNumberFormat="1" applyFont="1" applyFill="1" applyBorder="1" applyAlignment="1">
      <alignment horizontal="center" vertical="center"/>
    </xf>
    <xf numFmtId="0" fontId="30" fillId="0" borderId="5" xfId="0" applyFont="1" applyBorder="1" applyAlignment="1">
      <alignment horizontal="center" vertical="center"/>
    </xf>
    <xf numFmtId="0" fontId="30" fillId="0" borderId="5" xfId="0" applyFont="1" applyBorder="1" applyAlignment="1">
      <alignment horizontal="center" vertical="center" wrapText="1"/>
    </xf>
    <xf numFmtId="0" fontId="30" fillId="0" borderId="5" xfId="0" applyFont="1" applyBorder="1" applyAlignment="1">
      <alignment horizontal="left" vertical="center" indent="1"/>
    </xf>
    <xf numFmtId="1" fontId="30" fillId="0" borderId="5" xfId="0" applyNumberFormat="1" applyFont="1" applyBorder="1" applyAlignment="1">
      <alignment horizontal="center" vertical="center"/>
    </xf>
    <xf numFmtId="4" fontId="30" fillId="0" borderId="5" xfId="0" applyNumberFormat="1" applyFont="1" applyBorder="1" applyAlignment="1">
      <alignment horizontal="center" vertical="center"/>
    </xf>
    <xf numFmtId="170" fontId="30" fillId="0" borderId="5" xfId="0" applyNumberFormat="1" applyFont="1" applyBorder="1" applyAlignment="1">
      <alignment vertical="center"/>
    </xf>
    <xf numFmtId="170" fontId="30" fillId="34" borderId="5" xfId="0" applyNumberFormat="1" applyFont="1" applyFill="1" applyBorder="1" applyAlignment="1">
      <alignment vertical="center"/>
    </xf>
    <xf numFmtId="0" fontId="34" fillId="0" borderId="5" xfId="0" applyFont="1" applyBorder="1" applyAlignment="1">
      <alignment vertical="center"/>
    </xf>
    <xf numFmtId="0" fontId="34" fillId="0" borderId="0" xfId="0" applyFont="1" applyAlignment="1">
      <alignment vertical="center"/>
    </xf>
    <xf numFmtId="0" fontId="22" fillId="34" borderId="5" xfId="0" applyFont="1" applyFill="1" applyBorder="1" applyAlignment="1">
      <alignment horizontal="center" vertical="center"/>
    </xf>
    <xf numFmtId="0" fontId="22" fillId="34" borderId="5" xfId="0" applyFont="1" applyFill="1" applyBorder="1" applyAlignment="1">
      <alignment horizontal="center" vertical="center" wrapText="1"/>
    </xf>
    <xf numFmtId="0" fontId="22" fillId="34" borderId="5" xfId="0" applyFont="1" applyFill="1" applyBorder="1" applyAlignment="1">
      <alignment horizontal="left" vertical="center" indent="1"/>
    </xf>
    <xf numFmtId="3" fontId="22" fillId="34" borderId="5" xfId="0" applyNumberFormat="1" applyFont="1" applyFill="1" applyBorder="1" applyAlignment="1">
      <alignment horizontal="center" vertical="center"/>
    </xf>
    <xf numFmtId="4" fontId="22" fillId="34" borderId="5" xfId="0" applyNumberFormat="1" applyFont="1" applyFill="1" applyBorder="1" applyAlignment="1">
      <alignment horizontal="center" vertical="center"/>
    </xf>
    <xf numFmtId="170" fontId="22" fillId="34" borderId="5" xfId="0" applyNumberFormat="1" applyFont="1" applyFill="1" applyBorder="1" applyAlignment="1">
      <alignment vertical="center"/>
    </xf>
    <xf numFmtId="171" fontId="22" fillId="34" borderId="5" xfId="0" applyNumberFormat="1" applyFont="1" applyFill="1" applyBorder="1" applyAlignment="1">
      <alignment horizontal="center" vertical="center"/>
    </xf>
    <xf numFmtId="3" fontId="27" fillId="34" borderId="0" xfId="0" applyNumberFormat="1" applyFont="1" applyFill="1" applyAlignment="1">
      <alignment vertical="center"/>
    </xf>
    <xf numFmtId="1" fontId="22" fillId="34" borderId="5" xfId="0" applyNumberFormat="1" applyFont="1" applyFill="1" applyBorder="1" applyAlignment="1">
      <alignment horizontal="center" vertical="center"/>
    </xf>
    <xf numFmtId="0" fontId="22" fillId="0" borderId="5" xfId="0" applyFont="1" applyBorder="1" applyAlignment="1">
      <alignment horizontal="center" vertical="center" wrapText="1"/>
    </xf>
    <xf numFmtId="0" fontId="30" fillId="0" borderId="9" xfId="0" applyFont="1" applyBorder="1" applyAlignment="1">
      <alignment horizontal="center" vertical="center"/>
    </xf>
    <xf numFmtId="0" fontId="30" fillId="0" borderId="17" xfId="0" applyFont="1" applyBorder="1" applyAlignment="1">
      <alignment horizontal="center" vertical="center" wrapText="1"/>
    </xf>
    <xf numFmtId="0" fontId="30" fillId="0" borderId="17" xfId="0" applyFont="1" applyBorder="1" applyAlignment="1">
      <alignment horizontal="left" vertical="center" indent="1"/>
    </xf>
    <xf numFmtId="0" fontId="30" fillId="0" borderId="17" xfId="0" applyFont="1" applyBorder="1" applyAlignment="1">
      <alignment horizontal="center" vertical="center"/>
    </xf>
    <xf numFmtId="1" fontId="30" fillId="0" borderId="17" xfId="0" applyNumberFormat="1" applyFont="1" applyBorder="1" applyAlignment="1">
      <alignment horizontal="center" vertical="center"/>
    </xf>
    <xf numFmtId="4" fontId="30" fillId="0" borderId="17" xfId="0" applyNumberFormat="1" applyFont="1" applyBorder="1" applyAlignment="1">
      <alignment horizontal="center" vertical="center"/>
    </xf>
    <xf numFmtId="4" fontId="22" fillId="34" borderId="17" xfId="0" applyNumberFormat="1" applyFont="1" applyFill="1" applyBorder="1" applyAlignment="1">
      <alignment horizontal="center" vertical="center"/>
    </xf>
    <xf numFmtId="170" fontId="30" fillId="0" borderId="17" xfId="0" applyNumberFormat="1" applyFont="1" applyBorder="1" applyAlignment="1">
      <alignment vertical="center"/>
    </xf>
    <xf numFmtId="170" fontId="22" fillId="34" borderId="17" xfId="0" applyNumberFormat="1" applyFont="1" applyFill="1" applyBorder="1" applyAlignment="1">
      <alignment vertical="center"/>
    </xf>
    <xf numFmtId="171" fontId="22" fillId="34" borderId="18" xfId="0" applyNumberFormat="1" applyFont="1" applyFill="1" applyBorder="1" applyAlignment="1">
      <alignment horizontal="center" vertical="center"/>
    </xf>
    <xf numFmtId="0" fontId="22" fillId="34" borderId="10" xfId="0" applyFont="1" applyFill="1" applyBorder="1" applyAlignment="1">
      <alignment horizontal="center" vertical="center"/>
    </xf>
    <xf numFmtId="0" fontId="22" fillId="0" borderId="10" xfId="0" applyFont="1" applyBorder="1" applyAlignment="1">
      <alignment horizontal="center" vertical="center" wrapText="1"/>
    </xf>
    <xf numFmtId="0" fontId="22" fillId="34" borderId="10" xfId="0" applyFont="1" applyFill="1" applyBorder="1" applyAlignment="1">
      <alignment horizontal="left" vertical="center" wrapText="1" indent="1"/>
    </xf>
    <xf numFmtId="0" fontId="22" fillId="34" borderId="10" xfId="0" applyFont="1" applyFill="1" applyBorder="1" applyAlignment="1">
      <alignment horizontal="center" vertical="center" wrapText="1"/>
    </xf>
    <xf numFmtId="1" fontId="22" fillId="34" borderId="10" xfId="0" applyNumberFormat="1" applyFont="1" applyFill="1" applyBorder="1" applyAlignment="1">
      <alignment horizontal="center" vertical="center"/>
    </xf>
    <xf numFmtId="3" fontId="22" fillId="2" borderId="10" xfId="0" applyNumberFormat="1" applyFont="1" applyFill="1" applyBorder="1" applyAlignment="1">
      <alignment horizontal="center" vertical="center"/>
    </xf>
    <xf numFmtId="4" fontId="22" fillId="34" borderId="10" xfId="0" applyNumberFormat="1" applyFont="1" applyFill="1" applyBorder="1" applyAlignment="1">
      <alignment horizontal="center" vertical="center"/>
    </xf>
    <xf numFmtId="170" fontId="22" fillId="34" borderId="10" xfId="0" applyNumberFormat="1" applyFont="1" applyFill="1" applyBorder="1" applyAlignment="1">
      <alignment vertical="center"/>
    </xf>
    <xf numFmtId="171" fontId="22" fillId="34" borderId="10" xfId="0" applyNumberFormat="1" applyFont="1" applyFill="1" applyBorder="1" applyAlignment="1">
      <alignment horizontal="center" vertical="center"/>
    </xf>
    <xf numFmtId="171" fontId="27" fillId="34" borderId="0" xfId="0" applyNumberFormat="1" applyFont="1" applyFill="1" applyAlignment="1">
      <alignment vertical="center"/>
    </xf>
    <xf numFmtId="0" fontId="22" fillId="34" borderId="5" xfId="0" applyFont="1" applyFill="1" applyBorder="1" applyAlignment="1">
      <alignment horizontal="left" vertical="center" wrapText="1" indent="1"/>
    </xf>
    <xf numFmtId="0" fontId="30" fillId="35" borderId="9" xfId="0" applyFont="1" applyFill="1" applyBorder="1" applyAlignment="1">
      <alignment vertical="center"/>
    </xf>
    <xf numFmtId="0" fontId="30" fillId="35" borderId="9" xfId="0" applyFont="1" applyFill="1" applyBorder="1" applyAlignment="1">
      <alignment vertical="center" wrapText="1"/>
    </xf>
    <xf numFmtId="0" fontId="30" fillId="35" borderId="17" xfId="0" applyFont="1" applyFill="1" applyBorder="1" applyAlignment="1">
      <alignment horizontal="center" vertical="center"/>
    </xf>
    <xf numFmtId="4" fontId="30" fillId="35" borderId="17" xfId="0" applyNumberFormat="1" applyFont="1" applyFill="1" applyBorder="1" applyAlignment="1">
      <alignment vertical="center"/>
    </xf>
    <xf numFmtId="170" fontId="30" fillId="35" borderId="18" xfId="0" applyNumberFormat="1" applyFont="1" applyFill="1" applyBorder="1" applyAlignment="1">
      <alignment vertical="center"/>
    </xf>
    <xf numFmtId="168" fontId="30" fillId="35" borderId="18" xfId="0" applyNumberFormat="1" applyFont="1" applyFill="1" applyBorder="1" applyAlignment="1">
      <alignment vertical="center"/>
    </xf>
    <xf numFmtId="168" fontId="30" fillId="35" borderId="5" xfId="0" applyNumberFormat="1" applyFont="1" applyFill="1" applyBorder="1" applyAlignment="1">
      <alignment vertical="center"/>
    </xf>
    <xf numFmtId="171" fontId="30" fillId="35" borderId="5" xfId="0" applyNumberFormat="1" applyFont="1" applyFill="1" applyBorder="1" applyAlignment="1">
      <alignment vertical="center"/>
    </xf>
    <xf numFmtId="0" fontId="30" fillId="33" borderId="15" xfId="0" applyFont="1" applyFill="1" applyBorder="1" applyAlignment="1">
      <alignment vertical="center"/>
    </xf>
    <xf numFmtId="0" fontId="30" fillId="33" borderId="19" xfId="0" applyFont="1" applyFill="1" applyBorder="1" applyAlignment="1">
      <alignment vertical="center" wrapText="1"/>
    </xf>
    <xf numFmtId="0" fontId="30" fillId="33" borderId="19" xfId="0" applyFont="1" applyFill="1" applyBorder="1" applyAlignment="1">
      <alignment vertical="center"/>
    </xf>
    <xf numFmtId="0" fontId="30" fillId="33" borderId="0" xfId="0" applyFont="1" applyFill="1" applyAlignment="1">
      <alignment vertical="center"/>
    </xf>
    <xf numFmtId="0" fontId="30" fillId="33" borderId="0" xfId="0" applyFont="1" applyFill="1" applyAlignment="1">
      <alignment horizontal="center" vertical="center"/>
    </xf>
    <xf numFmtId="4" fontId="30" fillId="33" borderId="0" xfId="0" applyNumberFormat="1" applyFont="1" applyFill="1" applyAlignment="1">
      <alignment vertical="center"/>
    </xf>
    <xf numFmtId="170" fontId="30" fillId="33" borderId="0" xfId="0" applyNumberFormat="1" applyFont="1" applyFill="1" applyAlignment="1">
      <alignment vertical="center"/>
    </xf>
    <xf numFmtId="168" fontId="30" fillId="33" borderId="20" xfId="0" applyNumberFormat="1" applyFont="1" applyFill="1" applyBorder="1" applyAlignment="1">
      <alignment vertical="center"/>
    </xf>
    <xf numFmtId="49" fontId="30" fillId="34" borderId="5" xfId="0" applyNumberFormat="1" applyFont="1" applyFill="1" applyBorder="1" applyAlignment="1">
      <alignment horizontal="center" vertical="center" wrapText="1"/>
    </xf>
    <xf numFmtId="0" fontId="32" fillId="33" borderId="11" xfId="0" applyFont="1" applyFill="1" applyBorder="1" applyAlignment="1">
      <alignment horizontal="center" vertical="center"/>
    </xf>
    <xf numFmtId="0" fontId="33" fillId="33" borderId="11" xfId="0" applyFont="1" applyFill="1" applyBorder="1" applyAlignment="1">
      <alignment horizontal="center" vertical="center" wrapText="1"/>
    </xf>
    <xf numFmtId="0" fontId="32" fillId="33" borderId="11" xfId="0" applyFont="1" applyFill="1" applyBorder="1" applyAlignment="1">
      <alignment horizontal="left" vertical="center" indent="1"/>
    </xf>
    <xf numFmtId="49" fontId="32" fillId="33" borderId="6" xfId="0" applyNumberFormat="1" applyFont="1" applyFill="1" applyBorder="1" applyAlignment="1">
      <alignment horizontal="center" vertical="center" wrapText="1"/>
    </xf>
    <xf numFmtId="4" fontId="32" fillId="33" borderId="6" xfId="0" applyNumberFormat="1" applyFont="1" applyFill="1" applyBorder="1" applyAlignment="1">
      <alignment horizontal="center" vertical="center" wrapText="1"/>
    </xf>
    <xf numFmtId="170" fontId="32" fillId="33" borderId="6" xfId="0" applyNumberFormat="1" applyFont="1" applyFill="1" applyBorder="1" applyAlignment="1">
      <alignment horizontal="center" vertical="center"/>
    </xf>
    <xf numFmtId="0" fontId="30" fillId="34" borderId="5" xfId="0" applyFont="1" applyFill="1" applyBorder="1" applyAlignment="1">
      <alignment horizontal="center" vertical="center"/>
    </xf>
    <xf numFmtId="0" fontId="27" fillId="34" borderId="16" xfId="0" applyFont="1" applyFill="1" applyBorder="1" applyAlignment="1">
      <alignment vertical="center"/>
    </xf>
    <xf numFmtId="170" fontId="22" fillId="34" borderId="9" xfId="0" applyNumberFormat="1" applyFont="1" applyFill="1" applyBorder="1" applyAlignment="1">
      <alignment vertical="center"/>
    </xf>
    <xf numFmtId="170" fontId="22" fillId="0" borderId="5" xfId="0" applyNumberFormat="1" applyFont="1" applyBorder="1" applyAlignment="1">
      <alignment horizontal="center" vertical="center"/>
    </xf>
    <xf numFmtId="0" fontId="22" fillId="0" borderId="16" xfId="0" applyFont="1" applyBorder="1" applyAlignment="1">
      <alignment horizontal="center" vertical="center" wrapText="1"/>
    </xf>
    <xf numFmtId="0" fontId="22" fillId="34" borderId="16" xfId="0" applyFont="1" applyFill="1" applyBorder="1" applyAlignment="1">
      <alignment horizontal="left" vertical="center" indent="1"/>
    </xf>
    <xf numFmtId="0" fontId="22" fillId="34" borderId="16" xfId="0" applyFont="1" applyFill="1" applyBorder="1" applyAlignment="1">
      <alignment horizontal="center" vertical="center"/>
    </xf>
    <xf numFmtId="3" fontId="22" fillId="34" borderId="16" xfId="0" applyNumberFormat="1" applyFont="1" applyFill="1" applyBorder="1" applyAlignment="1">
      <alignment horizontal="center" vertical="center"/>
    </xf>
    <xf numFmtId="4" fontId="22" fillId="34" borderId="16" xfId="0" applyNumberFormat="1" applyFont="1" applyFill="1" applyBorder="1" applyAlignment="1">
      <alignment horizontal="center" vertical="center"/>
    </xf>
    <xf numFmtId="170" fontId="22" fillId="34" borderId="16" xfId="0" applyNumberFormat="1" applyFont="1" applyFill="1" applyBorder="1" applyAlignment="1">
      <alignment vertical="center"/>
    </xf>
    <xf numFmtId="170" fontId="22" fillId="34" borderId="15" xfId="0" applyNumberFormat="1" applyFont="1" applyFill="1" applyBorder="1" applyAlignment="1">
      <alignment vertical="center"/>
    </xf>
    <xf numFmtId="170" fontId="22" fillId="0" borderId="16" xfId="0" applyNumberFormat="1" applyFont="1" applyBorder="1" applyAlignment="1">
      <alignment horizontal="center" vertical="center"/>
    </xf>
    <xf numFmtId="0" fontId="30" fillId="34" borderId="9" xfId="0" applyFont="1" applyFill="1" applyBorder="1" applyAlignment="1">
      <alignment horizontal="center" vertical="center"/>
    </xf>
    <xf numFmtId="0" fontId="22" fillId="0" borderId="17" xfId="0" applyFont="1" applyBorder="1" applyAlignment="1">
      <alignment horizontal="center" vertical="center" wrapText="1"/>
    </xf>
    <xf numFmtId="0" fontId="22" fillId="34" borderId="17" xfId="0" applyFont="1" applyFill="1" applyBorder="1" applyAlignment="1">
      <alignment horizontal="center" vertical="center" wrapText="1"/>
    </xf>
    <xf numFmtId="1" fontId="22" fillId="34" borderId="17" xfId="0" applyNumberFormat="1" applyFont="1" applyFill="1" applyBorder="1" applyAlignment="1">
      <alignment horizontal="center" vertical="center"/>
    </xf>
    <xf numFmtId="3" fontId="22" fillId="34" borderId="17" xfId="0" applyNumberFormat="1" applyFont="1" applyFill="1" applyBorder="1" applyAlignment="1">
      <alignment horizontal="center" vertical="center"/>
    </xf>
    <xf numFmtId="170" fontId="22" fillId="0" borderId="18" xfId="0" applyNumberFormat="1" applyFont="1" applyBorder="1" applyAlignment="1">
      <alignment horizontal="center" vertical="center"/>
    </xf>
    <xf numFmtId="170" fontId="22" fillId="0" borderId="10" xfId="0" applyNumberFormat="1" applyFont="1" applyBorder="1" applyAlignment="1">
      <alignment vertical="center"/>
    </xf>
    <xf numFmtId="170" fontId="22" fillId="34" borderId="21" xfId="0" applyNumberFormat="1" applyFont="1" applyFill="1" applyBorder="1" applyAlignment="1">
      <alignment vertical="center"/>
    </xf>
    <xf numFmtId="170" fontId="22" fillId="0" borderId="10" xfId="0" applyNumberFormat="1" applyFont="1" applyBorder="1" applyAlignment="1">
      <alignment horizontal="center" vertical="center"/>
    </xf>
    <xf numFmtId="3" fontId="22" fillId="2" borderId="5" xfId="0" applyNumberFormat="1" applyFont="1" applyFill="1" applyBorder="1" applyAlignment="1">
      <alignment horizontal="center" vertical="center"/>
    </xf>
    <xf numFmtId="170" fontId="22" fillId="0" borderId="5" xfId="0" applyNumberFormat="1" applyFont="1" applyBorder="1" applyAlignment="1">
      <alignment vertical="center"/>
    </xf>
    <xf numFmtId="1" fontId="22" fillId="0" borderId="5" xfId="0" applyNumberFormat="1" applyFont="1" applyBorder="1" applyAlignment="1">
      <alignment horizontal="center" vertical="center"/>
    </xf>
    <xf numFmtId="0" fontId="30" fillId="35" borderId="21" xfId="0" applyFont="1" applyFill="1" applyBorder="1" applyAlignment="1">
      <alignment vertical="center"/>
    </xf>
    <xf numFmtId="0" fontId="30" fillId="35" borderId="21" xfId="0" applyFont="1" applyFill="1" applyBorder="1" applyAlignment="1">
      <alignment vertical="center" wrapText="1"/>
    </xf>
    <xf numFmtId="0" fontId="30" fillId="35" borderId="7" xfId="0" applyFont="1" applyFill="1" applyBorder="1" applyAlignment="1">
      <alignment horizontal="center" vertical="center"/>
    </xf>
    <xf numFmtId="4" fontId="30" fillId="35" borderId="7" xfId="0" applyNumberFormat="1" applyFont="1" applyFill="1" applyBorder="1" applyAlignment="1">
      <alignment vertical="center"/>
    </xf>
    <xf numFmtId="4" fontId="30" fillId="35" borderId="0" xfId="0" applyNumberFormat="1" applyFont="1" applyFill="1" applyAlignment="1">
      <alignment vertical="center"/>
    </xf>
    <xf numFmtId="170" fontId="30" fillId="35" borderId="0" xfId="0" applyNumberFormat="1" applyFont="1" applyFill="1" applyAlignment="1">
      <alignment vertical="center"/>
    </xf>
    <xf numFmtId="0" fontId="30" fillId="33" borderId="19" xfId="0" applyFont="1" applyFill="1" applyBorder="1" applyAlignment="1">
      <alignment horizontal="center" vertical="center"/>
    </xf>
    <xf numFmtId="4" fontId="30" fillId="33" borderId="19" xfId="0" applyNumberFormat="1" applyFont="1" applyFill="1" applyBorder="1" applyAlignment="1">
      <alignment vertical="center"/>
    </xf>
    <xf numFmtId="0" fontId="32" fillId="33" borderId="15" xfId="0" applyFont="1" applyFill="1" applyBorder="1" applyAlignment="1">
      <alignment horizontal="center" vertical="center" wrapText="1"/>
    </xf>
    <xf numFmtId="0" fontId="32" fillId="33" borderId="5" xfId="0" applyFont="1" applyFill="1" applyBorder="1" applyAlignment="1">
      <alignment horizontal="left" vertical="center" indent="1"/>
    </xf>
    <xf numFmtId="49" fontId="32" fillId="33" borderId="5" xfId="0" applyNumberFormat="1" applyFont="1" applyFill="1" applyBorder="1" applyAlignment="1">
      <alignment horizontal="center" vertical="center" wrapText="1"/>
    </xf>
    <xf numFmtId="4" fontId="32" fillId="33" borderId="5" xfId="0" applyNumberFormat="1" applyFont="1" applyFill="1" applyBorder="1" applyAlignment="1">
      <alignment horizontal="center" vertical="center" wrapText="1"/>
    </xf>
    <xf numFmtId="170" fontId="32" fillId="33" borderId="5" xfId="0" applyNumberFormat="1" applyFont="1" applyFill="1" applyBorder="1" applyAlignment="1">
      <alignment horizontal="center" vertical="center"/>
    </xf>
    <xf numFmtId="0" fontId="30" fillId="34" borderId="0" xfId="0" applyFont="1" applyFill="1" applyAlignment="1">
      <alignment horizontal="center" vertical="center"/>
    </xf>
    <xf numFmtId="0" fontId="22" fillId="0" borderId="0" xfId="0" applyFont="1" applyAlignment="1">
      <alignment horizontal="center" vertical="center" wrapText="1"/>
    </xf>
    <xf numFmtId="0" fontId="30" fillId="0" borderId="0" xfId="0" applyFont="1" applyAlignment="1">
      <alignment horizontal="left" vertical="center" indent="1"/>
    </xf>
    <xf numFmtId="0" fontId="22" fillId="34" borderId="0" xfId="0" applyFont="1" applyFill="1" applyAlignment="1">
      <alignment horizontal="center" vertical="center" wrapText="1"/>
    </xf>
    <xf numFmtId="1" fontId="22" fillId="34" borderId="0" xfId="0" applyNumberFormat="1" applyFont="1" applyFill="1" applyAlignment="1">
      <alignment horizontal="center" vertical="center"/>
    </xf>
    <xf numFmtId="4" fontId="22" fillId="34" borderId="0" xfId="0" applyNumberFormat="1" applyFont="1" applyFill="1" applyAlignment="1">
      <alignment horizontal="center" vertical="center"/>
    </xf>
    <xf numFmtId="170" fontId="22" fillId="34" borderId="0" xfId="0" applyNumberFormat="1" applyFont="1" applyFill="1" applyAlignment="1">
      <alignment vertical="center"/>
    </xf>
    <xf numFmtId="0" fontId="27" fillId="34" borderId="20" xfId="0" applyFont="1" applyFill="1" applyBorder="1" applyAlignment="1">
      <alignment vertical="center"/>
    </xf>
    <xf numFmtId="171" fontId="22" fillId="34" borderId="16" xfId="0" applyNumberFormat="1" applyFont="1" applyFill="1" applyBorder="1" applyAlignment="1">
      <alignment horizontal="center" vertical="center"/>
    </xf>
    <xf numFmtId="0" fontId="30" fillId="35" borderId="22" xfId="0" applyFont="1" applyFill="1" applyBorder="1" applyAlignment="1">
      <alignment vertical="center"/>
    </xf>
    <xf numFmtId="0" fontId="30" fillId="35" borderId="23" xfId="0" applyFont="1" applyFill="1" applyBorder="1" applyAlignment="1">
      <alignment horizontal="center" vertical="center"/>
    </xf>
    <xf numFmtId="4" fontId="30" fillId="35" borderId="23" xfId="0" applyNumberFormat="1" applyFont="1" applyFill="1" applyBorder="1" applyAlignment="1">
      <alignment vertical="center"/>
    </xf>
    <xf numFmtId="4" fontId="30" fillId="35" borderId="24" xfId="0" applyNumberFormat="1" applyFont="1" applyFill="1" applyBorder="1" applyAlignment="1">
      <alignment vertical="center"/>
    </xf>
    <xf numFmtId="170" fontId="30" fillId="35" borderId="7" xfId="0" applyNumberFormat="1" applyFont="1" applyFill="1" applyBorder="1" applyAlignment="1">
      <alignment vertical="center"/>
    </xf>
    <xf numFmtId="0" fontId="30" fillId="33" borderId="9" xfId="0" applyFont="1" applyFill="1" applyBorder="1" applyAlignment="1">
      <alignment vertical="center"/>
    </xf>
    <xf numFmtId="0" fontId="30" fillId="33" borderId="17" xfId="0" applyFont="1" applyFill="1" applyBorder="1" applyAlignment="1">
      <alignment vertical="center" wrapText="1"/>
    </xf>
    <xf numFmtId="0" fontId="30" fillId="33" borderId="17" xfId="0" applyFont="1" applyFill="1" applyBorder="1" applyAlignment="1">
      <alignment vertical="center"/>
    </xf>
    <xf numFmtId="0" fontId="30" fillId="33" borderId="7" xfId="0" applyFont="1" applyFill="1" applyBorder="1" applyAlignment="1">
      <alignment vertical="center"/>
    </xf>
    <xf numFmtId="0" fontId="30" fillId="33" borderId="7" xfId="0" applyFont="1" applyFill="1" applyBorder="1" applyAlignment="1">
      <alignment horizontal="center" vertical="center"/>
    </xf>
    <xf numFmtId="4" fontId="30" fillId="33" borderId="7" xfId="0" applyNumberFormat="1" applyFont="1" applyFill="1" applyBorder="1" applyAlignment="1">
      <alignment vertical="center"/>
    </xf>
    <xf numFmtId="170" fontId="30" fillId="33" borderId="17" xfId="0" applyNumberFormat="1" applyFont="1" applyFill="1" applyBorder="1" applyAlignment="1">
      <alignment vertical="center"/>
    </xf>
    <xf numFmtId="170" fontId="30" fillId="33" borderId="7" xfId="0" applyNumberFormat="1" applyFont="1" applyFill="1" applyBorder="1" applyAlignment="1">
      <alignment vertical="center"/>
    </xf>
    <xf numFmtId="168" fontId="30" fillId="33" borderId="25" xfId="0" applyNumberFormat="1" applyFont="1" applyFill="1" applyBorder="1" applyAlignment="1">
      <alignment vertical="center"/>
    </xf>
    <xf numFmtId="49" fontId="30" fillId="34" borderId="9" xfId="0" applyNumberFormat="1" applyFont="1" applyFill="1" applyBorder="1" applyAlignment="1">
      <alignment horizontal="center" vertical="center" wrapText="1"/>
    </xf>
    <xf numFmtId="0" fontId="30" fillId="34" borderId="11" xfId="0" applyFont="1" applyFill="1" applyBorder="1" applyAlignment="1">
      <alignment horizontal="center" vertical="center"/>
    </xf>
    <xf numFmtId="3" fontId="22" fillId="34" borderId="0" xfId="0" applyNumberFormat="1" applyFont="1" applyFill="1" applyAlignment="1">
      <alignment horizontal="center" vertical="center"/>
    </xf>
    <xf numFmtId="0" fontId="22" fillId="0" borderId="5" xfId="0" applyFont="1" applyBorder="1" applyAlignment="1">
      <alignment horizontal="center" vertical="center"/>
    </xf>
    <xf numFmtId="2" fontId="22" fillId="34" borderId="5" xfId="0" applyNumberFormat="1" applyFont="1" applyFill="1" applyBorder="1" applyAlignment="1">
      <alignment horizontal="center" vertical="center"/>
    </xf>
    <xf numFmtId="0" fontId="22" fillId="2" borderId="5" xfId="0" applyFont="1" applyFill="1" applyBorder="1" applyAlignment="1">
      <alignment horizontal="center" vertical="center"/>
    </xf>
    <xf numFmtId="170" fontId="22" fillId="34" borderId="5" xfId="0" applyNumberFormat="1" applyFont="1" applyFill="1" applyBorder="1" applyAlignment="1">
      <alignment horizontal="right" vertical="center"/>
    </xf>
    <xf numFmtId="4" fontId="22" fillId="0" borderId="5" xfId="0" applyNumberFormat="1" applyFont="1" applyBorder="1" applyAlignment="1">
      <alignment horizontal="center" vertical="center"/>
    </xf>
    <xf numFmtId="170" fontId="22" fillId="0" borderId="9" xfId="0" applyNumberFormat="1" applyFont="1" applyBorder="1" applyAlignment="1">
      <alignment vertical="center"/>
    </xf>
    <xf numFmtId="0" fontId="30" fillId="35" borderId="11" xfId="0" applyFont="1" applyFill="1" applyBorder="1" applyAlignment="1">
      <alignment vertical="center"/>
    </xf>
    <xf numFmtId="0" fontId="30" fillId="35" borderId="11" xfId="0" applyFont="1" applyFill="1" applyBorder="1" applyAlignment="1">
      <alignment vertical="center" wrapText="1"/>
    </xf>
    <xf numFmtId="0" fontId="30" fillId="35" borderId="0" xfId="0" applyFont="1" applyFill="1" applyAlignment="1">
      <alignment vertical="center"/>
    </xf>
    <xf numFmtId="0" fontId="30" fillId="35" borderId="0" xfId="0" applyFont="1" applyFill="1" applyAlignment="1">
      <alignment horizontal="center" vertical="center"/>
    </xf>
    <xf numFmtId="170" fontId="30" fillId="35" borderId="10" xfId="0" applyNumberFormat="1" applyFont="1" applyFill="1" applyBorder="1" applyAlignment="1">
      <alignment vertical="center"/>
    </xf>
    <xf numFmtId="0" fontId="30" fillId="33" borderId="17" xfId="0" applyFont="1" applyFill="1" applyBorder="1" applyAlignment="1">
      <alignment horizontal="center" vertical="center"/>
    </xf>
    <xf numFmtId="4" fontId="30" fillId="33" borderId="17" xfId="0" applyNumberFormat="1" applyFont="1" applyFill="1" applyBorder="1" applyAlignment="1">
      <alignment vertical="center"/>
    </xf>
    <xf numFmtId="168" fontId="30" fillId="33" borderId="7" xfId="0" applyNumberFormat="1" applyFont="1" applyFill="1" applyBorder="1" applyAlignment="1">
      <alignment vertical="center"/>
    </xf>
    <xf numFmtId="49" fontId="30" fillId="34" borderId="10" xfId="0" applyNumberFormat="1" applyFont="1" applyFill="1" applyBorder="1" applyAlignment="1">
      <alignment horizontal="center" vertical="center" wrapText="1"/>
    </xf>
    <xf numFmtId="49" fontId="30" fillId="34" borderId="21" xfId="0" applyNumberFormat="1" applyFont="1" applyFill="1" applyBorder="1" applyAlignment="1">
      <alignment horizontal="center" vertical="center" wrapText="1"/>
    </xf>
    <xf numFmtId="0" fontId="35" fillId="33" borderId="15" xfId="0" applyFont="1" applyFill="1" applyBorder="1" applyAlignment="1">
      <alignment horizontal="left" vertical="center" indent="1"/>
    </xf>
    <xf numFmtId="0" fontId="30" fillId="34" borderId="15" xfId="0" applyFont="1" applyFill="1" applyBorder="1" applyAlignment="1">
      <alignment horizontal="center" vertical="center"/>
    </xf>
    <xf numFmtId="0" fontId="22" fillId="0" borderId="19" xfId="0" applyFont="1" applyBorder="1" applyAlignment="1">
      <alignment horizontal="center" vertical="center" wrapText="1"/>
    </xf>
    <xf numFmtId="0" fontId="30" fillId="0" borderId="19" xfId="0" applyFont="1" applyBorder="1" applyAlignment="1">
      <alignment horizontal="left" vertical="center" indent="1"/>
    </xf>
    <xf numFmtId="0" fontId="22" fillId="34" borderId="19" xfId="0" applyFont="1" applyFill="1" applyBorder="1" applyAlignment="1">
      <alignment horizontal="center" vertical="center" wrapText="1"/>
    </xf>
    <xf numFmtId="1" fontId="22" fillId="34" borderId="19" xfId="0" applyNumberFormat="1" applyFont="1" applyFill="1" applyBorder="1" applyAlignment="1">
      <alignment horizontal="center" vertical="center"/>
    </xf>
    <xf numFmtId="4" fontId="22" fillId="34" borderId="19" xfId="0" applyNumberFormat="1" applyFont="1" applyFill="1" applyBorder="1" applyAlignment="1">
      <alignment horizontal="center" vertical="center"/>
    </xf>
    <xf numFmtId="170" fontId="22" fillId="34" borderId="19" xfId="0" applyNumberFormat="1" applyFont="1" applyFill="1" applyBorder="1" applyAlignment="1">
      <alignment vertical="center"/>
    </xf>
    <xf numFmtId="0" fontId="27" fillId="34" borderId="26" xfId="0" applyFont="1" applyFill="1" applyBorder="1" applyAlignment="1">
      <alignment vertical="center"/>
    </xf>
    <xf numFmtId="170" fontId="0" fillId="0" borderId="5" xfId="0" applyNumberFormat="1" applyBorder="1" applyAlignment="1">
      <alignment horizontal="center" vertical="center"/>
    </xf>
    <xf numFmtId="170" fontId="0" fillId="0" borderId="0" xfId="0" applyNumberFormat="1"/>
    <xf numFmtId="0" fontId="27" fillId="0" borderId="0" xfId="0" applyFont="1" applyAlignment="1">
      <alignment vertical="center"/>
    </xf>
    <xf numFmtId="170" fontId="22" fillId="0" borderId="15" xfId="0" applyNumberFormat="1" applyFont="1" applyBorder="1" applyAlignment="1">
      <alignment vertical="center"/>
    </xf>
    <xf numFmtId="172" fontId="27" fillId="0" borderId="0" xfId="0" applyNumberFormat="1" applyFont="1" applyAlignment="1">
      <alignment vertical="center"/>
    </xf>
    <xf numFmtId="171" fontId="27" fillId="0" borderId="0" xfId="0" applyNumberFormat="1" applyFont="1" applyAlignment="1">
      <alignment vertical="center"/>
    </xf>
    <xf numFmtId="0" fontId="30" fillId="35" borderId="7" xfId="0" applyFont="1" applyFill="1" applyBorder="1" applyAlignment="1">
      <alignment vertical="center" wrapText="1"/>
    </xf>
    <xf numFmtId="0" fontId="30" fillId="35" borderId="7" xfId="0" applyFont="1" applyFill="1" applyBorder="1" applyAlignment="1">
      <alignment vertical="center"/>
    </xf>
    <xf numFmtId="168" fontId="30" fillId="35" borderId="9" xfId="0" applyNumberFormat="1" applyFont="1" applyFill="1" applyBorder="1" applyAlignment="1">
      <alignment vertical="center"/>
    </xf>
    <xf numFmtId="168" fontId="36" fillId="35" borderId="5" xfId="0" applyNumberFormat="1" applyFont="1" applyFill="1" applyBorder="1" applyAlignment="1">
      <alignment horizontal="center" vertical="center"/>
    </xf>
    <xf numFmtId="173" fontId="27" fillId="34" borderId="0" xfId="0" applyNumberFormat="1" applyFont="1" applyFill="1" applyAlignment="1">
      <alignment vertical="center"/>
    </xf>
    <xf numFmtId="174" fontId="0" fillId="0" borderId="0" xfId="0" applyNumberFormat="1"/>
    <xf numFmtId="168" fontId="27" fillId="34" borderId="0" xfId="0" applyNumberFormat="1" applyFont="1" applyFill="1" applyAlignment="1">
      <alignment vertical="center"/>
    </xf>
    <xf numFmtId="170" fontId="30" fillId="34" borderId="17" xfId="0" applyNumberFormat="1" applyFont="1" applyFill="1" applyBorder="1" applyAlignment="1">
      <alignment vertical="center"/>
    </xf>
    <xf numFmtId="0" fontId="34" fillId="0" borderId="26" xfId="0" applyFont="1" applyBorder="1" applyAlignment="1">
      <alignment vertical="center"/>
    </xf>
    <xf numFmtId="0" fontId="22" fillId="34" borderId="10" xfId="0" applyFont="1" applyFill="1" applyBorder="1" applyAlignment="1">
      <alignment horizontal="left" vertical="center" indent="1"/>
    </xf>
    <xf numFmtId="3" fontId="22" fillId="0" borderId="10" xfId="0" applyNumberFormat="1" applyFont="1" applyBorder="1" applyAlignment="1">
      <alignment horizontal="center" vertical="center"/>
    </xf>
    <xf numFmtId="3" fontId="22" fillId="0" borderId="16" xfId="0" applyNumberFormat="1" applyFont="1" applyBorder="1" applyAlignment="1">
      <alignment horizontal="center" vertical="center"/>
    </xf>
    <xf numFmtId="4" fontId="22" fillId="34" borderId="6" xfId="0" applyNumberFormat="1" applyFont="1" applyFill="1" applyBorder="1" applyAlignment="1">
      <alignment horizontal="center" vertical="center"/>
    </xf>
    <xf numFmtId="170" fontId="22" fillId="0" borderId="16" xfId="0" applyNumberFormat="1" applyFont="1" applyBorder="1" applyAlignment="1">
      <alignment vertical="center"/>
    </xf>
    <xf numFmtId="0" fontId="22" fillId="0" borderId="10" xfId="0" applyFont="1" applyBorder="1" applyAlignment="1">
      <alignment horizontal="center" vertical="center"/>
    </xf>
    <xf numFmtId="0" fontId="22" fillId="0" borderId="10" xfId="0" applyFont="1" applyBorder="1" applyAlignment="1">
      <alignment horizontal="left" vertical="center" wrapText="1" indent="1"/>
    </xf>
    <xf numFmtId="170" fontId="22" fillId="34" borderId="6" xfId="0" applyNumberFormat="1" applyFont="1" applyFill="1" applyBorder="1" applyAlignment="1">
      <alignment vertical="center"/>
    </xf>
    <xf numFmtId="170" fontId="22" fillId="34" borderId="11" xfId="0" applyNumberFormat="1" applyFont="1" applyFill="1" applyBorder="1" applyAlignment="1">
      <alignment vertical="center"/>
    </xf>
    <xf numFmtId="168" fontId="30" fillId="35" borderId="10" xfId="0" applyNumberFormat="1" applyFont="1" applyFill="1" applyBorder="1" applyAlignment="1">
      <alignment horizontal="center" vertical="center"/>
    </xf>
    <xf numFmtId="0" fontId="22" fillId="33" borderId="15" xfId="0" applyFont="1" applyFill="1" applyBorder="1" applyAlignment="1">
      <alignment horizontal="center" vertical="center" wrapText="1"/>
    </xf>
    <xf numFmtId="0" fontId="22" fillId="34" borderId="6" xfId="0" applyFont="1" applyFill="1" applyBorder="1" applyAlignment="1">
      <alignment horizontal="center" vertical="center"/>
    </xf>
    <xf numFmtId="0" fontId="22" fillId="0" borderId="6" xfId="0" applyFont="1" applyBorder="1" applyAlignment="1">
      <alignment horizontal="center" vertical="center" wrapText="1"/>
    </xf>
    <xf numFmtId="0" fontId="22" fillId="34" borderId="6" xfId="0" applyFont="1" applyFill="1" applyBorder="1" applyAlignment="1">
      <alignment horizontal="left" vertical="center" indent="1"/>
    </xf>
    <xf numFmtId="3" fontId="22" fillId="34" borderId="6" xfId="0" applyNumberFormat="1" applyFont="1" applyFill="1" applyBorder="1" applyAlignment="1">
      <alignment horizontal="center" vertical="center"/>
    </xf>
    <xf numFmtId="170" fontId="22" fillId="0" borderId="6" xfId="0" applyNumberFormat="1" applyFont="1" applyBorder="1" applyAlignment="1">
      <alignment vertical="center"/>
    </xf>
    <xf numFmtId="0" fontId="30" fillId="0" borderId="15" xfId="0" applyFont="1" applyBorder="1" applyAlignment="1">
      <alignment horizontal="center" vertical="center"/>
    </xf>
    <xf numFmtId="0" fontId="30" fillId="0" borderId="19" xfId="0" applyFont="1" applyBorder="1" applyAlignment="1">
      <alignment horizontal="center" vertical="center" wrapText="1"/>
    </xf>
    <xf numFmtId="0" fontId="30" fillId="0" borderId="19" xfId="0" applyFont="1" applyBorder="1" applyAlignment="1">
      <alignment horizontal="center" vertical="center"/>
    </xf>
    <xf numFmtId="1" fontId="30" fillId="0" borderId="19" xfId="0" applyNumberFormat="1" applyFont="1" applyBorder="1" applyAlignment="1">
      <alignment horizontal="center" vertical="center"/>
    </xf>
    <xf numFmtId="4" fontId="30" fillId="0" borderId="19" xfId="0" applyNumberFormat="1" applyFont="1" applyBorder="1" applyAlignment="1">
      <alignment horizontal="center" vertical="center"/>
    </xf>
    <xf numFmtId="170" fontId="30" fillId="0" borderId="19" xfId="0" applyNumberFormat="1" applyFont="1" applyBorder="1" applyAlignment="1">
      <alignment vertical="center"/>
    </xf>
    <xf numFmtId="170" fontId="30" fillId="34" borderId="19" xfId="0" applyNumberFormat="1" applyFont="1" applyFill="1" applyBorder="1" applyAlignment="1">
      <alignment vertical="center"/>
    </xf>
    <xf numFmtId="0" fontId="32" fillId="33" borderId="15" xfId="0" applyFont="1" applyFill="1" applyBorder="1" applyAlignment="1">
      <alignment horizontal="left" vertical="center" wrapText="1" indent="1"/>
    </xf>
    <xf numFmtId="0" fontId="27" fillId="34" borderId="5" xfId="0" applyFont="1" applyFill="1" applyBorder="1" applyAlignment="1">
      <alignment horizontal="center" vertical="center" wrapText="1"/>
    </xf>
    <xf numFmtId="0" fontId="30" fillId="35" borderId="0" xfId="0" applyFont="1" applyFill="1" applyAlignment="1">
      <alignment vertical="center" wrapText="1"/>
    </xf>
    <xf numFmtId="168" fontId="30" fillId="35" borderId="0" xfId="0" applyNumberFormat="1" applyFont="1" applyFill="1" applyAlignment="1">
      <alignment vertical="center"/>
    </xf>
    <xf numFmtId="0" fontId="30" fillId="33" borderId="0" xfId="0" applyFont="1" applyFill="1" applyAlignment="1">
      <alignment vertical="center" wrapText="1"/>
    </xf>
    <xf numFmtId="168" fontId="30" fillId="33" borderId="0" xfId="0" applyNumberFormat="1" applyFont="1" applyFill="1" applyAlignment="1">
      <alignment vertical="center"/>
    </xf>
    <xf numFmtId="0" fontId="0" fillId="0" borderId="7" xfId="0" applyBorder="1"/>
    <xf numFmtId="0" fontId="0" fillId="0" borderId="25" xfId="0" applyBorder="1"/>
    <xf numFmtId="170" fontId="30" fillId="34" borderId="11" xfId="0" applyNumberFormat="1" applyFont="1" applyFill="1" applyBorder="1" applyAlignment="1">
      <alignment horizontal="center" vertical="center"/>
    </xf>
    <xf numFmtId="0" fontId="22" fillId="34" borderId="5" xfId="0" applyFont="1" applyFill="1" applyBorder="1" applyAlignment="1">
      <alignment horizontal="justify" vertical="center" wrapText="1"/>
    </xf>
    <xf numFmtId="170" fontId="30" fillId="35" borderId="5" xfId="0" applyNumberFormat="1" applyFont="1" applyFill="1" applyBorder="1" applyAlignment="1">
      <alignment vertical="center"/>
    </xf>
    <xf numFmtId="168" fontId="30" fillId="35" borderId="25" xfId="0" applyNumberFormat="1" applyFont="1" applyFill="1" applyBorder="1" applyAlignment="1">
      <alignment vertical="center"/>
    </xf>
    <xf numFmtId="0" fontId="37" fillId="33" borderId="9" xfId="0" applyFont="1" applyFill="1" applyBorder="1" applyAlignment="1">
      <alignment vertical="center"/>
    </xf>
    <xf numFmtId="0" fontId="37" fillId="33" borderId="17" xfId="0" applyFont="1" applyFill="1" applyBorder="1" applyAlignment="1">
      <alignment vertical="center" wrapText="1"/>
    </xf>
    <xf numFmtId="167" fontId="37" fillId="33" borderId="5" xfId="0" applyNumberFormat="1" applyFont="1" applyFill="1" applyBorder="1" applyAlignment="1">
      <alignment vertical="center"/>
    </xf>
    <xf numFmtId="0" fontId="0" fillId="34" borderId="0" xfId="0" applyFill="1" applyAlignment="1">
      <alignment vertical="center"/>
    </xf>
    <xf numFmtId="0" fontId="0" fillId="34" borderId="0" xfId="0" applyFill="1" applyAlignment="1">
      <alignment vertical="center" wrapText="1"/>
    </xf>
    <xf numFmtId="4" fontId="0" fillId="34" borderId="0" xfId="0" applyNumberFormat="1" applyFill="1" applyAlignment="1">
      <alignment vertical="center"/>
    </xf>
    <xf numFmtId="0" fontId="0" fillId="34" borderId="0" xfId="0" applyFill="1" applyAlignment="1">
      <alignment horizontal="center" vertical="center"/>
    </xf>
    <xf numFmtId="0" fontId="36" fillId="34" borderId="0" xfId="0" applyFont="1" applyFill="1" applyAlignment="1">
      <alignment vertical="center"/>
    </xf>
    <xf numFmtId="170" fontId="0" fillId="34" borderId="0" xfId="0" applyNumberFormat="1" applyFill="1" applyAlignment="1">
      <alignment vertical="center"/>
    </xf>
    <xf numFmtId="0" fontId="0" fillId="34" borderId="0" xfId="0" applyFill="1" applyAlignment="1">
      <alignment horizontal="left" vertical="center"/>
    </xf>
    <xf numFmtId="0" fontId="36" fillId="34" borderId="0" xfId="0" applyFont="1" applyFill="1" applyAlignment="1">
      <alignment horizontal="center" vertical="center"/>
    </xf>
    <xf numFmtId="168" fontId="36" fillId="34" borderId="0" xfId="0" applyNumberFormat="1" applyFont="1" applyFill="1" applyAlignment="1">
      <alignment horizontal="center" vertical="center"/>
    </xf>
    <xf numFmtId="168" fontId="36" fillId="34" borderId="0" xfId="0" applyNumberFormat="1" applyFont="1" applyFill="1" applyAlignment="1">
      <alignment horizontal="right" vertical="center"/>
    </xf>
    <xf numFmtId="10" fontId="36" fillId="34" borderId="0" xfId="0" applyNumberFormat="1" applyFont="1" applyFill="1" applyAlignment="1">
      <alignment vertical="center"/>
    </xf>
    <xf numFmtId="0" fontId="0" fillId="34" borderId="0" xfId="0" applyFill="1" applyAlignment="1">
      <alignment horizontal="right" vertical="center"/>
    </xf>
    <xf numFmtId="0" fontId="38" fillId="34" borderId="0" xfId="0" applyFont="1" applyFill="1" applyAlignment="1">
      <alignment vertical="center"/>
    </xf>
    <xf numFmtId="0" fontId="36" fillId="0" borderId="0" xfId="0" applyFont="1" applyAlignment="1">
      <alignment vertical="center"/>
    </xf>
    <xf numFmtId="175" fontId="0" fillId="34" borderId="0" xfId="0" applyNumberFormat="1" applyFill="1" applyAlignment="1">
      <alignment vertical="center"/>
    </xf>
    <xf numFmtId="0" fontId="39" fillId="0" borderId="0" xfId="0" applyFont="1"/>
    <xf numFmtId="0" fontId="30" fillId="35" borderId="27" xfId="0" applyFont="1" applyFill="1" applyBorder="1" applyAlignment="1">
      <alignment vertical="center"/>
    </xf>
    <xf numFmtId="0" fontId="22" fillId="35" borderId="28" xfId="0" applyFont="1" applyFill="1" applyBorder="1" applyAlignment="1">
      <alignment vertical="center"/>
    </xf>
    <xf numFmtId="0" fontId="39" fillId="0" borderId="5" xfId="0" applyFont="1" applyBorder="1" applyAlignment="1">
      <alignment vertical="center"/>
    </xf>
    <xf numFmtId="10" fontId="41" fillId="21" borderId="5" xfId="0" applyNumberFormat="1" applyFont="1" applyFill="1" applyBorder="1" applyAlignment="1">
      <alignment horizontal="center" vertical="center"/>
    </xf>
    <xf numFmtId="10" fontId="39" fillId="0" borderId="0" xfId="0" applyNumberFormat="1" applyFont="1" applyAlignment="1">
      <alignment horizontal="center"/>
    </xf>
    <xf numFmtId="170" fontId="39" fillId="0" borderId="0" xfId="0" applyNumberFormat="1" applyFont="1"/>
    <xf numFmtId="0" fontId="22" fillId="0" borderId="5" xfId="0" applyFont="1" applyBorder="1" applyAlignment="1">
      <alignment horizontal="left" vertical="center"/>
    </xf>
    <xf numFmtId="10" fontId="30" fillId="21" borderId="5" xfId="0" applyNumberFormat="1" applyFont="1" applyFill="1" applyBorder="1" applyAlignment="1">
      <alignment horizontal="center" vertical="center"/>
    </xf>
    <xf numFmtId="170" fontId="22" fillId="0" borderId="0" xfId="0" applyNumberFormat="1" applyFont="1" applyAlignment="1">
      <alignment horizontal="center"/>
    </xf>
    <xf numFmtId="170" fontId="39" fillId="0" borderId="0" xfId="0" applyNumberFormat="1" applyFont="1" applyAlignment="1">
      <alignment horizontal="center"/>
    </xf>
    <xf numFmtId="0" fontId="30" fillId="35" borderId="5" xfId="0" applyFont="1" applyFill="1" applyBorder="1" applyAlignment="1">
      <alignment vertical="center"/>
    </xf>
    <xf numFmtId="10" fontId="30" fillId="35" borderId="5" xfId="0" applyNumberFormat="1" applyFont="1" applyFill="1" applyBorder="1" applyAlignment="1">
      <alignment horizontal="center" vertical="center"/>
    </xf>
    <xf numFmtId="10" fontId="41" fillId="0" borderId="5" xfId="0" applyNumberFormat="1" applyFont="1" applyBorder="1" applyAlignment="1">
      <alignment horizontal="center" vertical="center"/>
    </xf>
    <xf numFmtId="176" fontId="30" fillId="35" borderId="5" xfId="0" applyNumberFormat="1" applyFont="1" applyFill="1" applyBorder="1" applyAlignment="1">
      <alignment horizontal="center"/>
    </xf>
    <xf numFmtId="0" fontId="15" fillId="35" borderId="5" xfId="0" applyFont="1" applyFill="1" applyBorder="1" applyAlignment="1">
      <alignment vertical="center"/>
    </xf>
    <xf numFmtId="10" fontId="15" fillId="35" borderId="5" xfId="0" applyNumberFormat="1" applyFont="1" applyFill="1" applyBorder="1" applyAlignment="1">
      <alignment horizontal="center" vertical="center"/>
    </xf>
    <xf numFmtId="0" fontId="42" fillId="0" borderId="0" xfId="0" applyFont="1"/>
    <xf numFmtId="176" fontId="42" fillId="0" borderId="0" xfId="0" applyNumberFormat="1" applyFont="1"/>
    <xf numFmtId="0" fontId="39" fillId="0" borderId="11" xfId="0" applyFont="1" applyBorder="1"/>
    <xf numFmtId="168" fontId="39" fillId="0" borderId="0" xfId="0" applyNumberFormat="1" applyFont="1"/>
    <xf numFmtId="0" fontId="43" fillId="0" borderId="0" xfId="0" applyFont="1"/>
    <xf numFmtId="0" fontId="5" fillId="36" borderId="3" xfId="0" applyFont="1" applyFill="1" applyBorder="1" applyAlignment="1">
      <alignment horizontal="center" vertical="center" wrapText="1"/>
    </xf>
    <xf numFmtId="0" fontId="43" fillId="0" borderId="3" xfId="0" applyFont="1" applyBorder="1" applyAlignment="1">
      <alignment horizontal="center" vertical="center" wrapText="1"/>
    </xf>
    <xf numFmtId="0" fontId="43" fillId="0" borderId="3" xfId="0" applyFont="1" applyBorder="1" applyAlignment="1">
      <alignment horizontal="left" vertical="center" wrapText="1"/>
    </xf>
    <xf numFmtId="10" fontId="43" fillId="0" borderId="3" xfId="0" applyNumberFormat="1" applyFont="1" applyBorder="1" applyAlignment="1">
      <alignment horizontal="center" vertical="center" wrapText="1"/>
    </xf>
    <xf numFmtId="0" fontId="30" fillId="35" borderId="5" xfId="0" applyFont="1" applyFill="1" applyBorder="1"/>
    <xf numFmtId="0" fontId="30" fillId="35" borderId="5" xfId="0" applyFont="1" applyFill="1" applyBorder="1" applyAlignment="1">
      <alignment horizontal="left" vertical="center" wrapText="1"/>
    </xf>
    <xf numFmtId="10" fontId="30" fillId="35" borderId="5" xfId="0" applyNumberFormat="1" applyFont="1" applyFill="1" applyBorder="1" applyAlignment="1">
      <alignment horizontal="center" vertical="center" wrapText="1"/>
    </xf>
    <xf numFmtId="10" fontId="45" fillId="35" borderId="5" xfId="0" applyNumberFormat="1" applyFont="1" applyFill="1" applyBorder="1" applyAlignment="1">
      <alignment horizontal="center" vertical="center" wrapText="1"/>
    </xf>
    <xf numFmtId="0" fontId="0" fillId="33" borderId="0" xfId="0" applyFill="1"/>
    <xf numFmtId="0" fontId="47" fillId="21" borderId="0" xfId="0" applyFont="1" applyFill="1" applyAlignment="1">
      <alignment horizontal="center" vertical="center" wrapText="1"/>
    </xf>
    <xf numFmtId="0" fontId="0" fillId="0" borderId="15" xfId="0" applyBorder="1" applyAlignment="1">
      <alignment horizontal="left" vertical="center" wrapText="1"/>
    </xf>
    <xf numFmtId="0" fontId="0" fillId="0" borderId="19" xfId="0" applyBorder="1" applyAlignment="1">
      <alignment horizontal="center" vertical="center"/>
    </xf>
    <xf numFmtId="170" fontId="0" fillId="0" borderId="19" xfId="0" applyNumberFormat="1" applyBorder="1" applyAlignment="1">
      <alignment horizontal="center" vertical="center"/>
    </xf>
    <xf numFmtId="170" fontId="0" fillId="0" borderId="26" xfId="0" applyNumberFormat="1" applyBorder="1" applyAlignment="1">
      <alignment horizontal="center" vertical="center"/>
    </xf>
    <xf numFmtId="0" fontId="48" fillId="0" borderId="11" xfId="0" applyFont="1" applyBorder="1" applyAlignment="1">
      <alignment horizontal="left" vertical="center"/>
    </xf>
    <xf numFmtId="0" fontId="0" fillId="0" borderId="0" xfId="0" applyAlignment="1">
      <alignment horizontal="center" vertical="center"/>
    </xf>
    <xf numFmtId="170" fontId="0" fillId="0" borderId="0" xfId="0" applyNumberFormat="1" applyAlignment="1">
      <alignment horizontal="center" vertical="center"/>
    </xf>
    <xf numFmtId="170" fontId="0" fillId="0" borderId="20" xfId="0" applyNumberFormat="1" applyBorder="1" applyAlignment="1">
      <alignment horizontal="center" vertical="center"/>
    </xf>
    <xf numFmtId="0" fontId="36" fillId="0" borderId="21" xfId="0" applyFont="1" applyBorder="1" applyAlignment="1">
      <alignment horizontal="center" vertical="center"/>
    </xf>
    <xf numFmtId="170" fontId="36" fillId="0" borderId="7" xfId="0" applyNumberFormat="1" applyFont="1" applyBorder="1" applyAlignment="1">
      <alignment horizontal="center" vertical="center"/>
    </xf>
    <xf numFmtId="170" fontId="0" fillId="0" borderId="7" xfId="0" applyNumberFormat="1" applyBorder="1" applyAlignment="1">
      <alignment horizontal="center" vertical="center"/>
    </xf>
    <xf numFmtId="170" fontId="0" fillId="0" borderId="25" xfId="0" applyNumberFormat="1" applyBorder="1" applyAlignment="1">
      <alignment horizontal="center" vertical="center"/>
    </xf>
    <xf numFmtId="1" fontId="0" fillId="0" borderId="19" xfId="0" applyNumberFormat="1" applyBorder="1" applyAlignment="1">
      <alignment horizontal="center" vertical="center"/>
    </xf>
    <xf numFmtId="1" fontId="0" fillId="0" borderId="0" xfId="0" applyNumberFormat="1" applyAlignment="1">
      <alignment horizontal="center" vertical="center"/>
    </xf>
    <xf numFmtId="2" fontId="36" fillId="0" borderId="7" xfId="0" applyNumberFormat="1" applyFont="1" applyBorder="1" applyAlignment="1">
      <alignment horizontal="center" vertical="center"/>
    </xf>
    <xf numFmtId="0" fontId="0" fillId="0" borderId="15" xfId="0" applyBorder="1" applyAlignment="1">
      <alignment vertical="center" wrapText="1"/>
    </xf>
    <xf numFmtId="0" fontId="48" fillId="0" borderId="11" xfId="0" applyFont="1" applyBorder="1" applyAlignment="1">
      <alignment vertical="center" wrapText="1"/>
    </xf>
    <xf numFmtId="0" fontId="0" fillId="0" borderId="21" xfId="0" applyBorder="1"/>
    <xf numFmtId="2" fontId="49" fillId="0" borderId="7" xfId="0" applyNumberFormat="1" applyFont="1" applyBorder="1" applyAlignment="1">
      <alignment horizontal="center" vertical="center"/>
    </xf>
    <xf numFmtId="0" fontId="0" fillId="0" borderId="15" xfId="0" applyBorder="1" applyAlignment="1">
      <alignment vertical="center"/>
    </xf>
    <xf numFmtId="0" fontId="0" fillId="0" borderId="11" xfId="0" applyBorder="1" applyAlignment="1">
      <alignment vertical="center"/>
    </xf>
    <xf numFmtId="1" fontId="50" fillId="0" borderId="19" xfId="0" applyNumberFormat="1" applyFont="1" applyBorder="1" applyAlignment="1">
      <alignment horizontal="center" vertical="center"/>
    </xf>
    <xf numFmtId="1" fontId="50" fillId="0" borderId="0" xfId="0" applyNumberFormat="1" applyFont="1" applyAlignment="1">
      <alignment horizontal="center" vertical="center"/>
    </xf>
    <xf numFmtId="168" fontId="0" fillId="0" borderId="0" xfId="0" applyNumberFormat="1"/>
    <xf numFmtId="0" fontId="0" fillId="0" borderId="9" xfId="0" applyBorder="1" applyAlignment="1">
      <alignment vertical="center"/>
    </xf>
    <xf numFmtId="0" fontId="0" fillId="0" borderId="17" xfId="0" applyBorder="1" applyAlignment="1">
      <alignment horizontal="center" vertical="center"/>
    </xf>
    <xf numFmtId="10" fontId="0" fillId="0" borderId="5" xfId="0" applyNumberFormat="1" applyBorder="1" applyAlignment="1">
      <alignment horizontal="center" vertical="center"/>
    </xf>
    <xf numFmtId="0" fontId="32" fillId="33" borderId="9" xfId="0" applyFont="1" applyFill="1" applyBorder="1" applyAlignment="1">
      <alignment horizontal="center" vertical="center"/>
    </xf>
    <xf numFmtId="0" fontId="32" fillId="33" borderId="17" xfId="0" applyFont="1" applyFill="1" applyBorder="1" applyAlignment="1">
      <alignment horizontal="center" vertical="center"/>
    </xf>
    <xf numFmtId="170" fontId="51" fillId="33" borderId="0" xfId="0" applyNumberFormat="1" applyFont="1" applyFill="1" applyAlignment="1">
      <alignment horizontal="center" vertical="center"/>
    </xf>
    <xf numFmtId="0" fontId="36" fillId="0" borderId="5" xfId="0" applyFont="1" applyBorder="1" applyAlignment="1">
      <alignment horizontal="center" vertical="center" wrapText="1"/>
    </xf>
    <xf numFmtId="0" fontId="0" fillId="0" borderId="5" xfId="0" applyBorder="1" applyAlignment="1">
      <alignment vertical="center" wrapText="1"/>
    </xf>
    <xf numFmtId="0" fontId="0" fillId="0" borderId="5" xfId="0" applyBorder="1" applyAlignment="1">
      <alignment horizontal="center" vertical="center" wrapText="1"/>
    </xf>
    <xf numFmtId="177" fontId="0" fillId="0" borderId="5" xfId="0" applyNumberFormat="1" applyBorder="1" applyAlignment="1">
      <alignment horizontal="center" vertical="center"/>
    </xf>
    <xf numFmtId="0" fontId="0" fillId="0" borderId="0" xfId="0" applyAlignment="1">
      <alignment vertical="center"/>
    </xf>
    <xf numFmtId="0" fontId="0" fillId="0" borderId="0" xfId="0" applyAlignment="1">
      <alignment vertical="center" wrapText="1"/>
    </xf>
    <xf numFmtId="0" fontId="36" fillId="0" borderId="5" xfId="0" applyFont="1" applyBorder="1"/>
    <xf numFmtId="10" fontId="36" fillId="0" borderId="5" xfId="0" applyNumberFormat="1" applyFont="1" applyBorder="1"/>
    <xf numFmtId="0" fontId="37" fillId="33" borderId="0" xfId="0" applyFont="1" applyFill="1" applyAlignment="1">
      <alignment horizontal="left" vertical="center"/>
    </xf>
    <xf numFmtId="10" fontId="37" fillId="33" borderId="0" xfId="0" applyNumberFormat="1" applyFont="1" applyFill="1" applyAlignment="1">
      <alignment horizontal="left" vertical="center"/>
    </xf>
    <xf numFmtId="167" fontId="22" fillId="0" borderId="5" xfId="0" applyNumberFormat="1" applyFont="1" applyBorder="1" applyAlignment="1">
      <alignment horizontal="center"/>
    </xf>
    <xf numFmtId="0" fontId="36" fillId="35" borderId="5" xfId="0" applyFont="1" applyFill="1" applyBorder="1" applyAlignment="1">
      <alignment horizontal="center" vertical="center"/>
    </xf>
    <xf numFmtId="0" fontId="22" fillId="0" borderId="0" xfId="0" applyFont="1" applyAlignment="1">
      <alignment horizontal="center"/>
    </xf>
    <xf numFmtId="4" fontId="53" fillId="33" borderId="5" xfId="0" applyNumberFormat="1" applyFont="1" applyFill="1" applyBorder="1" applyAlignment="1">
      <alignment horizontal="center" vertical="center" wrapText="1"/>
    </xf>
    <xf numFmtId="0" fontId="0" fillId="34" borderId="31" xfId="0" applyFill="1" applyBorder="1" applyAlignment="1">
      <alignment horizontal="left" vertical="center"/>
    </xf>
    <xf numFmtId="0" fontId="0" fillId="34" borderId="32" xfId="0" applyFill="1" applyBorder="1" applyAlignment="1">
      <alignment horizontal="center" vertical="center"/>
    </xf>
    <xf numFmtId="171" fontId="0" fillId="34" borderId="33" xfId="0" applyNumberFormat="1" applyFill="1" applyBorder="1" applyAlignment="1">
      <alignment vertical="center" wrapText="1"/>
    </xf>
    <xf numFmtId="171" fontId="0" fillId="34" borderId="32" xfId="0" applyNumberFormat="1" applyFill="1" applyBorder="1" applyAlignment="1">
      <alignment horizontal="center" vertical="center"/>
    </xf>
    <xf numFmtId="171" fontId="0" fillId="34" borderId="34" xfId="0" applyNumberFormat="1" applyFill="1" applyBorder="1" applyAlignment="1">
      <alignment horizontal="right" vertical="center"/>
    </xf>
    <xf numFmtId="0" fontId="0" fillId="34" borderId="35" xfId="0" applyFill="1" applyBorder="1" applyAlignment="1">
      <alignment horizontal="left" vertical="center"/>
    </xf>
    <xf numFmtId="0" fontId="0" fillId="34" borderId="33" xfId="0" applyFill="1" applyBorder="1" applyAlignment="1">
      <alignment horizontal="center" vertical="center"/>
    </xf>
    <xf numFmtId="171" fontId="0" fillId="34" borderId="33" xfId="0" applyNumberFormat="1" applyFill="1" applyBorder="1" applyAlignment="1">
      <alignment horizontal="center" vertical="center"/>
    </xf>
    <xf numFmtId="171" fontId="0" fillId="34" borderId="36" xfId="0" applyNumberFormat="1" applyFill="1" applyBorder="1" applyAlignment="1">
      <alignment horizontal="right" vertical="center"/>
    </xf>
    <xf numFmtId="0" fontId="0" fillId="0" borderId="35" xfId="0" applyBorder="1" applyAlignment="1">
      <alignment horizontal="left" vertical="center"/>
    </xf>
    <xf numFmtId="0" fontId="0" fillId="0" borderId="33" xfId="0" applyBorder="1" applyAlignment="1">
      <alignment horizontal="center" vertical="center"/>
    </xf>
    <xf numFmtId="10" fontId="0" fillId="0" borderId="33" xfId="0" applyNumberFormat="1" applyBorder="1" applyAlignment="1">
      <alignment vertical="center"/>
    </xf>
    <xf numFmtId="171" fontId="0" fillId="0" borderId="33" xfId="0" applyNumberFormat="1" applyBorder="1" applyAlignment="1">
      <alignment horizontal="center" vertical="center"/>
    </xf>
    <xf numFmtId="170" fontId="30" fillId="35" borderId="38" xfId="0" applyNumberFormat="1" applyFont="1" applyFill="1" applyBorder="1" applyAlignment="1">
      <alignment vertical="center" wrapText="1"/>
    </xf>
    <xf numFmtId="171" fontId="36" fillId="35" borderId="39" xfId="0" applyNumberFormat="1" applyFont="1" applyFill="1" applyBorder="1" applyAlignment="1">
      <alignment vertical="center" wrapText="1"/>
    </xf>
    <xf numFmtId="0" fontId="36" fillId="34" borderId="41" xfId="0" applyFont="1" applyFill="1" applyBorder="1" applyAlignment="1">
      <alignment horizontal="left" vertical="center"/>
    </xf>
    <xf numFmtId="0" fontId="36" fillId="34" borderId="41" xfId="0" applyFont="1" applyFill="1" applyBorder="1" applyAlignment="1">
      <alignment vertical="center"/>
    </xf>
    <xf numFmtId="170" fontId="30" fillId="34" borderId="41" xfId="0" applyNumberFormat="1" applyFont="1" applyFill="1" applyBorder="1" applyAlignment="1">
      <alignment vertical="center" wrapText="1"/>
    </xf>
    <xf numFmtId="171" fontId="30" fillId="34" borderId="42" xfId="0" applyNumberFormat="1" applyFont="1" applyFill="1" applyBorder="1" applyAlignment="1">
      <alignment vertical="center" wrapText="1"/>
    </xf>
    <xf numFmtId="171" fontId="0" fillId="34" borderId="32" xfId="0" applyNumberFormat="1" applyFill="1" applyBorder="1" applyAlignment="1">
      <alignment vertical="center" wrapText="1"/>
    </xf>
    <xf numFmtId="171" fontId="0" fillId="0" borderId="33" xfId="0" applyNumberFormat="1" applyBorder="1" applyAlignment="1">
      <alignment vertical="center"/>
    </xf>
    <xf numFmtId="0" fontId="0" fillId="0" borderId="43" xfId="0" applyBorder="1" applyAlignment="1">
      <alignment horizontal="left" vertical="center"/>
    </xf>
    <xf numFmtId="171" fontId="0" fillId="0" borderId="33" xfId="0" applyNumberFormat="1" applyBorder="1" applyAlignment="1">
      <alignment horizontal="center" vertical="center" wrapText="1"/>
    </xf>
    <xf numFmtId="171" fontId="0" fillId="0" borderId="36" xfId="0" applyNumberFormat="1" applyBorder="1" applyAlignment="1">
      <alignment vertical="center"/>
    </xf>
    <xf numFmtId="0" fontId="36" fillId="35" borderId="37" xfId="0" applyFont="1" applyFill="1" applyBorder="1" applyAlignment="1">
      <alignment vertical="center"/>
    </xf>
    <xf numFmtId="0" fontId="0" fillId="35" borderId="33" xfId="0" applyFill="1" applyBorder="1" applyAlignment="1">
      <alignment horizontal="center" vertical="center"/>
    </xf>
    <xf numFmtId="10" fontId="0" fillId="35" borderId="33" xfId="0" applyNumberFormat="1" applyFill="1" applyBorder="1" applyAlignment="1">
      <alignment vertical="center"/>
    </xf>
    <xf numFmtId="171" fontId="0" fillId="35" borderId="33" xfId="0" applyNumberFormat="1" applyFill="1" applyBorder="1" applyAlignment="1">
      <alignment horizontal="center" vertical="center"/>
    </xf>
    <xf numFmtId="171" fontId="36" fillId="35" borderId="36" xfId="0" applyNumberFormat="1" applyFont="1" applyFill="1" applyBorder="1" applyAlignment="1">
      <alignment horizontal="right" vertical="center"/>
    </xf>
    <xf numFmtId="0" fontId="0" fillId="0" borderId="31" xfId="0" applyBorder="1" applyAlignment="1">
      <alignment horizontal="left" vertical="center" wrapText="1"/>
    </xf>
    <xf numFmtId="0" fontId="0" fillId="0" borderId="32" xfId="0" applyBorder="1" applyAlignment="1">
      <alignment horizontal="center" vertical="center"/>
    </xf>
    <xf numFmtId="171" fontId="0" fillId="0" borderId="32" xfId="0" applyNumberFormat="1" applyBorder="1" applyAlignment="1">
      <alignment vertical="center" wrapText="1"/>
    </xf>
    <xf numFmtId="171" fontId="0" fillId="0" borderId="32" xfId="0" applyNumberFormat="1" applyBorder="1" applyAlignment="1">
      <alignment horizontal="center" vertical="center" wrapText="1"/>
    </xf>
    <xf numFmtId="0" fontId="0" fillId="0" borderId="35" xfId="0" applyBorder="1" applyAlignment="1">
      <alignment horizontal="left" vertical="center" wrapText="1"/>
    </xf>
    <xf numFmtId="171" fontId="30" fillId="35" borderId="39" xfId="0" applyNumberFormat="1" applyFont="1" applyFill="1" applyBorder="1" applyAlignment="1">
      <alignment vertical="center" wrapText="1"/>
    </xf>
    <xf numFmtId="171" fontId="30" fillId="35" borderId="44" xfId="0" applyNumberFormat="1" applyFont="1" applyFill="1" applyBorder="1" applyAlignment="1">
      <alignment vertical="center" wrapText="1"/>
    </xf>
    <xf numFmtId="171" fontId="36" fillId="35" borderId="5" xfId="0" applyNumberFormat="1" applyFont="1" applyFill="1" applyBorder="1" applyAlignment="1">
      <alignment vertical="center"/>
    </xf>
    <xf numFmtId="0" fontId="0" fillId="35" borderId="5" xfId="0" applyFill="1" applyBorder="1" applyAlignment="1">
      <alignment horizontal="left" vertical="center"/>
    </xf>
    <xf numFmtId="10" fontId="0" fillId="35" borderId="5" xfId="0" applyNumberFormat="1" applyFill="1" applyBorder="1" applyAlignment="1">
      <alignment horizontal="center" vertical="center"/>
    </xf>
    <xf numFmtId="4" fontId="0" fillId="35" borderId="5" xfId="0" applyNumberFormat="1" applyFill="1" applyBorder="1" applyAlignment="1">
      <alignment vertical="center"/>
    </xf>
    <xf numFmtId="171" fontId="0" fillId="35" borderId="5" xfId="0" applyNumberFormat="1" applyFill="1" applyBorder="1" applyAlignment="1">
      <alignment horizontal="left" vertical="center"/>
    </xf>
    <xf numFmtId="164" fontId="30" fillId="35" borderId="5" xfId="0" applyNumberFormat="1" applyFont="1" applyFill="1" applyBorder="1" applyAlignment="1">
      <alignment vertical="center" wrapText="1"/>
    </xf>
    <xf numFmtId="179" fontId="36" fillId="35" borderId="5" xfId="0" applyNumberFormat="1" applyFont="1" applyFill="1" applyBorder="1" applyAlignment="1">
      <alignment vertical="center"/>
    </xf>
    <xf numFmtId="180" fontId="0" fillId="35" borderId="5" xfId="0" applyNumberFormat="1" applyFill="1" applyBorder="1" applyAlignment="1">
      <alignment vertical="center"/>
    </xf>
    <xf numFmtId="2" fontId="51" fillId="33" borderId="9" xfId="0" applyNumberFormat="1" applyFont="1" applyFill="1" applyBorder="1" applyAlignment="1">
      <alignment horizontal="left" indent="1"/>
    </xf>
    <xf numFmtId="171" fontId="51" fillId="33" borderId="5" xfId="0" applyNumberFormat="1" applyFont="1" applyFill="1" applyBorder="1"/>
    <xf numFmtId="0" fontId="45" fillId="0" borderId="0" xfId="0" applyFont="1"/>
    <xf numFmtId="171" fontId="0" fillId="0" borderId="36" xfId="0" applyNumberFormat="1" applyBorder="1" applyAlignment="1">
      <alignment horizontal="center" vertical="center"/>
    </xf>
    <xf numFmtId="10" fontId="0" fillId="0" borderId="33" xfId="0" applyNumberFormat="1" applyBorder="1" applyAlignment="1">
      <alignment horizontal="center" vertical="center"/>
    </xf>
    <xf numFmtId="164" fontId="30" fillId="35" borderId="38" xfId="0" applyNumberFormat="1" applyFont="1" applyFill="1" applyBorder="1" applyAlignment="1">
      <alignment horizontal="center" vertical="center" wrapText="1"/>
    </xf>
    <xf numFmtId="171" fontId="36" fillId="35" borderId="39" xfId="0" applyNumberFormat="1" applyFont="1" applyFill="1" applyBorder="1" applyAlignment="1">
      <alignment horizontal="center" vertical="center" wrapText="1"/>
    </xf>
    <xf numFmtId="0" fontId="0" fillId="0" borderId="45" xfId="0" applyBorder="1" applyAlignment="1">
      <alignment horizontal="left" vertical="center"/>
    </xf>
    <xf numFmtId="171" fontId="0" fillId="0" borderId="32" xfId="0" applyNumberFormat="1" applyBorder="1" applyAlignment="1">
      <alignment horizontal="center" vertical="center"/>
    </xf>
    <xf numFmtId="0" fontId="0" fillId="35" borderId="38" xfId="0" applyFill="1" applyBorder="1" applyAlignment="1">
      <alignment horizontal="center" vertical="center"/>
    </xf>
    <xf numFmtId="0" fontId="36" fillId="35" borderId="38" xfId="0" applyFont="1" applyFill="1" applyBorder="1" applyAlignment="1">
      <alignment horizontal="center" vertical="center"/>
    </xf>
    <xf numFmtId="171" fontId="0" fillId="35" borderId="38" xfId="0" applyNumberFormat="1" applyFill="1" applyBorder="1" applyAlignment="1">
      <alignment horizontal="center" vertical="center" wrapText="1"/>
    </xf>
    <xf numFmtId="171" fontId="36" fillId="35" borderId="44" xfId="0" applyNumberFormat="1" applyFont="1" applyFill="1" applyBorder="1" applyAlignment="1">
      <alignment horizontal="center" vertical="center" wrapText="1"/>
    </xf>
    <xf numFmtId="164" fontId="30" fillId="35" borderId="46" xfId="0" applyNumberFormat="1" applyFont="1" applyFill="1" applyBorder="1" applyAlignment="1">
      <alignment horizontal="center" vertical="center" wrapText="1"/>
    </xf>
    <xf numFmtId="171" fontId="30" fillId="35" borderId="44" xfId="0" applyNumberFormat="1" applyFont="1" applyFill="1" applyBorder="1" applyAlignment="1">
      <alignment horizontal="center" vertical="center" wrapText="1"/>
    </xf>
    <xf numFmtId="10" fontId="0" fillId="35" borderId="40" xfId="0" applyNumberFormat="1" applyFill="1" applyBorder="1" applyAlignment="1">
      <alignment horizontal="center" vertical="center"/>
    </xf>
    <xf numFmtId="4" fontId="0" fillId="35" borderId="47" xfId="0" applyNumberFormat="1" applyFill="1" applyBorder="1" applyAlignment="1">
      <alignment horizontal="center" vertical="center"/>
    </xf>
    <xf numFmtId="171" fontId="36" fillId="35" borderId="5" xfId="0" applyNumberFormat="1" applyFont="1" applyFill="1" applyBorder="1" applyAlignment="1">
      <alignment horizontal="center" vertical="center"/>
    </xf>
    <xf numFmtId="171" fontId="0" fillId="35" borderId="5" xfId="0" applyNumberFormat="1" applyFill="1" applyBorder="1" applyAlignment="1">
      <alignment horizontal="center" vertical="center"/>
    </xf>
    <xf numFmtId="164" fontId="30" fillId="35" borderId="5" xfId="0" applyNumberFormat="1" applyFont="1" applyFill="1" applyBorder="1" applyAlignment="1">
      <alignment horizontal="center" vertical="center" wrapText="1"/>
    </xf>
    <xf numFmtId="171" fontId="36" fillId="35" borderId="5" xfId="0" applyNumberFormat="1" applyFont="1" applyFill="1" applyBorder="1" applyAlignment="1">
      <alignment horizontal="center" vertical="center" wrapText="1"/>
    </xf>
    <xf numFmtId="179" fontId="36" fillId="35" borderId="5" xfId="0" applyNumberFormat="1" applyFont="1" applyFill="1" applyBorder="1" applyAlignment="1">
      <alignment horizontal="center" vertical="center"/>
    </xf>
    <xf numFmtId="180" fontId="0" fillId="35" borderId="5" xfId="0" applyNumberFormat="1" applyFill="1" applyBorder="1" applyAlignment="1">
      <alignment horizontal="center" vertical="center"/>
    </xf>
    <xf numFmtId="2" fontId="51" fillId="33" borderId="9" xfId="0" applyNumberFormat="1" applyFont="1" applyFill="1" applyBorder="1" applyAlignment="1">
      <alignment horizontal="center" vertical="center"/>
    </xf>
    <xf numFmtId="171" fontId="51" fillId="33" borderId="5" xfId="0" applyNumberFormat="1" applyFont="1" applyFill="1" applyBorder="1" applyAlignment="1">
      <alignment horizontal="center" vertical="center"/>
    </xf>
    <xf numFmtId="0" fontId="1" fillId="0" borderId="0" xfId="0" applyFont="1" applyAlignment="1">
      <alignment vertical="center"/>
    </xf>
    <xf numFmtId="0" fontId="54" fillId="0" borderId="0" xfId="0" applyFont="1"/>
    <xf numFmtId="0" fontId="0" fillId="33" borderId="0" xfId="0" applyFill="1" applyAlignment="1">
      <alignment horizontal="center"/>
    </xf>
    <xf numFmtId="0" fontId="39" fillId="33" borderId="0" xfId="0" applyFont="1" applyFill="1" applyAlignment="1">
      <alignment vertical="center"/>
    </xf>
    <xf numFmtId="0" fontId="0" fillId="0" borderId="0" xfId="0" applyAlignment="1">
      <alignment horizontal="center"/>
    </xf>
    <xf numFmtId="0" fontId="51" fillId="33" borderId="5" xfId="0" applyFont="1" applyFill="1" applyBorder="1" applyAlignment="1">
      <alignment horizontal="center" vertical="center" wrapText="1"/>
    </xf>
    <xf numFmtId="4" fontId="51" fillId="33" borderId="5" xfId="0" applyNumberFormat="1" applyFont="1" applyFill="1" applyBorder="1" applyAlignment="1">
      <alignment horizontal="center" vertical="center" wrapText="1"/>
    </xf>
    <xf numFmtId="0" fontId="36" fillId="34" borderId="9" xfId="0" applyFont="1" applyFill="1" applyBorder="1" applyAlignment="1">
      <alignment vertical="center" wrapText="1"/>
    </xf>
    <xf numFmtId="0" fontId="36" fillId="34" borderId="17" xfId="0" applyFont="1" applyFill="1" applyBorder="1" applyAlignment="1">
      <alignment vertical="center" wrapText="1"/>
    </xf>
    <xf numFmtId="0" fontId="36" fillId="34" borderId="18" xfId="0" applyFont="1" applyFill="1" applyBorder="1" applyAlignment="1">
      <alignment vertical="center" wrapText="1"/>
    </xf>
    <xf numFmtId="0" fontId="0" fillId="0" borderId="31" xfId="0" applyBorder="1" applyAlignment="1">
      <alignment horizontal="left" vertical="center"/>
    </xf>
    <xf numFmtId="171" fontId="0" fillId="0" borderId="34" xfId="0" applyNumberFormat="1" applyBorder="1" applyAlignment="1">
      <alignment vertical="center"/>
    </xf>
    <xf numFmtId="0" fontId="0" fillId="0" borderId="48" xfId="0" applyBorder="1" applyAlignment="1">
      <alignment horizontal="center" vertical="center"/>
    </xf>
    <xf numFmtId="9" fontId="0" fillId="0" borderId="48" xfId="0" applyNumberFormat="1" applyBorder="1" applyAlignment="1">
      <alignment horizontal="right" vertical="center" wrapText="1"/>
    </xf>
    <xf numFmtId="171" fontId="0" fillId="0" borderId="48" xfId="0" applyNumberFormat="1" applyBorder="1" applyAlignment="1">
      <alignment horizontal="center" vertical="center" wrapText="1"/>
    </xf>
    <xf numFmtId="10" fontId="0" fillId="0" borderId="33" xfId="0" applyNumberFormat="1" applyBorder="1" applyAlignment="1">
      <alignment horizontal="right" vertical="center" wrapText="1"/>
    </xf>
    <xf numFmtId="0" fontId="36" fillId="35" borderId="38" xfId="0" applyFont="1" applyFill="1" applyBorder="1" applyAlignment="1">
      <alignment vertical="center"/>
    </xf>
    <xf numFmtId="181" fontId="36" fillId="35" borderId="38" xfId="0" applyNumberFormat="1" applyFont="1" applyFill="1" applyBorder="1" applyAlignment="1">
      <alignment vertical="center"/>
    </xf>
    <xf numFmtId="181" fontId="36" fillId="35" borderId="38" xfId="0" applyNumberFormat="1" applyFont="1" applyFill="1" applyBorder="1" applyAlignment="1">
      <alignment vertical="center" wrapText="1"/>
    </xf>
    <xf numFmtId="181" fontId="36" fillId="35" borderId="39" xfId="0" applyNumberFormat="1" applyFont="1" applyFill="1" applyBorder="1" applyAlignment="1">
      <alignment vertical="center" wrapText="1"/>
    </xf>
    <xf numFmtId="0" fontId="36" fillId="34" borderId="9" xfId="0" applyFont="1" applyFill="1" applyBorder="1" applyAlignment="1">
      <alignment vertical="center"/>
    </xf>
    <xf numFmtId="0" fontId="36" fillId="34" borderId="17" xfId="0" applyFont="1" applyFill="1" applyBorder="1" applyAlignment="1">
      <alignment vertical="center"/>
    </xf>
    <xf numFmtId="181" fontId="36" fillId="34" borderId="17" xfId="0" applyNumberFormat="1" applyFont="1" applyFill="1" applyBorder="1" applyAlignment="1">
      <alignment vertical="center"/>
    </xf>
    <xf numFmtId="181" fontId="36" fillId="34" borderId="18" xfId="0" applyNumberFormat="1" applyFont="1" applyFill="1" applyBorder="1" applyAlignment="1">
      <alignment vertical="center"/>
    </xf>
    <xf numFmtId="171" fontId="0" fillId="34" borderId="33" xfId="0" applyNumberFormat="1" applyFill="1" applyBorder="1" applyAlignment="1">
      <alignment horizontal="center" vertical="center" wrapText="1"/>
    </xf>
    <xf numFmtId="0" fontId="36" fillId="35" borderId="9" xfId="0" applyFont="1" applyFill="1" applyBorder="1" applyAlignment="1">
      <alignment vertical="center"/>
    </xf>
    <xf numFmtId="0" fontId="36" fillId="35" borderId="17" xfId="0" applyFont="1" applyFill="1" applyBorder="1" applyAlignment="1">
      <alignment vertical="center"/>
    </xf>
    <xf numFmtId="181" fontId="36" fillId="35" borderId="18" xfId="0" applyNumberFormat="1" applyFont="1" applyFill="1" applyBorder="1" applyAlignment="1">
      <alignment vertical="center"/>
    </xf>
    <xf numFmtId="181" fontId="36" fillId="35" borderId="9" xfId="0" applyNumberFormat="1" applyFont="1" applyFill="1" applyBorder="1" applyAlignment="1">
      <alignment vertical="center"/>
    </xf>
    <xf numFmtId="181" fontId="36" fillId="35" borderId="5" xfId="0" applyNumberFormat="1" applyFont="1" applyFill="1" applyBorder="1" applyAlignment="1">
      <alignment vertical="center"/>
    </xf>
    <xf numFmtId="171" fontId="0" fillId="35" borderId="5" xfId="0" applyNumberFormat="1" applyFill="1" applyBorder="1" applyAlignment="1">
      <alignment horizontal="center" vertical="center" wrapText="1"/>
    </xf>
    <xf numFmtId="181" fontId="0" fillId="35" borderId="5" xfId="0" applyNumberFormat="1" applyFill="1" applyBorder="1" applyAlignment="1">
      <alignment vertical="center"/>
    </xf>
    <xf numFmtId="0" fontId="51" fillId="33" borderId="9" xfId="0" applyFont="1" applyFill="1" applyBorder="1" applyAlignment="1">
      <alignment vertical="center"/>
    </xf>
    <xf numFmtId="0" fontId="51" fillId="33" borderId="17" xfId="0" applyFont="1" applyFill="1" applyBorder="1" applyAlignment="1">
      <alignment vertical="center"/>
    </xf>
    <xf numFmtId="181" fontId="51" fillId="33" borderId="18" xfId="0" applyNumberFormat="1" applyFont="1" applyFill="1" applyBorder="1" applyAlignment="1">
      <alignment vertical="center"/>
    </xf>
    <xf numFmtId="181" fontId="51" fillId="33" borderId="5" xfId="0" applyNumberFormat="1" applyFont="1" applyFill="1" applyBorder="1" applyAlignment="1">
      <alignment vertical="center"/>
    </xf>
    <xf numFmtId="0" fontId="56" fillId="0" borderId="0" xfId="0" applyFont="1"/>
    <xf numFmtId="0" fontId="56" fillId="0" borderId="0" xfId="0" applyFont="1" applyAlignment="1">
      <alignment vertical="center"/>
    </xf>
    <xf numFmtId="0" fontId="36" fillId="0" borderId="0" xfId="0" applyFont="1" applyAlignment="1">
      <alignment horizontal="center" wrapText="1"/>
    </xf>
    <xf numFmtId="0" fontId="39" fillId="0" borderId="0" xfId="0" applyFont="1" applyAlignment="1">
      <alignment horizontal="center" vertical="center"/>
    </xf>
    <xf numFmtId="0" fontId="57" fillId="0" borderId="11" xfId="0" applyFont="1" applyBorder="1" applyAlignment="1">
      <alignment horizontal="center" wrapText="1"/>
    </xf>
    <xf numFmtId="0" fontId="58" fillId="0" borderId="0" xfId="0" applyFont="1" applyAlignment="1">
      <alignment horizontal="center"/>
    </xf>
    <xf numFmtId="0" fontId="59" fillId="0" borderId="20" xfId="0" applyFont="1" applyBorder="1" applyAlignment="1">
      <alignment horizontal="center" vertical="center"/>
    </xf>
    <xf numFmtId="171" fontId="0" fillId="34" borderId="32" xfId="0" applyNumberFormat="1" applyFill="1" applyBorder="1" applyAlignment="1">
      <alignment horizontal="center" vertical="center" wrapText="1"/>
    </xf>
    <xf numFmtId="171" fontId="0" fillId="34" borderId="34" xfId="0" applyNumberFormat="1" applyFill="1" applyBorder="1" applyAlignment="1">
      <alignment vertical="center"/>
    </xf>
    <xf numFmtId="0" fontId="36" fillId="0" borderId="9" xfId="0" applyFont="1" applyBorder="1" applyAlignment="1">
      <alignment vertical="center"/>
    </xf>
    <xf numFmtId="0" fontId="36" fillId="0" borderId="17" xfId="0" applyFont="1" applyBorder="1" applyAlignment="1">
      <alignment vertical="center"/>
    </xf>
    <xf numFmtId="181" fontId="36" fillId="0" borderId="17" xfId="0" applyNumberFormat="1" applyFont="1" applyBorder="1" applyAlignment="1">
      <alignment vertical="center"/>
    </xf>
    <xf numFmtId="181" fontId="36" fillId="0" borderId="18" xfId="0" applyNumberFormat="1" applyFont="1" applyBorder="1" applyAlignment="1">
      <alignment vertical="center"/>
    </xf>
    <xf numFmtId="0" fontId="56" fillId="0" borderId="0" xfId="0" applyFont="1" applyAlignment="1">
      <alignment horizontal="left" indent="1"/>
    </xf>
    <xf numFmtId="0" fontId="0" fillId="34" borderId="31" xfId="0" applyFill="1" applyBorder="1" applyAlignment="1">
      <alignment horizontal="left" indent="1"/>
    </xf>
    <xf numFmtId="0" fontId="0" fillId="34" borderId="32" xfId="0" applyFill="1" applyBorder="1" applyAlignment="1">
      <alignment horizontal="center"/>
    </xf>
    <xf numFmtId="171" fontId="0" fillId="34" borderId="34" xfId="0" applyNumberFormat="1" applyFill="1" applyBorder="1"/>
    <xf numFmtId="0" fontId="0" fillId="0" borderId="35" xfId="0" applyBorder="1" applyAlignment="1">
      <alignment horizontal="left" indent="1"/>
    </xf>
    <xf numFmtId="0" fontId="0" fillId="0" borderId="33" xfId="0" applyBorder="1" applyAlignment="1">
      <alignment horizontal="center"/>
    </xf>
    <xf numFmtId="171" fontId="0" fillId="0" borderId="36" xfId="0" applyNumberFormat="1" applyBorder="1"/>
    <xf numFmtId="0" fontId="36" fillId="0" borderId="37" xfId="0" applyFont="1" applyBorder="1"/>
    <xf numFmtId="0" fontId="36" fillId="0" borderId="38" xfId="0" applyFont="1" applyBorder="1"/>
    <xf numFmtId="181" fontId="36" fillId="0" borderId="38" xfId="0" applyNumberFormat="1" applyFont="1" applyBorder="1"/>
    <xf numFmtId="181" fontId="36" fillId="0" borderId="38" xfId="0" applyNumberFormat="1" applyFont="1" applyBorder="1" applyAlignment="1">
      <alignment wrapText="1"/>
    </xf>
    <xf numFmtId="181" fontId="36" fillId="0" borderId="39" xfId="0" applyNumberFormat="1" applyFont="1" applyBorder="1" applyAlignment="1">
      <alignment wrapText="1"/>
    </xf>
    <xf numFmtId="0" fontId="36" fillId="0" borderId="9" xfId="0" applyFont="1" applyBorder="1"/>
    <xf numFmtId="0" fontId="36" fillId="0" borderId="17" xfId="0" applyFont="1" applyBorder="1"/>
    <xf numFmtId="181" fontId="36" fillId="0" borderId="17" xfId="0" applyNumberFormat="1" applyFont="1" applyBorder="1"/>
    <xf numFmtId="181" fontId="36" fillId="0" borderId="18" xfId="0" applyNumberFormat="1" applyFont="1" applyBorder="1"/>
    <xf numFmtId="0" fontId="0" fillId="0" borderId="31" xfId="0" applyBorder="1" applyAlignment="1">
      <alignment horizontal="left" indent="1"/>
    </xf>
    <xf numFmtId="0" fontId="0" fillId="0" borderId="32" xfId="0" applyBorder="1" applyAlignment="1">
      <alignment horizontal="center"/>
    </xf>
    <xf numFmtId="171" fontId="0" fillId="0" borderId="34" xfId="0" applyNumberFormat="1" applyBorder="1"/>
    <xf numFmtId="0" fontId="0" fillId="0" borderId="31" xfId="0" applyBorder="1" applyAlignment="1">
      <alignment horizontal="left" wrapText="1" indent="1"/>
    </xf>
    <xf numFmtId="0" fontId="0" fillId="0" borderId="35" xfId="0" applyBorder="1" applyAlignment="1">
      <alignment horizontal="left" wrapText="1" indent="1"/>
    </xf>
    <xf numFmtId="0" fontId="36" fillId="35" borderId="37" xfId="0" applyFont="1" applyFill="1" applyBorder="1"/>
    <xf numFmtId="0" fontId="36" fillId="35" borderId="38" xfId="0" applyFont="1" applyFill="1" applyBorder="1"/>
    <xf numFmtId="181" fontId="36" fillId="35" borderId="38" xfId="0" applyNumberFormat="1" applyFont="1" applyFill="1" applyBorder="1"/>
    <xf numFmtId="181" fontId="36" fillId="35" borderId="38" xfId="0" applyNumberFormat="1" applyFont="1" applyFill="1" applyBorder="1" applyAlignment="1">
      <alignment wrapText="1"/>
    </xf>
    <xf numFmtId="181" fontId="36" fillId="35" borderId="39" xfId="0" applyNumberFormat="1" applyFont="1" applyFill="1" applyBorder="1" applyAlignment="1">
      <alignment wrapText="1"/>
    </xf>
    <xf numFmtId="0" fontId="36" fillId="35" borderId="9" xfId="0" applyFont="1" applyFill="1" applyBorder="1"/>
    <xf numFmtId="0" fontId="36" fillId="35" borderId="17" xfId="0" applyFont="1" applyFill="1" applyBorder="1"/>
    <xf numFmtId="181" fontId="36" fillId="35" borderId="18" xfId="0" applyNumberFormat="1" applyFont="1" applyFill="1" applyBorder="1"/>
    <xf numFmtId="181" fontId="36" fillId="35" borderId="5" xfId="0" applyNumberFormat="1" applyFont="1" applyFill="1" applyBorder="1"/>
    <xf numFmtId="181" fontId="0" fillId="35" borderId="5" xfId="0" applyNumberFormat="1" applyFill="1" applyBorder="1"/>
    <xf numFmtId="180" fontId="0" fillId="35" borderId="5" xfId="0" applyNumberFormat="1" applyFill="1" applyBorder="1"/>
    <xf numFmtId="0" fontId="51" fillId="33" borderId="9" xfId="0" applyFont="1" applyFill="1" applyBorder="1"/>
    <xf numFmtId="0" fontId="51" fillId="33" borderId="17" xfId="0" applyFont="1" applyFill="1" applyBorder="1"/>
    <xf numFmtId="181" fontId="51" fillId="33" borderId="18" xfId="0" applyNumberFormat="1" applyFont="1" applyFill="1" applyBorder="1"/>
    <xf numFmtId="181" fontId="51" fillId="33" borderId="5" xfId="0" applyNumberFormat="1" applyFont="1" applyFill="1" applyBorder="1"/>
    <xf numFmtId="0" fontId="0" fillId="33" borderId="0" xfId="0" applyFill="1" applyAlignment="1">
      <alignment horizontal="center" vertical="center"/>
    </xf>
    <xf numFmtId="0" fontId="39" fillId="33" borderId="0" xfId="0" applyFont="1" applyFill="1" applyAlignment="1">
      <alignment horizontal="center" vertical="center"/>
    </xf>
    <xf numFmtId="0" fontId="54" fillId="37" borderId="0" xfId="0" applyFont="1" applyFill="1"/>
    <xf numFmtId="0" fontId="0" fillId="0" borderId="0" xfId="0" applyAlignment="1">
      <alignment horizontal="center" vertical="center" wrapText="1"/>
    </xf>
    <xf numFmtId="0" fontId="51" fillId="33" borderId="5" xfId="0" applyFont="1" applyFill="1" applyBorder="1" applyAlignment="1">
      <alignment horizontal="center" vertical="center"/>
    </xf>
    <xf numFmtId="0" fontId="0" fillId="0" borderId="5" xfId="0" applyBorder="1" applyAlignment="1">
      <alignment vertical="center"/>
    </xf>
    <xf numFmtId="0" fontId="0" fillId="0" borderId="5" xfId="0" applyBorder="1" applyAlignment="1">
      <alignment horizontal="center" vertical="center"/>
    </xf>
    <xf numFmtId="2" fontId="0" fillId="0" borderId="5" xfId="0" applyNumberFormat="1" applyBorder="1" applyAlignment="1">
      <alignment horizontal="center" vertical="center"/>
    </xf>
    <xf numFmtId="0" fontId="22" fillId="0" borderId="5" xfId="0" applyFont="1" applyBorder="1" applyAlignment="1">
      <alignment vertical="center" wrapText="1"/>
    </xf>
    <xf numFmtId="2" fontId="0" fillId="0" borderId="17" xfId="0" applyNumberFormat="1" applyBorder="1" applyAlignment="1">
      <alignment horizontal="center" vertical="center"/>
    </xf>
    <xf numFmtId="0" fontId="0" fillId="0" borderId="17" xfId="0" applyBorder="1" applyAlignment="1">
      <alignment horizontal="center" vertical="center" wrapText="1"/>
    </xf>
    <xf numFmtId="2" fontId="0" fillId="0" borderId="18" xfId="0" applyNumberFormat="1" applyBorder="1" applyAlignment="1">
      <alignment horizontal="center" vertical="center"/>
    </xf>
    <xf numFmtId="0" fontId="36" fillId="0" borderId="9" xfId="0" applyFont="1" applyBorder="1" applyAlignment="1">
      <alignment vertical="center" wrapText="1"/>
    </xf>
    <xf numFmtId="0" fontId="36" fillId="0" borderId="17" xfId="0" applyFont="1" applyBorder="1" applyAlignment="1">
      <alignment horizontal="center" vertical="center"/>
    </xf>
    <xf numFmtId="0" fontId="36" fillId="0" borderId="17" xfId="0" applyFont="1" applyBorder="1" applyAlignment="1">
      <alignment horizontal="center" vertical="center" wrapText="1"/>
    </xf>
    <xf numFmtId="2" fontId="36" fillId="0" borderId="18" xfId="0" applyNumberFormat="1" applyFont="1" applyBorder="1" applyAlignment="1">
      <alignment horizontal="center" vertical="center"/>
    </xf>
    <xf numFmtId="10" fontId="0" fillId="0" borderId="17" xfId="0" applyNumberFormat="1" applyBorder="1" applyAlignment="1">
      <alignment horizontal="center" vertical="center"/>
    </xf>
    <xf numFmtId="0" fontId="0" fillId="0" borderId="17" xfId="0" applyBorder="1" applyAlignment="1">
      <alignment horizontal="center"/>
    </xf>
    <xf numFmtId="2" fontId="0" fillId="0" borderId="17" xfId="0" applyNumberFormat="1" applyBorder="1" applyAlignment="1">
      <alignment horizontal="center" vertical="center" wrapText="1"/>
    </xf>
    <xf numFmtId="4" fontId="32" fillId="33" borderId="9" xfId="0" applyNumberFormat="1" applyFont="1" applyFill="1" applyBorder="1" applyAlignment="1">
      <alignment vertical="center"/>
    </xf>
    <xf numFmtId="0" fontId="22" fillId="33" borderId="0" xfId="0" applyFont="1" applyFill="1" applyAlignment="1">
      <alignment horizontal="center" vertical="center"/>
    </xf>
    <xf numFmtId="0" fontId="22" fillId="33" borderId="0" xfId="0" applyFont="1" applyFill="1" applyAlignment="1">
      <alignment horizontal="center" vertical="center" wrapText="1"/>
    </xf>
    <xf numFmtId="2" fontId="32" fillId="33" borderId="0" xfId="0" applyNumberFormat="1" applyFont="1" applyFill="1" applyAlignment="1">
      <alignment horizontal="center" vertical="center"/>
    </xf>
    <xf numFmtId="0" fontId="0" fillId="34" borderId="0" xfId="0" applyFill="1"/>
    <xf numFmtId="2" fontId="0" fillId="0" borderId="5" xfId="0" applyNumberFormat="1" applyBorder="1" applyAlignment="1">
      <alignment horizontal="center" vertical="center" wrapText="1"/>
    </xf>
    <xf numFmtId="2" fontId="36" fillId="0" borderId="5" xfId="0" applyNumberFormat="1" applyFont="1" applyBorder="1" applyAlignment="1">
      <alignment horizontal="center" vertical="center"/>
    </xf>
    <xf numFmtId="0" fontId="22" fillId="33" borderId="17" xfId="0" applyFont="1" applyFill="1" applyBorder="1" applyAlignment="1">
      <alignment horizontal="center" vertical="center"/>
    </xf>
    <xf numFmtId="0" fontId="22" fillId="33" borderId="17" xfId="0" applyFont="1" applyFill="1" applyBorder="1" applyAlignment="1">
      <alignment horizontal="center" vertical="center" wrapText="1"/>
    </xf>
    <xf numFmtId="2" fontId="32" fillId="33" borderId="18" xfId="0" applyNumberFormat="1" applyFont="1" applyFill="1" applyBorder="1" applyAlignment="1">
      <alignment horizontal="center" vertical="center"/>
    </xf>
    <xf numFmtId="0" fontId="22" fillId="0" borderId="5" xfId="0" applyFont="1" applyBorder="1" applyAlignment="1">
      <alignment horizontal="center"/>
    </xf>
    <xf numFmtId="4" fontId="22" fillId="34" borderId="5" xfId="0" applyNumberFormat="1" applyFont="1" applyFill="1" applyBorder="1" applyAlignment="1">
      <alignment horizontal="center"/>
    </xf>
    <xf numFmtId="167" fontId="22" fillId="34" borderId="5" xfId="0" applyNumberFormat="1" applyFont="1" applyFill="1" applyBorder="1" applyAlignment="1">
      <alignment horizontal="center"/>
    </xf>
    <xf numFmtId="171" fontId="0" fillId="0" borderId="0" xfId="0" applyNumberFormat="1"/>
    <xf numFmtId="4" fontId="22" fillId="0" borderId="5" xfId="0" applyNumberFormat="1" applyFont="1" applyBorder="1" applyAlignment="1">
      <alignment horizontal="center"/>
    </xf>
    <xf numFmtId="0" fontId="30" fillId="0" borderId="11" xfId="0" applyFont="1" applyBorder="1" applyAlignment="1">
      <alignment horizontal="center" wrapText="1"/>
    </xf>
    <xf numFmtId="0" fontId="39" fillId="0" borderId="20" xfId="0" applyFont="1" applyBorder="1" applyAlignment="1">
      <alignment horizontal="center" vertical="center"/>
    </xf>
    <xf numFmtId="0" fontId="30" fillId="0" borderId="5" xfId="0" applyFont="1" applyBorder="1" applyAlignment="1">
      <alignment vertical="center"/>
    </xf>
    <xf numFmtId="181" fontId="30" fillId="0" borderId="5" xfId="0" applyNumberFormat="1" applyFont="1" applyBorder="1" applyAlignment="1">
      <alignment vertical="center"/>
    </xf>
    <xf numFmtId="0" fontId="22" fillId="0" borderId="5" xfId="0" applyFont="1" applyBorder="1" applyAlignment="1">
      <alignment vertical="center"/>
    </xf>
    <xf numFmtId="171" fontId="22" fillId="0" borderId="5" xfId="0" applyNumberFormat="1" applyFont="1" applyBorder="1" applyAlignment="1">
      <alignment horizontal="center" vertical="center"/>
    </xf>
    <xf numFmtId="171" fontId="22" fillId="0" borderId="5" xfId="0" applyNumberFormat="1" applyFont="1" applyBorder="1" applyAlignment="1">
      <alignment horizontal="left" vertical="center"/>
    </xf>
    <xf numFmtId="10" fontId="0" fillId="0" borderId="0" xfId="0" applyNumberFormat="1"/>
    <xf numFmtId="171" fontId="56" fillId="0" borderId="0" xfId="0" applyNumberFormat="1" applyFont="1"/>
    <xf numFmtId="9" fontId="22" fillId="0" borderId="5" xfId="0" applyNumberFormat="1" applyFont="1" applyBorder="1" applyAlignment="1">
      <alignment horizontal="center" vertical="center"/>
    </xf>
    <xf numFmtId="0" fontId="30" fillId="34" borderId="5" xfId="0" applyFont="1" applyFill="1" applyBorder="1" applyAlignment="1">
      <alignment vertical="center"/>
    </xf>
    <xf numFmtId="181" fontId="30" fillId="34" borderId="5" xfId="0" applyNumberFormat="1" applyFont="1" applyFill="1" applyBorder="1" applyAlignment="1">
      <alignment vertical="center"/>
    </xf>
    <xf numFmtId="181" fontId="30" fillId="0" borderId="5" xfId="0" applyNumberFormat="1" applyFont="1" applyBorder="1" applyAlignment="1">
      <alignment vertical="center" wrapText="1"/>
    </xf>
    <xf numFmtId="0" fontId="30" fillId="34" borderId="9" xfId="0" applyFont="1" applyFill="1" applyBorder="1" applyAlignment="1">
      <alignment vertical="center"/>
    </xf>
    <xf numFmtId="0" fontId="30" fillId="34" borderId="17" xfId="0" applyFont="1" applyFill="1" applyBorder="1" applyAlignment="1">
      <alignment vertical="center"/>
    </xf>
    <xf numFmtId="181" fontId="30" fillId="34" borderId="18" xfId="0" applyNumberFormat="1" applyFont="1" applyFill="1" applyBorder="1" applyAlignment="1">
      <alignment vertical="center"/>
    </xf>
    <xf numFmtId="10" fontId="22" fillId="0" borderId="5" xfId="0" applyNumberFormat="1" applyFont="1" applyBorder="1" applyAlignment="1">
      <alignment horizontal="center" vertical="center"/>
    </xf>
    <xf numFmtId="171" fontId="22" fillId="0" borderId="5" xfId="0" applyNumberFormat="1" applyFont="1" applyBorder="1" applyAlignment="1">
      <alignment horizontal="center" vertical="center" wrapText="1"/>
    </xf>
    <xf numFmtId="181" fontId="22" fillId="0" borderId="5" xfId="0" applyNumberFormat="1" applyFont="1" applyBorder="1" applyAlignment="1">
      <alignment vertical="center"/>
    </xf>
    <xf numFmtId="180" fontId="22" fillId="0" borderId="5" xfId="0" applyNumberFormat="1" applyFont="1" applyBorder="1" applyAlignment="1">
      <alignment vertical="center"/>
    </xf>
    <xf numFmtId="0" fontId="32" fillId="33" borderId="9" xfId="0" applyFont="1" applyFill="1" applyBorder="1" applyAlignment="1">
      <alignment vertical="center"/>
    </xf>
    <xf numFmtId="0" fontId="32" fillId="33" borderId="17" xfId="0" applyFont="1" applyFill="1" applyBorder="1" applyAlignment="1">
      <alignment vertical="center"/>
    </xf>
    <xf numFmtId="181" fontId="32" fillId="33" borderId="18" xfId="0" applyNumberFormat="1" applyFont="1" applyFill="1" applyBorder="1" applyAlignment="1">
      <alignment vertical="center"/>
    </xf>
    <xf numFmtId="181" fontId="32" fillId="33" borderId="5" xfId="0" applyNumberFormat="1" applyFont="1" applyFill="1" applyBorder="1" applyAlignment="1">
      <alignment vertical="center"/>
    </xf>
    <xf numFmtId="0" fontId="52" fillId="0" borderId="11" xfId="0" applyFont="1" applyBorder="1" applyAlignment="1">
      <alignment horizontal="center" wrapText="1"/>
    </xf>
    <xf numFmtId="0" fontId="59" fillId="0" borderId="0" xfId="0" applyFont="1" applyAlignment="1">
      <alignment horizontal="center"/>
    </xf>
    <xf numFmtId="181" fontId="56" fillId="0" borderId="0" xfId="0" applyNumberFormat="1" applyFont="1"/>
    <xf numFmtId="170" fontId="56" fillId="0" borderId="0" xfId="0" applyNumberFormat="1" applyFont="1"/>
    <xf numFmtId="180" fontId="22" fillId="0" borderId="5" xfId="0" applyNumberFormat="1" applyFont="1" applyBorder="1" applyAlignment="1">
      <alignment horizontal="center"/>
    </xf>
    <xf numFmtId="4" fontId="35" fillId="33" borderId="5" xfId="0" applyNumberFormat="1" applyFont="1" applyFill="1" applyBorder="1" applyAlignment="1">
      <alignment horizontal="center" vertical="center" wrapText="1"/>
    </xf>
    <xf numFmtId="0" fontId="60" fillId="0" borderId="5" xfId="0" applyFont="1" applyBorder="1" applyAlignment="1">
      <alignment horizontal="center" vertical="center"/>
    </xf>
    <xf numFmtId="171" fontId="60" fillId="0" borderId="5" xfId="0" applyNumberFormat="1" applyFont="1" applyBorder="1" applyAlignment="1">
      <alignment horizontal="center" vertical="center"/>
    </xf>
    <xf numFmtId="171" fontId="60" fillId="0" borderId="5" xfId="0" applyNumberFormat="1" applyFont="1" applyBorder="1" applyAlignment="1">
      <alignment horizontal="left" vertical="center"/>
    </xf>
    <xf numFmtId="164" fontId="45" fillId="0" borderId="5" xfId="0" applyNumberFormat="1" applyFont="1" applyBorder="1" applyAlignment="1">
      <alignment vertical="center" wrapText="1"/>
    </xf>
    <xf numFmtId="171" fontId="45" fillId="0" borderId="5" xfId="0" applyNumberFormat="1" applyFont="1" applyBorder="1" applyAlignment="1">
      <alignment vertical="center" wrapText="1"/>
    </xf>
    <xf numFmtId="10" fontId="35" fillId="33" borderId="5" xfId="0" applyNumberFormat="1" applyFont="1" applyFill="1" applyBorder="1" applyAlignment="1">
      <alignment vertical="center" wrapText="1"/>
    </xf>
    <xf numFmtId="171" fontId="35" fillId="33" borderId="5" xfId="0" applyNumberFormat="1" applyFont="1" applyFill="1" applyBorder="1" applyAlignment="1">
      <alignment vertical="center" wrapText="1"/>
    </xf>
    <xf numFmtId="164" fontId="61" fillId="34" borderId="5" xfId="0" applyNumberFormat="1" applyFont="1" applyFill="1" applyBorder="1" applyAlignment="1">
      <alignment vertical="center" wrapText="1"/>
    </xf>
    <xf numFmtId="171" fontId="61" fillId="34" borderId="5" xfId="0" applyNumberFormat="1" applyFont="1" applyFill="1" applyBorder="1" applyAlignment="1">
      <alignment vertical="center" wrapText="1"/>
    </xf>
    <xf numFmtId="0" fontId="36" fillId="38" borderId="0" xfId="0" applyFont="1" applyFill="1" applyAlignment="1">
      <alignment horizontal="center" wrapText="1"/>
    </xf>
    <xf numFmtId="0" fontId="0" fillId="38" borderId="0" xfId="0" applyFill="1" applyAlignment="1">
      <alignment horizontal="center" vertical="center"/>
    </xf>
    <xf numFmtId="0" fontId="1" fillId="38" borderId="0" xfId="0" applyFont="1" applyFill="1" applyAlignment="1">
      <alignment horizontal="center" vertical="center"/>
    </xf>
    <xf numFmtId="0" fontId="1" fillId="0" borderId="0" xfId="0" applyFont="1" applyAlignment="1">
      <alignment horizontal="center" vertical="center"/>
    </xf>
    <xf numFmtId="0" fontId="22" fillId="34" borderId="5" xfId="0" applyFont="1" applyFill="1" applyBorder="1" applyAlignment="1">
      <alignment horizontal="center"/>
    </xf>
    <xf numFmtId="170" fontId="22" fillId="0" borderId="5" xfId="0" applyNumberFormat="1" applyFont="1" applyBorder="1" applyAlignment="1">
      <alignment horizontal="center"/>
    </xf>
    <xf numFmtId="0" fontId="22" fillId="40" borderId="52" xfId="0" applyFont="1" applyFill="1" applyBorder="1" applyAlignment="1">
      <alignment horizontal="center" vertical="center"/>
    </xf>
    <xf numFmtId="0" fontId="22" fillId="40" borderId="53" xfId="0" applyFont="1" applyFill="1" applyBorder="1" applyAlignment="1">
      <alignment vertical="center"/>
    </xf>
    <xf numFmtId="170" fontId="22" fillId="40" borderId="5" xfId="0" applyNumberFormat="1" applyFont="1" applyFill="1" applyBorder="1" applyAlignment="1">
      <alignment horizontal="center"/>
    </xf>
    <xf numFmtId="4" fontId="22" fillId="0" borderId="0" xfId="0" applyNumberFormat="1" applyFont="1" applyAlignment="1">
      <alignment vertical="center"/>
    </xf>
    <xf numFmtId="4" fontId="22" fillId="0" borderId="0" xfId="0" applyNumberFormat="1" applyFont="1" applyAlignment="1">
      <alignment horizontal="center" vertical="center"/>
    </xf>
    <xf numFmtId="2" fontId="22" fillId="0" borderId="0" xfId="0" applyNumberFormat="1" applyFont="1" applyAlignment="1">
      <alignment vertical="center"/>
    </xf>
    <xf numFmtId="49" fontId="0" fillId="0" borderId="0" xfId="0" applyNumberFormat="1"/>
    <xf numFmtId="0" fontId="1" fillId="0" borderId="0" xfId="0" applyFont="1" applyAlignment="1">
      <alignment horizontal="right" vertical="center"/>
    </xf>
    <xf numFmtId="4" fontId="30" fillId="40" borderId="5" xfId="0" applyNumberFormat="1" applyFont="1" applyFill="1" applyBorder="1" applyAlignment="1">
      <alignment horizontal="center" vertical="center"/>
    </xf>
    <xf numFmtId="167" fontId="30" fillId="40" borderId="5" xfId="0" applyNumberFormat="1" applyFont="1" applyFill="1" applyBorder="1" applyAlignment="1">
      <alignment horizontal="center" vertical="center"/>
    </xf>
    <xf numFmtId="2" fontId="30" fillId="40" borderId="5" xfId="0" applyNumberFormat="1" applyFont="1" applyFill="1" applyBorder="1" applyAlignment="1">
      <alignment horizontal="center" vertical="center"/>
    </xf>
    <xf numFmtId="4" fontId="22" fillId="0" borderId="5" xfId="0" applyNumberFormat="1" applyFont="1" applyBorder="1" applyAlignment="1">
      <alignment vertical="center"/>
    </xf>
    <xf numFmtId="49" fontId="22" fillId="0" borderId="5" xfId="0" applyNumberFormat="1" applyFont="1" applyBorder="1" applyAlignment="1">
      <alignment horizontal="center" vertical="center"/>
    </xf>
    <xf numFmtId="4" fontId="22" fillId="16" borderId="5" xfId="0" applyNumberFormat="1" applyFont="1" applyFill="1" applyBorder="1" applyAlignment="1">
      <alignment vertical="center"/>
    </xf>
    <xf numFmtId="167" fontId="22" fillId="16" borderId="5" xfId="0" applyNumberFormat="1" applyFont="1" applyFill="1" applyBorder="1" applyAlignment="1">
      <alignment horizontal="center" vertical="center"/>
    </xf>
    <xf numFmtId="49" fontId="30" fillId="16" borderId="5" xfId="0" applyNumberFormat="1" applyFont="1" applyFill="1" applyBorder="1" applyAlignment="1">
      <alignment horizontal="center" vertical="center"/>
    </xf>
    <xf numFmtId="4" fontId="22" fillId="16" borderId="5" xfId="0" applyNumberFormat="1" applyFont="1" applyFill="1" applyBorder="1" applyAlignment="1">
      <alignment horizontal="left" vertical="center" wrapText="1"/>
    </xf>
    <xf numFmtId="2" fontId="22" fillId="16" borderId="5" xfId="0" applyNumberFormat="1" applyFont="1" applyFill="1" applyBorder="1" applyAlignment="1">
      <alignment horizontal="center" vertical="center"/>
    </xf>
    <xf numFmtId="4" fontId="22" fillId="29" borderId="5" xfId="0" applyNumberFormat="1" applyFont="1" applyFill="1" applyBorder="1" applyAlignment="1">
      <alignment vertical="center"/>
    </xf>
    <xf numFmtId="167" fontId="22" fillId="29" borderId="5" xfId="0" applyNumberFormat="1" applyFont="1" applyFill="1" applyBorder="1" applyAlignment="1">
      <alignment horizontal="center" vertical="center"/>
    </xf>
    <xf numFmtId="49" fontId="30" fillId="29" borderId="5" xfId="0" applyNumberFormat="1" applyFont="1" applyFill="1" applyBorder="1" applyAlignment="1">
      <alignment horizontal="center" vertical="center"/>
    </xf>
    <xf numFmtId="4" fontId="22" fillId="29" borderId="5" xfId="0" applyNumberFormat="1" applyFont="1" applyFill="1" applyBorder="1" applyAlignment="1">
      <alignment horizontal="justify" vertical="center" wrapText="1"/>
    </xf>
    <xf numFmtId="2" fontId="22" fillId="29" borderId="5" xfId="0" applyNumberFormat="1" applyFont="1" applyFill="1" applyBorder="1" applyAlignment="1">
      <alignment horizontal="center" vertical="center"/>
    </xf>
    <xf numFmtId="4" fontId="22" fillId="10" borderId="5" xfId="0" applyNumberFormat="1" applyFont="1" applyFill="1" applyBorder="1" applyAlignment="1">
      <alignment vertical="center"/>
    </xf>
    <xf numFmtId="2" fontId="22" fillId="10" borderId="5" xfId="0" applyNumberFormat="1" applyFont="1" applyFill="1" applyBorder="1" applyAlignment="1">
      <alignment horizontal="center" vertical="center"/>
    </xf>
    <xf numFmtId="49" fontId="30" fillId="10" borderId="5" xfId="0" applyNumberFormat="1" applyFont="1" applyFill="1" applyBorder="1" applyAlignment="1">
      <alignment horizontal="center" vertical="center"/>
    </xf>
    <xf numFmtId="4" fontId="22" fillId="34" borderId="5" xfId="0" applyNumberFormat="1" applyFont="1" applyFill="1" applyBorder="1" applyAlignment="1">
      <alignment vertical="center"/>
    </xf>
    <xf numFmtId="49" fontId="30" fillId="34" borderId="5" xfId="0" applyNumberFormat="1" applyFont="1" applyFill="1" applyBorder="1" applyAlignment="1">
      <alignment horizontal="center" vertical="center"/>
    </xf>
    <xf numFmtId="49" fontId="0" fillId="0" borderId="5" xfId="0" applyNumberFormat="1" applyBorder="1"/>
    <xf numFmtId="2" fontId="0" fillId="0" borderId="0" xfId="0" applyNumberFormat="1"/>
    <xf numFmtId="4" fontId="30" fillId="21" borderId="5" xfId="0" applyNumberFormat="1" applyFont="1" applyFill="1" applyBorder="1" applyAlignment="1">
      <alignment horizontal="left" vertical="center" wrapText="1"/>
    </xf>
    <xf numFmtId="170" fontId="30" fillId="21" borderId="5" xfId="0" applyNumberFormat="1" applyFont="1" applyFill="1" applyBorder="1" applyAlignment="1">
      <alignment horizontal="center" vertical="center"/>
    </xf>
    <xf numFmtId="0" fontId="0" fillId="21" borderId="5" xfId="0" applyFill="1" applyBorder="1" applyAlignment="1">
      <alignment horizontal="center" vertical="center" wrapText="1"/>
    </xf>
    <xf numFmtId="4" fontId="0" fillId="0" borderId="5" xfId="0" applyNumberFormat="1" applyBorder="1" applyAlignment="1">
      <alignment horizontal="left" vertical="center" wrapText="1"/>
    </xf>
    <xf numFmtId="4" fontId="0" fillId="34" borderId="5" xfId="0" applyNumberFormat="1" applyFill="1" applyBorder="1" applyAlignment="1">
      <alignment horizontal="left" vertical="center" wrapText="1"/>
    </xf>
    <xf numFmtId="0" fontId="0" fillId="34" borderId="5" xfId="0" applyFill="1" applyBorder="1" applyAlignment="1">
      <alignment horizontal="center" vertical="center" wrapText="1"/>
    </xf>
    <xf numFmtId="49" fontId="0" fillId="0" borderId="5" xfId="0" applyNumberFormat="1" applyBorder="1" applyAlignment="1">
      <alignment horizontal="center" vertical="center" wrapText="1"/>
    </xf>
    <xf numFmtId="4" fontId="36" fillId="21" borderId="5" xfId="0" applyNumberFormat="1" applyFont="1" applyFill="1" applyBorder="1" applyAlignment="1">
      <alignment horizontal="left" vertical="center" wrapText="1"/>
    </xf>
    <xf numFmtId="170" fontId="36" fillId="21" borderId="5" xfId="0" applyNumberFormat="1" applyFont="1" applyFill="1" applyBorder="1" applyAlignment="1">
      <alignment horizontal="center" vertical="center"/>
    </xf>
    <xf numFmtId="0" fontId="36" fillId="21" borderId="5" xfId="0" applyFont="1" applyFill="1" applyBorder="1" applyAlignment="1">
      <alignment horizontal="center" vertical="center" wrapText="1"/>
    </xf>
    <xf numFmtId="0" fontId="36" fillId="21" borderId="18" xfId="0" applyFont="1" applyFill="1" applyBorder="1" applyAlignment="1">
      <alignment horizontal="center" vertical="center" wrapText="1"/>
    </xf>
    <xf numFmtId="0" fontId="27" fillId="0" borderId="5" xfId="0" applyFont="1" applyBorder="1" applyAlignment="1">
      <alignment horizontal="center" vertical="center" wrapText="1"/>
    </xf>
    <xf numFmtId="0" fontId="0" fillId="0" borderId="18" xfId="0" applyBorder="1" applyAlignment="1">
      <alignment horizontal="center" vertical="center" wrapText="1"/>
    </xf>
    <xf numFmtId="177" fontId="0" fillId="0" borderId="18" xfId="0" applyNumberFormat="1" applyBorder="1" applyAlignment="1">
      <alignment horizontal="center" vertical="center" wrapText="1"/>
    </xf>
    <xf numFmtId="177" fontId="56" fillId="0" borderId="18" xfId="0" applyNumberFormat="1" applyFont="1" applyBorder="1" applyAlignment="1">
      <alignment horizontal="center" vertical="center" wrapText="1"/>
    </xf>
    <xf numFmtId="0" fontId="36" fillId="21" borderId="18" xfId="0" applyFont="1" applyFill="1" applyBorder="1" applyAlignment="1">
      <alignment horizontal="center" vertical="center"/>
    </xf>
    <xf numFmtId="49" fontId="0" fillId="0" borderId="18" xfId="0" applyNumberFormat="1" applyBorder="1" applyAlignment="1">
      <alignment horizontal="center" vertical="center" wrapText="1"/>
    </xf>
    <xf numFmtId="170" fontId="0" fillId="0" borderId="16" xfId="0" applyNumberFormat="1" applyBorder="1" applyAlignment="1">
      <alignment horizontal="center" vertical="center"/>
    </xf>
    <xf numFmtId="0" fontId="0" fillId="0" borderId="16" xfId="0" applyBorder="1" applyAlignment="1">
      <alignment horizontal="center" vertical="center" wrapText="1"/>
    </xf>
    <xf numFmtId="4" fontId="36" fillId="41" borderId="5" xfId="0" applyNumberFormat="1" applyFont="1" applyFill="1" applyBorder="1" applyAlignment="1">
      <alignment horizontal="left" vertical="center" wrapText="1"/>
    </xf>
    <xf numFmtId="170" fontId="36" fillId="41" borderId="5" xfId="0" applyNumberFormat="1" applyFont="1" applyFill="1" applyBorder="1" applyAlignment="1">
      <alignment horizontal="center" vertical="center"/>
    </xf>
    <xf numFmtId="0" fontId="36" fillId="41" borderId="5" xfId="0" applyFont="1" applyFill="1" applyBorder="1" applyAlignment="1">
      <alignment horizontal="center" vertical="center" wrapText="1"/>
    </xf>
    <xf numFmtId="49" fontId="36" fillId="21" borderId="5" xfId="0" applyNumberFormat="1" applyFont="1" applyFill="1" applyBorder="1" applyAlignment="1">
      <alignment horizontal="center" vertical="center" wrapText="1"/>
    </xf>
    <xf numFmtId="2" fontId="30" fillId="40" borderId="5" xfId="0" applyNumberFormat="1" applyFont="1" applyFill="1" applyBorder="1" applyAlignment="1">
      <alignment horizontal="center" vertical="center" wrapText="1"/>
    </xf>
    <xf numFmtId="0" fontId="36" fillId="40" borderId="5" xfId="0" applyFont="1" applyFill="1" applyBorder="1" applyAlignment="1">
      <alignment horizontal="center" vertical="center"/>
    </xf>
    <xf numFmtId="182" fontId="22" fillId="34" borderId="5" xfId="0" applyNumberFormat="1" applyFont="1" applyFill="1" applyBorder="1" applyAlignment="1">
      <alignment horizontal="center" vertical="center"/>
    </xf>
    <xf numFmtId="2" fontId="22" fillId="34" borderId="5" xfId="0" applyNumberFormat="1" applyFont="1" applyFill="1" applyBorder="1" applyAlignment="1">
      <alignment horizontal="center" vertical="center" wrapText="1"/>
    </xf>
    <xf numFmtId="183" fontId="22" fillId="34" borderId="5" xfId="0" applyNumberFormat="1" applyFont="1" applyFill="1" applyBorder="1" applyAlignment="1">
      <alignment horizontal="center" vertical="center" wrapText="1"/>
    </xf>
    <xf numFmtId="2" fontId="22" fillId="0" borderId="5" xfId="0" applyNumberFormat="1" applyFont="1" applyBorder="1" applyAlignment="1">
      <alignment horizontal="center" vertical="center"/>
    </xf>
    <xf numFmtId="177" fontId="22" fillId="0" borderId="5" xfId="0" applyNumberFormat="1" applyFont="1" applyBorder="1" applyAlignment="1">
      <alignment horizontal="center" vertical="center"/>
    </xf>
    <xf numFmtId="177" fontId="22" fillId="34" borderId="5" xfId="0" applyNumberFormat="1" applyFont="1" applyFill="1" applyBorder="1" applyAlignment="1">
      <alignment horizontal="center" vertical="center"/>
    </xf>
    <xf numFmtId="4" fontId="22" fillId="0" borderId="5" xfId="0" applyNumberFormat="1" applyFont="1" applyBorder="1" applyAlignment="1">
      <alignment horizontal="left" vertical="center"/>
    </xf>
    <xf numFmtId="177" fontId="22" fillId="0" borderId="5" xfId="0" applyNumberFormat="1" applyFont="1" applyBorder="1" applyAlignment="1">
      <alignment horizontal="center"/>
    </xf>
    <xf numFmtId="49" fontId="22" fillId="0" borderId="5" xfId="0" applyNumberFormat="1" applyFont="1" applyBorder="1" applyAlignment="1">
      <alignment horizontal="center"/>
    </xf>
    <xf numFmtId="4" fontId="30" fillId="42" borderId="9" xfId="0" applyNumberFormat="1" applyFont="1" applyFill="1" applyBorder="1" applyAlignment="1">
      <alignment vertical="center"/>
    </xf>
    <xf numFmtId="4" fontId="30" fillId="42" borderId="17" xfId="0" applyNumberFormat="1" applyFont="1" applyFill="1" applyBorder="1" applyAlignment="1">
      <alignment horizontal="center" vertical="center"/>
    </xf>
    <xf numFmtId="4" fontId="30" fillId="42" borderId="17" xfId="0" applyNumberFormat="1" applyFont="1" applyFill="1" applyBorder="1" applyAlignment="1">
      <alignment horizontal="center" vertical="center" wrapText="1"/>
    </xf>
    <xf numFmtId="49" fontId="0" fillId="42" borderId="18" xfId="0" applyNumberFormat="1" applyFill="1" applyBorder="1"/>
    <xf numFmtId="49" fontId="22" fillId="34" borderId="5" xfId="0" applyNumberFormat="1" applyFont="1" applyFill="1" applyBorder="1" applyAlignment="1">
      <alignment horizontal="center" vertical="center"/>
    </xf>
    <xf numFmtId="4" fontId="30" fillId="40" borderId="5" xfId="0" applyNumberFormat="1" applyFont="1" applyFill="1" applyBorder="1" applyAlignment="1">
      <alignment vertical="center"/>
    </xf>
    <xf numFmtId="2" fontId="22" fillId="40" borderId="9" xfId="0" applyNumberFormat="1" applyFont="1" applyFill="1" applyBorder="1" applyAlignment="1">
      <alignment horizontal="center" vertical="center"/>
    </xf>
    <xf numFmtId="49" fontId="0" fillId="40" borderId="18" xfId="0" applyNumberFormat="1" applyFill="1" applyBorder="1"/>
    <xf numFmtId="4" fontId="30" fillId="34" borderId="0" xfId="0" applyNumberFormat="1" applyFont="1" applyFill="1" applyAlignment="1">
      <alignment vertical="center"/>
    </xf>
    <xf numFmtId="4" fontId="30" fillId="34" borderId="0" xfId="0" applyNumberFormat="1" applyFont="1" applyFill="1" applyAlignment="1">
      <alignment horizontal="center" vertical="center"/>
    </xf>
    <xf numFmtId="2" fontId="22" fillId="34" borderId="0" xfId="0" applyNumberFormat="1" applyFont="1" applyFill="1" applyAlignment="1">
      <alignment horizontal="center" vertical="center"/>
    </xf>
    <xf numFmtId="49" fontId="0" fillId="34" borderId="0" xfId="0" applyNumberFormat="1" applyFill="1"/>
    <xf numFmtId="184" fontId="22" fillId="34" borderId="9" xfId="0" applyNumberFormat="1" applyFont="1" applyFill="1" applyBorder="1" applyAlignment="1">
      <alignment vertical="center"/>
    </xf>
    <xf numFmtId="4" fontId="22" fillId="34" borderId="9" xfId="0" applyNumberFormat="1" applyFont="1" applyFill="1" applyBorder="1" applyAlignment="1">
      <alignment vertical="center"/>
    </xf>
    <xf numFmtId="4" fontId="30" fillId="42" borderId="5" xfId="0" applyNumberFormat="1" applyFont="1" applyFill="1" applyBorder="1" applyAlignment="1">
      <alignment vertical="center"/>
    </xf>
    <xf numFmtId="49" fontId="22" fillId="34" borderId="10" xfId="0" applyNumberFormat="1" applyFont="1" applyFill="1" applyBorder="1" applyAlignment="1">
      <alignment horizontal="center" vertical="center"/>
    </xf>
    <xf numFmtId="2" fontId="22" fillId="34" borderId="9" xfId="0" applyNumberFormat="1" applyFont="1" applyFill="1" applyBorder="1" applyAlignment="1">
      <alignment horizontal="center" vertical="center"/>
    </xf>
    <xf numFmtId="4" fontId="22" fillId="34" borderId="0" xfId="0" applyNumberFormat="1" applyFont="1" applyFill="1" applyAlignment="1">
      <alignment vertical="center"/>
    </xf>
    <xf numFmtId="2" fontId="22" fillId="34" borderId="0" xfId="0" applyNumberFormat="1" applyFont="1" applyFill="1" applyAlignment="1">
      <alignment vertical="center"/>
    </xf>
    <xf numFmtId="2" fontId="0" fillId="34" borderId="0" xfId="0" applyNumberFormat="1" applyFill="1"/>
    <xf numFmtId="0" fontId="36" fillId="43" borderId="0" xfId="0" applyFont="1" applyFill="1" applyAlignment="1">
      <alignment vertical="center"/>
    </xf>
    <xf numFmtId="0" fontId="0" fillId="43" borderId="0" xfId="0" applyFill="1" applyAlignment="1">
      <alignment vertical="center"/>
    </xf>
    <xf numFmtId="0" fontId="22" fillId="34" borderId="0" xfId="0" applyFont="1" applyFill="1" applyAlignment="1">
      <alignment horizontal="center" vertical="center"/>
    </xf>
    <xf numFmtId="0" fontId="22" fillId="34" borderId="0" xfId="0" applyFont="1" applyFill="1" applyAlignment="1">
      <alignment horizontal="left" vertical="center"/>
    </xf>
    <xf numFmtId="0" fontId="30" fillId="40" borderId="0" xfId="0" applyFont="1" applyFill="1" applyAlignment="1">
      <alignment horizontal="left" vertical="center"/>
    </xf>
    <xf numFmtId="167" fontId="30" fillId="40" borderId="0" xfId="0" applyNumberFormat="1" applyFont="1" applyFill="1" applyAlignment="1">
      <alignment vertical="center"/>
    </xf>
    <xf numFmtId="0" fontId="30" fillId="40" borderId="0" xfId="0" applyFont="1" applyFill="1" applyAlignment="1">
      <alignment horizontal="center" vertical="center"/>
    </xf>
    <xf numFmtId="170" fontId="30" fillId="40" borderId="0" xfId="0" applyNumberFormat="1" applyFont="1" applyFill="1" applyAlignment="1">
      <alignment vertical="center"/>
    </xf>
    <xf numFmtId="0" fontId="22" fillId="34" borderId="0" xfId="0" applyFont="1" applyFill="1" applyAlignment="1">
      <alignment vertical="center"/>
    </xf>
    <xf numFmtId="4" fontId="30" fillId="43" borderId="0" xfId="0" applyNumberFormat="1" applyFont="1" applyFill="1" applyAlignment="1">
      <alignment horizontal="left" vertical="center"/>
    </xf>
    <xf numFmtId="0" fontId="22" fillId="43" borderId="0" xfId="0" applyFont="1" applyFill="1" applyAlignment="1">
      <alignment horizontal="left" vertical="center"/>
    </xf>
    <xf numFmtId="0" fontId="22" fillId="43" borderId="0" xfId="0" applyFont="1" applyFill="1" applyAlignment="1">
      <alignment vertical="center"/>
    </xf>
    <xf numFmtId="0" fontId="22" fillId="43" borderId="0" xfId="0" applyFont="1" applyFill="1" applyAlignment="1">
      <alignment horizontal="center" vertical="center"/>
    </xf>
    <xf numFmtId="170" fontId="22" fillId="43" borderId="0" xfId="0" applyNumberFormat="1" applyFont="1" applyFill="1" applyAlignment="1">
      <alignment vertical="center"/>
    </xf>
    <xf numFmtId="4" fontId="36" fillId="40" borderId="0" xfId="0" applyNumberFormat="1" applyFont="1" applyFill="1" applyAlignment="1">
      <alignment vertical="center"/>
    </xf>
    <xf numFmtId="0" fontId="36" fillId="40" borderId="0" xfId="0" applyFont="1" applyFill="1"/>
    <xf numFmtId="4" fontId="36" fillId="0" borderId="0" xfId="0" applyNumberFormat="1" applyFont="1"/>
    <xf numFmtId="4" fontId="36" fillId="37" borderId="5" xfId="0" applyNumberFormat="1" applyFont="1" applyFill="1" applyBorder="1" applyAlignment="1">
      <alignment horizontal="left" vertical="center" wrapText="1"/>
    </xf>
    <xf numFmtId="170" fontId="36" fillId="37" borderId="5" xfId="0" applyNumberFormat="1" applyFont="1" applyFill="1" applyBorder="1" applyAlignment="1">
      <alignment horizontal="center" vertical="center"/>
    </xf>
    <xf numFmtId="0" fontId="36" fillId="37" borderId="5" xfId="0" applyFont="1" applyFill="1" applyBorder="1" applyAlignment="1">
      <alignment horizontal="center" vertical="center" wrapText="1"/>
    </xf>
    <xf numFmtId="0" fontId="36" fillId="37" borderId="18" xfId="0" applyFont="1" applyFill="1" applyBorder="1" applyAlignment="1">
      <alignment horizontal="center" vertical="center" wrapText="1"/>
    </xf>
    <xf numFmtId="0" fontId="27" fillId="34" borderId="10" xfId="0" applyFont="1" applyFill="1" applyBorder="1" applyAlignment="1">
      <alignment horizontal="center" vertical="center" wrapText="1"/>
    </xf>
    <xf numFmtId="0" fontId="22" fillId="34" borderId="18" xfId="0" applyFont="1" applyFill="1" applyBorder="1" applyAlignment="1">
      <alignment horizontal="center" vertical="center"/>
    </xf>
    <xf numFmtId="0" fontId="22" fillId="34" borderId="16" xfId="0" applyFont="1" applyFill="1" applyBorder="1" applyAlignment="1">
      <alignment horizontal="left" vertical="center" wrapText="1" indent="1"/>
    </xf>
    <xf numFmtId="0" fontId="22" fillId="34" borderId="54" xfId="0" applyFont="1" applyFill="1" applyBorder="1" applyAlignment="1">
      <alignment horizontal="left" vertical="center" wrapText="1" indent="1"/>
    </xf>
    <xf numFmtId="0" fontId="22" fillId="0" borderId="9" xfId="0" applyFont="1" applyBorder="1" applyAlignment="1">
      <alignment horizontal="center" vertical="center"/>
    </xf>
    <xf numFmtId="0" fontId="27" fillId="34" borderId="16" xfId="0" applyFont="1" applyFill="1" applyBorder="1" applyAlignment="1">
      <alignment horizontal="center" vertical="center" wrapText="1"/>
    </xf>
    <xf numFmtId="0" fontId="27" fillId="34" borderId="54" xfId="0" applyFont="1" applyFill="1" applyBorder="1" applyAlignment="1">
      <alignment horizontal="center" vertical="center" wrapText="1"/>
    </xf>
    <xf numFmtId="177" fontId="22" fillId="0" borderId="18" xfId="0" applyNumberFormat="1" applyFont="1" applyBorder="1" applyAlignment="1">
      <alignment horizontal="center" vertical="center"/>
    </xf>
    <xf numFmtId="178" fontId="22" fillId="0" borderId="18" xfId="0" applyNumberFormat="1" applyFont="1" applyBorder="1" applyAlignment="1">
      <alignment horizontal="center"/>
    </xf>
    <xf numFmtId="4" fontId="22" fillId="0" borderId="54" xfId="0" applyNumberFormat="1" applyFont="1" applyBorder="1" applyAlignment="1">
      <alignment vertical="center"/>
    </xf>
    <xf numFmtId="4" fontId="22" fillId="0" borderId="54" xfId="0" applyNumberFormat="1" applyFont="1" applyBorder="1" applyAlignment="1">
      <alignment horizontal="center" vertical="center"/>
    </xf>
    <xf numFmtId="2" fontId="22" fillId="0" borderId="54" xfId="0" applyNumberFormat="1" applyFont="1" applyBorder="1" applyAlignment="1">
      <alignment horizontal="center" vertical="center"/>
    </xf>
    <xf numFmtId="0" fontId="0" fillId="0" borderId="5" xfId="0" applyBorder="1"/>
    <xf numFmtId="167" fontId="0" fillId="0" borderId="5" xfId="0" applyNumberFormat="1" applyBorder="1" applyAlignment="1">
      <alignment horizontal="center"/>
    </xf>
    <xf numFmtId="178" fontId="0" fillId="0" borderId="5" xfId="0" applyNumberFormat="1" applyBorder="1" applyAlignment="1">
      <alignment horizontal="center"/>
    </xf>
    <xf numFmtId="3" fontId="0" fillId="0" borderId="5" xfId="0" applyNumberFormat="1" applyBorder="1" applyAlignment="1">
      <alignment horizontal="center"/>
    </xf>
    <xf numFmtId="0" fontId="36" fillId="35" borderId="5" xfId="0" applyFont="1" applyFill="1" applyBorder="1"/>
    <xf numFmtId="167" fontId="36" fillId="35" borderId="5" xfId="0" applyNumberFormat="1" applyFont="1" applyFill="1" applyBorder="1" applyAlignment="1">
      <alignment horizontal="center"/>
    </xf>
    <xf numFmtId="4" fontId="30" fillId="40" borderId="16" xfId="0" applyNumberFormat="1" applyFont="1" applyFill="1" applyBorder="1" applyAlignment="1">
      <alignment horizontal="center" vertical="center"/>
    </xf>
    <xf numFmtId="2" fontId="30" fillId="40" borderId="16" xfId="0" applyNumberFormat="1" applyFont="1" applyFill="1" applyBorder="1" applyAlignment="1">
      <alignment horizontal="center" vertical="center" wrapText="1"/>
    </xf>
    <xf numFmtId="4" fontId="30" fillId="40" borderId="16" xfId="0" applyNumberFormat="1" applyFont="1" applyFill="1" applyBorder="1" applyAlignment="1">
      <alignment horizontal="center" vertical="center" wrapText="1"/>
    </xf>
    <xf numFmtId="0" fontId="36" fillId="40" borderId="16" xfId="0" applyFont="1" applyFill="1" applyBorder="1" applyAlignment="1">
      <alignment horizontal="center" vertical="center"/>
    </xf>
    <xf numFmtId="4" fontId="22" fillId="0" borderId="54" xfId="0" applyNumberFormat="1" applyFont="1" applyBorder="1" applyAlignment="1">
      <alignment vertical="center" wrapText="1"/>
    </xf>
    <xf numFmtId="49" fontId="22" fillId="0" borderId="54" xfId="0" applyNumberFormat="1" applyFont="1" applyBorder="1" applyAlignment="1">
      <alignment horizontal="center" vertical="center"/>
    </xf>
    <xf numFmtId="0" fontId="66" fillId="44" borderId="9" xfId="0" applyFont="1" applyFill="1" applyBorder="1" applyAlignment="1">
      <alignment vertical="center"/>
    </xf>
    <xf numFmtId="0" fontId="66" fillId="44" borderId="17" xfId="0" applyFont="1" applyFill="1" applyBorder="1" applyAlignment="1">
      <alignment horizontal="center" vertical="center"/>
    </xf>
    <xf numFmtId="170" fontId="66" fillId="44" borderId="17" xfId="0" applyNumberFormat="1" applyFont="1" applyFill="1" applyBorder="1" applyAlignment="1">
      <alignment horizontal="center" vertical="center"/>
    </xf>
    <xf numFmtId="170" fontId="66" fillId="44" borderId="18" xfId="0" applyNumberFormat="1" applyFont="1" applyFill="1" applyBorder="1" applyAlignment="1">
      <alignment horizontal="center" vertical="center"/>
    </xf>
    <xf numFmtId="0" fontId="66" fillId="44" borderId="5" xfId="0" applyFont="1" applyFill="1" applyBorder="1" applyAlignment="1">
      <alignment horizontal="left" vertical="center"/>
    </xf>
    <xf numFmtId="10" fontId="66" fillId="44" borderId="5" xfId="0" applyNumberFormat="1" applyFont="1" applyFill="1" applyBorder="1" applyAlignment="1">
      <alignment horizontal="center" vertical="center"/>
    </xf>
    <xf numFmtId="170" fontId="66" fillId="44" borderId="9" xfId="0" applyNumberFormat="1" applyFont="1" applyFill="1" applyBorder="1" applyAlignment="1">
      <alignment horizontal="center" vertical="center"/>
    </xf>
    <xf numFmtId="170" fontId="32" fillId="33" borderId="0" xfId="0" applyNumberFormat="1" applyFont="1" applyFill="1" applyAlignment="1">
      <alignment horizontal="center" vertical="center"/>
    </xf>
    <xf numFmtId="0" fontId="67" fillId="21" borderId="0" xfId="0" applyFont="1" applyFill="1" applyAlignment="1">
      <alignment horizontal="center" vertical="center"/>
    </xf>
    <xf numFmtId="0" fontId="67" fillId="21" borderId="0" xfId="0" applyFont="1" applyFill="1" applyAlignment="1">
      <alignment horizontal="center" vertical="top"/>
    </xf>
    <xf numFmtId="0" fontId="14" fillId="33" borderId="5" xfId="0" applyFont="1" applyFill="1" applyBorder="1" applyAlignment="1">
      <alignment horizontal="center" vertical="center"/>
    </xf>
    <xf numFmtId="0" fontId="19" fillId="34" borderId="8" xfId="0" applyFont="1" applyFill="1" applyBorder="1" applyAlignment="1">
      <alignment horizontal="center" vertical="center" wrapText="1"/>
    </xf>
    <xf numFmtId="0" fontId="23" fillId="33" borderId="5" xfId="0" applyFont="1" applyFill="1" applyBorder="1" applyAlignment="1">
      <alignment horizontal="center" vertical="center" wrapText="1"/>
    </xf>
    <xf numFmtId="0" fontId="17" fillId="0" borderId="0" xfId="0" applyFont="1"/>
    <xf numFmtId="0" fontId="17" fillId="33" borderId="5" xfId="0" applyFont="1" applyFill="1" applyBorder="1" applyAlignment="1">
      <alignment horizontal="center"/>
    </xf>
    <xf numFmtId="0" fontId="18" fillId="34" borderId="6" xfId="0" applyFont="1" applyFill="1" applyBorder="1" applyAlignment="1">
      <alignment horizontal="center" vertical="center"/>
    </xf>
    <xf numFmtId="0" fontId="19" fillId="34" borderId="6" xfId="0" applyFont="1" applyFill="1" applyBorder="1" applyAlignment="1">
      <alignment horizontal="center" vertical="center"/>
    </xf>
    <xf numFmtId="0" fontId="20" fillId="34" borderId="0" xfId="0" applyFont="1" applyFill="1" applyAlignment="1">
      <alignment horizontal="center" vertical="center"/>
    </xf>
    <xf numFmtId="0" fontId="37" fillId="33" borderId="18" xfId="0" applyFont="1" applyFill="1" applyBorder="1" applyAlignment="1">
      <alignment horizontal="center" vertical="center"/>
    </xf>
    <xf numFmtId="0" fontId="36" fillId="34" borderId="0" xfId="0" applyFont="1" applyFill="1" applyAlignment="1">
      <alignment horizontal="center" vertical="center"/>
    </xf>
    <xf numFmtId="0" fontId="0" fillId="34" borderId="0" xfId="0" applyFill="1" applyAlignment="1">
      <alignment vertical="center"/>
    </xf>
    <xf numFmtId="49" fontId="30" fillId="34" borderId="5" xfId="0" applyNumberFormat="1" applyFont="1" applyFill="1" applyBorder="1" applyAlignment="1">
      <alignment horizontal="center" vertical="center" wrapText="1"/>
    </xf>
    <xf numFmtId="170" fontId="30" fillId="34" borderId="5" xfId="0" applyNumberFormat="1" applyFont="1" applyFill="1" applyBorder="1" applyAlignment="1">
      <alignment horizontal="center" vertical="center"/>
    </xf>
    <xf numFmtId="49" fontId="30" fillId="34" borderId="10" xfId="0" applyNumberFormat="1" applyFont="1" applyFill="1" applyBorder="1" applyAlignment="1">
      <alignment horizontal="center" vertical="center" wrapText="1"/>
    </xf>
    <xf numFmtId="0" fontId="14" fillId="33" borderId="10" xfId="0" applyFont="1" applyFill="1" applyBorder="1" applyAlignment="1">
      <alignment horizontal="center" vertical="center"/>
    </xf>
    <xf numFmtId="0" fontId="28" fillId="34" borderId="8" xfId="0" applyFont="1" applyFill="1" applyBorder="1" applyAlignment="1">
      <alignment horizontal="center" vertical="center"/>
    </xf>
    <xf numFmtId="49" fontId="31" fillId="34" borderId="13" xfId="0" applyNumberFormat="1" applyFont="1" applyFill="1" applyBorder="1" applyAlignment="1">
      <alignment horizontal="center" vertical="center" wrapText="1"/>
    </xf>
    <xf numFmtId="170" fontId="31" fillId="34" borderId="14" xfId="0" applyNumberFormat="1" applyFont="1" applyFill="1" applyBorder="1" applyAlignment="1">
      <alignment horizontal="center" vertical="center"/>
    </xf>
    <xf numFmtId="0" fontId="27" fillId="33" borderId="0" xfId="0" applyFont="1" applyFill="1" applyAlignment="1">
      <alignment horizontal="center" vertical="center"/>
    </xf>
    <xf numFmtId="0" fontId="39" fillId="33" borderId="0" xfId="0" applyFont="1" applyFill="1" applyAlignment="1">
      <alignment horizontal="center"/>
    </xf>
    <xf numFmtId="0" fontId="40" fillId="34" borderId="55" xfId="0" applyFont="1" applyFill="1" applyBorder="1" applyAlignment="1">
      <alignment horizontal="center" vertical="center"/>
    </xf>
    <xf numFmtId="0" fontId="40" fillId="34" borderId="56" xfId="0" applyFont="1" applyFill="1" applyBorder="1" applyAlignment="1">
      <alignment horizontal="center" vertical="center"/>
    </xf>
    <xf numFmtId="0" fontId="39" fillId="0" borderId="0" xfId="0" applyFont="1" applyAlignment="1">
      <alignment horizontal="center" vertical="center" wrapText="1"/>
    </xf>
    <xf numFmtId="0" fontId="5" fillId="36" borderId="3" xfId="0" applyFont="1" applyFill="1" applyBorder="1" applyAlignment="1">
      <alignment horizontal="left" vertical="center" wrapText="1"/>
    </xf>
    <xf numFmtId="0" fontId="45" fillId="35" borderId="5" xfId="0" applyFont="1" applyFill="1" applyBorder="1" applyAlignment="1">
      <alignment horizontal="left" vertical="center" wrapText="1"/>
    </xf>
    <xf numFmtId="0" fontId="46" fillId="0" borderId="30" xfId="0" applyFont="1" applyBorder="1" applyAlignment="1">
      <alignment horizontal="center" vertical="top" wrapText="1"/>
    </xf>
    <xf numFmtId="0" fontId="43" fillId="36" borderId="0" xfId="0" applyFont="1" applyFill="1" applyAlignment="1">
      <alignment horizontal="center"/>
    </xf>
    <xf numFmtId="0" fontId="68" fillId="0" borderId="29" xfId="0" applyFont="1" applyBorder="1" applyAlignment="1">
      <alignment horizontal="center" vertical="center" wrapText="1"/>
    </xf>
    <xf numFmtId="0" fontId="44" fillId="21" borderId="3" xfId="0" applyFont="1" applyFill="1" applyBorder="1" applyAlignment="1">
      <alignment horizontal="left" vertical="center" wrapText="1"/>
    </xf>
    <xf numFmtId="0" fontId="0" fillId="33" borderId="7" xfId="0" applyFill="1" applyBorder="1" applyAlignment="1">
      <alignment horizontal="center"/>
    </xf>
    <xf numFmtId="0" fontId="20" fillId="34" borderId="5" xfId="0" applyFont="1" applyFill="1" applyBorder="1" applyAlignment="1">
      <alignment horizontal="center" vertical="center"/>
    </xf>
    <xf numFmtId="0" fontId="51" fillId="33" borderId="5" xfId="0" applyFont="1" applyFill="1" applyBorder="1" applyAlignment="1">
      <alignment vertical="center"/>
    </xf>
    <xf numFmtId="0" fontId="36" fillId="35" borderId="37" xfId="0" applyFont="1" applyFill="1" applyBorder="1" applyAlignment="1">
      <alignment horizontal="left" vertical="center"/>
    </xf>
    <xf numFmtId="0" fontId="36" fillId="35" borderId="5" xfId="0" applyFont="1" applyFill="1" applyBorder="1" applyAlignment="1">
      <alignment vertical="center"/>
    </xf>
    <xf numFmtId="0" fontId="0" fillId="35" borderId="5" xfId="0" applyFill="1" applyBorder="1" applyAlignment="1">
      <alignment horizontal="left" vertical="center"/>
    </xf>
    <xf numFmtId="0" fontId="0" fillId="35" borderId="5" xfId="0" applyFill="1" applyBorder="1" applyAlignment="1">
      <alignment vertical="center"/>
    </xf>
    <xf numFmtId="0" fontId="0" fillId="34" borderId="35" xfId="0" applyFill="1" applyBorder="1" applyAlignment="1">
      <alignment horizontal="left" vertical="center"/>
    </xf>
    <xf numFmtId="0" fontId="36" fillId="35" borderId="37" xfId="0" applyFont="1" applyFill="1" applyBorder="1" applyAlignment="1">
      <alignment vertical="center"/>
    </xf>
    <xf numFmtId="0" fontId="30" fillId="34" borderId="5" xfId="0" applyFont="1" applyFill="1" applyBorder="1" applyAlignment="1">
      <alignment horizontal="left" vertical="center"/>
    </xf>
    <xf numFmtId="0" fontId="0" fillId="0" borderId="31" xfId="0" applyBorder="1" applyAlignment="1">
      <alignment horizontal="left" vertical="center" wrapText="1"/>
    </xf>
    <xf numFmtId="0" fontId="0" fillId="0" borderId="35" xfId="0" applyBorder="1" applyAlignment="1">
      <alignment horizontal="left" vertical="center" wrapText="1"/>
    </xf>
    <xf numFmtId="0" fontId="36" fillId="34" borderId="40" xfId="0" applyFont="1" applyFill="1" applyBorder="1" applyAlignment="1">
      <alignment horizontal="left" vertical="center"/>
    </xf>
    <xf numFmtId="0" fontId="0" fillId="34" borderId="31" xfId="0" applyFill="1" applyBorder="1" applyAlignment="1">
      <alignment horizontal="left" vertical="center"/>
    </xf>
    <xf numFmtId="0" fontId="0" fillId="0" borderId="35" xfId="0" applyBorder="1" applyAlignment="1">
      <alignment horizontal="left" vertical="center"/>
    </xf>
    <xf numFmtId="0" fontId="30" fillId="34" borderId="5" xfId="0" applyFont="1" applyFill="1" applyBorder="1" applyAlignment="1">
      <alignment horizontal="left" vertical="center" wrapText="1"/>
    </xf>
    <xf numFmtId="0" fontId="22" fillId="33" borderId="0" xfId="0" applyFont="1" applyFill="1" applyAlignment="1">
      <alignment horizontal="center"/>
    </xf>
    <xf numFmtId="0" fontId="18" fillId="34" borderId="9" xfId="0" applyFont="1" applyFill="1" applyBorder="1" applyAlignment="1">
      <alignment horizontal="center" vertical="center"/>
    </xf>
    <xf numFmtId="0" fontId="52" fillId="0" borderId="5" xfId="0" applyFont="1" applyBorder="1" applyAlignment="1">
      <alignment horizontal="center" vertical="center"/>
    </xf>
    <xf numFmtId="0" fontId="53" fillId="33" borderId="5" xfId="0" applyFont="1" applyFill="1" applyBorder="1" applyAlignment="1">
      <alignment horizontal="center" vertical="center" wrapText="1"/>
    </xf>
    <xf numFmtId="4" fontId="53" fillId="33" borderId="5" xfId="0" applyNumberFormat="1" applyFont="1" applyFill="1" applyBorder="1" applyAlignment="1">
      <alignment vertical="center" wrapText="1"/>
    </xf>
    <xf numFmtId="4" fontId="53" fillId="33" borderId="5" xfId="0" applyNumberFormat="1" applyFont="1" applyFill="1" applyBorder="1" applyAlignment="1">
      <alignment horizontal="center" vertical="center" wrapText="1"/>
    </xf>
    <xf numFmtId="0" fontId="51" fillId="33" borderId="5" xfId="0" applyFont="1" applyFill="1" applyBorder="1" applyAlignment="1">
      <alignment horizontal="left" vertical="center"/>
    </xf>
    <xf numFmtId="0" fontId="36" fillId="35" borderId="5" xfId="0" applyFont="1" applyFill="1" applyBorder="1" applyAlignment="1">
      <alignment horizontal="left" vertical="center"/>
    </xf>
    <xf numFmtId="0" fontId="36" fillId="0" borderId="5" xfId="0" applyFont="1" applyBorder="1" applyAlignment="1">
      <alignment horizontal="left" vertical="center"/>
    </xf>
    <xf numFmtId="0" fontId="0" fillId="0" borderId="45" xfId="0" applyBorder="1" applyAlignment="1">
      <alignment horizontal="left" vertical="center"/>
    </xf>
    <xf numFmtId="0" fontId="36" fillId="34" borderId="5" xfId="0" applyFont="1" applyFill="1" applyBorder="1" applyAlignment="1">
      <alignment horizontal="center" vertical="center" wrapText="1"/>
    </xf>
    <xf numFmtId="0" fontId="45" fillId="33" borderId="0" xfId="0" applyFont="1" applyFill="1" applyAlignment="1">
      <alignment horizontal="center"/>
    </xf>
    <xf numFmtId="0" fontId="52" fillId="34" borderId="5" xfId="0" applyFont="1" applyFill="1" applyBorder="1" applyAlignment="1">
      <alignment horizontal="center" vertical="center"/>
    </xf>
    <xf numFmtId="0" fontId="0" fillId="0" borderId="0" xfId="0" applyAlignment="1">
      <alignment horizontal="center"/>
    </xf>
    <xf numFmtId="0" fontId="55" fillId="0" borderId="5" xfId="0" applyFont="1" applyBorder="1" applyAlignment="1">
      <alignment horizontal="center" vertical="center"/>
    </xf>
    <xf numFmtId="0" fontId="51" fillId="33" borderId="5" xfId="0" applyFont="1" applyFill="1" applyBorder="1" applyAlignment="1">
      <alignment horizontal="center" vertical="center" wrapText="1"/>
    </xf>
    <xf numFmtId="4" fontId="51" fillId="33" borderId="5" xfId="0" applyNumberFormat="1" applyFont="1" applyFill="1" applyBorder="1" applyAlignment="1">
      <alignment horizontal="center" vertical="center" wrapText="1"/>
    </xf>
    <xf numFmtId="0" fontId="36" fillId="33" borderId="0" xfId="0" applyFont="1" applyFill="1" applyAlignment="1">
      <alignment horizontal="center" wrapText="1"/>
    </xf>
    <xf numFmtId="4" fontId="51" fillId="33" borderId="5" xfId="0" applyNumberFormat="1" applyFont="1" applyFill="1" applyBorder="1" applyAlignment="1">
      <alignment horizontal="center" wrapText="1"/>
    </xf>
    <xf numFmtId="0" fontId="0" fillId="33" borderId="0" xfId="0" applyFill="1" applyAlignment="1">
      <alignment horizontal="center"/>
    </xf>
    <xf numFmtId="0" fontId="52" fillId="0" borderId="11" xfId="0" applyFont="1" applyBorder="1" applyAlignment="1">
      <alignment horizontal="center" vertical="center"/>
    </xf>
    <xf numFmtId="0" fontId="52" fillId="0" borderId="21" xfId="0" applyFont="1" applyBorder="1" applyAlignment="1">
      <alignment horizontal="center" vertical="center"/>
    </xf>
    <xf numFmtId="0" fontId="0" fillId="33" borderId="5" xfId="0" applyFill="1" applyBorder="1" applyAlignment="1">
      <alignment horizontal="center"/>
    </xf>
    <xf numFmtId="0" fontId="0" fillId="0" borderId="0" xfId="0"/>
    <xf numFmtId="0" fontId="22" fillId="34" borderId="5" xfId="0" applyFont="1" applyFill="1" applyBorder="1" applyAlignment="1">
      <alignment horizontal="justify" vertical="center" wrapText="1"/>
    </xf>
    <xf numFmtId="0" fontId="22" fillId="0" borderId="5" xfId="0" applyFont="1" applyBorder="1" applyAlignment="1">
      <alignment horizontal="justify" vertical="center" wrapText="1"/>
    </xf>
    <xf numFmtId="0" fontId="22" fillId="38" borderId="0" xfId="0" applyFont="1" applyFill="1" applyAlignment="1">
      <alignment horizontal="center"/>
    </xf>
    <xf numFmtId="0" fontId="22" fillId="0" borderId="0" xfId="0" applyFont="1" applyAlignment="1">
      <alignment horizontal="center" vertical="top"/>
    </xf>
    <xf numFmtId="0" fontId="16" fillId="39" borderId="5" xfId="0" applyFont="1" applyFill="1" applyBorder="1" applyAlignment="1">
      <alignment horizontal="center" vertical="center" wrapText="1"/>
    </xf>
    <xf numFmtId="0" fontId="32" fillId="33" borderId="5" xfId="0" applyFont="1" applyFill="1" applyBorder="1" applyAlignment="1">
      <alignment horizontal="center" vertical="center" wrapText="1"/>
    </xf>
    <xf numFmtId="4" fontId="32" fillId="33" borderId="5" xfId="0" applyNumberFormat="1" applyFont="1" applyFill="1" applyBorder="1" applyAlignment="1">
      <alignment horizontal="center" vertical="center" wrapText="1"/>
    </xf>
    <xf numFmtId="0" fontId="22" fillId="34" borderId="5" xfId="0" applyFont="1" applyFill="1" applyBorder="1" applyAlignment="1">
      <alignment horizontal="left" vertical="center"/>
    </xf>
    <xf numFmtId="4" fontId="32" fillId="33" borderId="5" xfId="0" applyNumberFormat="1" applyFont="1" applyFill="1" applyBorder="1" applyAlignment="1">
      <alignment horizontal="center" wrapText="1"/>
    </xf>
    <xf numFmtId="0" fontId="36" fillId="33" borderId="5" xfId="0" applyFont="1" applyFill="1" applyBorder="1" applyAlignment="1">
      <alignment horizontal="center" wrapText="1"/>
    </xf>
    <xf numFmtId="0" fontId="18" fillId="34" borderId="5" xfId="0" applyFont="1" applyFill="1" applyBorder="1" applyAlignment="1">
      <alignment horizontal="center" vertical="center"/>
    </xf>
    <xf numFmtId="0" fontId="18" fillId="34" borderId="8" xfId="0" applyFont="1" applyFill="1" applyBorder="1" applyAlignment="1">
      <alignment horizontal="center" vertical="center"/>
    </xf>
    <xf numFmtId="0" fontId="52" fillId="0" borderId="49" xfId="0" applyFont="1" applyBorder="1" applyAlignment="1">
      <alignment horizontal="center" vertical="center"/>
    </xf>
    <xf numFmtId="0" fontId="32" fillId="33" borderId="10" xfId="0" applyFont="1" applyFill="1" applyBorder="1" applyAlignment="1">
      <alignment horizontal="center" vertical="center" wrapText="1"/>
    </xf>
    <xf numFmtId="4" fontId="32" fillId="33" borderId="10" xfId="0" applyNumberFormat="1" applyFont="1" applyFill="1" applyBorder="1" applyAlignment="1">
      <alignment horizontal="center" vertical="center" wrapText="1"/>
    </xf>
    <xf numFmtId="4" fontId="32" fillId="33" borderId="10" xfId="0" applyNumberFormat="1" applyFont="1" applyFill="1" applyBorder="1" applyAlignment="1">
      <alignment horizontal="center" wrapText="1"/>
    </xf>
    <xf numFmtId="0" fontId="22" fillId="34" borderId="5" xfId="0" applyFont="1" applyFill="1" applyBorder="1" applyAlignment="1">
      <alignment horizontal="left" vertical="center" wrapText="1"/>
    </xf>
    <xf numFmtId="0" fontId="0" fillId="38" borderId="0" xfId="0" applyFill="1" applyAlignment="1">
      <alignment horizontal="center"/>
    </xf>
    <xf numFmtId="0" fontId="0" fillId="0" borderId="0" xfId="0" applyAlignment="1">
      <alignment horizontal="center" vertical="top"/>
    </xf>
    <xf numFmtId="0" fontId="16" fillId="39" borderId="9" xfId="0" applyFont="1" applyFill="1" applyBorder="1" applyAlignment="1">
      <alignment horizontal="center" vertical="center" wrapText="1"/>
    </xf>
    <xf numFmtId="0" fontId="35" fillId="33" borderId="5" xfId="0" applyFont="1" applyFill="1" applyBorder="1" applyAlignment="1">
      <alignment vertical="center"/>
    </xf>
    <xf numFmtId="0" fontId="60" fillId="0" borderId="5" xfId="0" applyFont="1" applyBorder="1" applyAlignment="1">
      <alignment horizontal="left" vertical="center"/>
    </xf>
    <xf numFmtId="0" fontId="45" fillId="0" borderId="5" xfId="0" applyFont="1" applyBorder="1" applyAlignment="1">
      <alignment vertical="center"/>
    </xf>
    <xf numFmtId="0" fontId="35" fillId="33" borderId="5" xfId="0" applyFont="1" applyFill="1" applyBorder="1" applyAlignment="1">
      <alignment horizontal="center" vertical="center" wrapText="1"/>
    </xf>
    <xf numFmtId="4" fontId="35" fillId="33" borderId="5" xfId="0" applyNumberFormat="1" applyFont="1" applyFill="1" applyBorder="1" applyAlignment="1">
      <alignment horizontal="center" vertical="center" wrapText="1"/>
    </xf>
    <xf numFmtId="0" fontId="18" fillId="0" borderId="5" xfId="0" applyFont="1" applyBorder="1" applyAlignment="1">
      <alignment horizontal="center" vertical="center"/>
    </xf>
    <xf numFmtId="0" fontId="20" fillId="0" borderId="5" xfId="0" applyFont="1" applyBorder="1" applyAlignment="1">
      <alignment horizontal="center"/>
    </xf>
    <xf numFmtId="0" fontId="20" fillId="0" borderId="5" xfId="0" applyFont="1" applyBorder="1" applyAlignment="1">
      <alignment horizontal="center" vertical="center"/>
    </xf>
    <xf numFmtId="0" fontId="18" fillId="0" borderId="16" xfId="0" applyFont="1" applyBorder="1" applyAlignment="1">
      <alignment horizontal="center" vertical="center"/>
    </xf>
    <xf numFmtId="0" fontId="18" fillId="0" borderId="10" xfId="0" applyFont="1" applyBorder="1" applyAlignment="1">
      <alignment horizontal="center" vertical="center"/>
    </xf>
    <xf numFmtId="0" fontId="18" fillId="34" borderId="10" xfId="0" applyFont="1" applyFill="1" applyBorder="1" applyAlignment="1">
      <alignment horizontal="center" vertical="center"/>
    </xf>
    <xf numFmtId="0" fontId="36" fillId="33" borderId="50" xfId="0" applyFont="1" applyFill="1" applyBorder="1" applyAlignment="1">
      <alignment horizontal="center" wrapText="1"/>
    </xf>
    <xf numFmtId="0" fontId="18" fillId="34" borderId="16" xfId="0" applyFont="1" applyFill="1" applyBorder="1" applyAlignment="1">
      <alignment horizontal="center" vertical="center"/>
    </xf>
    <xf numFmtId="0" fontId="61" fillId="34" borderId="5" xfId="0" applyFont="1" applyFill="1" applyBorder="1" applyAlignment="1">
      <alignment vertical="center"/>
    </xf>
    <xf numFmtId="0" fontId="20" fillId="34" borderId="5" xfId="0" applyFont="1" applyFill="1" applyBorder="1" applyAlignment="1">
      <alignment horizontal="center"/>
    </xf>
    <xf numFmtId="0" fontId="30" fillId="35" borderId="5" xfId="0" applyFont="1" applyFill="1" applyBorder="1"/>
    <xf numFmtId="0" fontId="22" fillId="34" borderId="5" xfId="0" applyFont="1" applyFill="1" applyBorder="1" applyAlignment="1">
      <alignment horizontal="left"/>
    </xf>
    <xf numFmtId="0" fontId="22" fillId="40" borderId="5" xfId="0" applyFont="1" applyFill="1" applyBorder="1" applyAlignment="1">
      <alignment horizontal="left"/>
    </xf>
    <xf numFmtId="0" fontId="16" fillId="39" borderId="9" xfId="0" applyFont="1" applyFill="1" applyBorder="1" applyAlignment="1">
      <alignment horizontal="center" vertical="center"/>
    </xf>
    <xf numFmtId="0" fontId="32" fillId="33" borderId="51" xfId="0" applyFont="1" applyFill="1" applyBorder="1" applyAlignment="1">
      <alignment horizontal="center" vertical="center" wrapText="1"/>
    </xf>
    <xf numFmtId="0" fontId="62" fillId="33" borderId="5" xfId="0" applyFont="1" applyFill="1" applyBorder="1" applyAlignment="1">
      <alignment horizontal="center" vertical="center"/>
    </xf>
    <xf numFmtId="4" fontId="15" fillId="35" borderId="5" xfId="0" applyNumberFormat="1" applyFont="1" applyFill="1" applyBorder="1" applyAlignment="1">
      <alignment horizontal="left" vertical="center"/>
    </xf>
    <xf numFmtId="4" fontId="30" fillId="40" borderId="5" xfId="0" applyNumberFormat="1" applyFont="1" applyFill="1" applyBorder="1" applyAlignment="1">
      <alignment horizontal="center" vertical="center" wrapText="1"/>
    </xf>
    <xf numFmtId="4" fontId="15" fillId="35" borderId="11" xfId="0" applyNumberFormat="1" applyFont="1" applyFill="1" applyBorder="1" applyAlignment="1">
      <alignment horizontal="left" vertical="center"/>
    </xf>
    <xf numFmtId="0" fontId="22" fillId="34" borderId="0" xfId="0" applyFont="1" applyFill="1" applyAlignment="1">
      <alignment vertical="center" wrapText="1"/>
    </xf>
    <xf numFmtId="0" fontId="22" fillId="34" borderId="0" xfId="0" applyFont="1" applyFill="1" applyAlignment="1">
      <alignment horizontal="justify" vertical="center" wrapText="1"/>
    </xf>
    <xf numFmtId="0" fontId="22" fillId="34" borderId="0" xfId="0" applyFont="1" applyFill="1" applyAlignment="1">
      <alignment horizontal="left" vertical="center"/>
    </xf>
    <xf numFmtId="0" fontId="64" fillId="34" borderId="0" xfId="0" applyFont="1" applyFill="1" applyAlignment="1">
      <alignment horizontal="justify" vertical="center" wrapText="1"/>
    </xf>
    <xf numFmtId="0" fontId="63" fillId="39" borderId="9" xfId="0" applyFont="1" applyFill="1" applyBorder="1" applyAlignment="1">
      <alignment horizontal="center" vertical="center"/>
    </xf>
    <xf numFmtId="0" fontId="45" fillId="34" borderId="0" xfId="0" applyFont="1" applyFill="1" applyAlignment="1">
      <alignment horizontal="center" vertical="center" wrapText="1"/>
    </xf>
  </cellXfs>
  <cellStyles count="59">
    <cellStyle name="20% - Ênfase1 2" xfId="1" xr:uid="{00000000-0005-0000-0000-000006000000}"/>
    <cellStyle name="20% - Ênfase2 2" xfId="2" xr:uid="{00000000-0005-0000-0000-000007000000}"/>
    <cellStyle name="20% - Ênfase3 2" xfId="3" xr:uid="{00000000-0005-0000-0000-000008000000}"/>
    <cellStyle name="20% - Ênfase4 2" xfId="4" xr:uid="{00000000-0005-0000-0000-000009000000}"/>
    <cellStyle name="20% - Ênfase5 2" xfId="5" xr:uid="{00000000-0005-0000-0000-00000A000000}"/>
    <cellStyle name="20% - Ênfase6 2" xfId="6" xr:uid="{00000000-0005-0000-0000-00000B000000}"/>
    <cellStyle name="40% - Ênfase1 2" xfId="7" xr:uid="{00000000-0005-0000-0000-00000C000000}"/>
    <cellStyle name="40% - Ênfase2 2" xfId="8" xr:uid="{00000000-0005-0000-0000-00000D000000}"/>
    <cellStyle name="40% - Ênfase3 2" xfId="9" xr:uid="{00000000-0005-0000-0000-00000E000000}"/>
    <cellStyle name="40% - Ênfase4 2" xfId="10" xr:uid="{00000000-0005-0000-0000-00000F000000}"/>
    <cellStyle name="40% - Ênfase5 2" xfId="11" xr:uid="{00000000-0005-0000-0000-000010000000}"/>
    <cellStyle name="40% - Ênfase6 2" xfId="12" xr:uid="{00000000-0005-0000-0000-000011000000}"/>
    <cellStyle name="60% - Ênfase1 2" xfId="13" xr:uid="{00000000-0005-0000-0000-000012000000}"/>
    <cellStyle name="60% - Ênfase2 2" xfId="14" xr:uid="{00000000-0005-0000-0000-000013000000}"/>
    <cellStyle name="60% - Ênfase3 2" xfId="15" xr:uid="{00000000-0005-0000-0000-000014000000}"/>
    <cellStyle name="60% - Ênfase4 2" xfId="16" xr:uid="{00000000-0005-0000-0000-000015000000}"/>
    <cellStyle name="60% - Ênfase5 2" xfId="17" xr:uid="{00000000-0005-0000-0000-000016000000}"/>
    <cellStyle name="60% - Ênfase6 2" xfId="18" xr:uid="{00000000-0005-0000-0000-000017000000}"/>
    <cellStyle name="Bom 2" xfId="19" xr:uid="{00000000-0005-0000-0000-000018000000}"/>
    <cellStyle name="Cálculo 2" xfId="20" xr:uid="{00000000-0005-0000-0000-000019000000}"/>
    <cellStyle name="Célula de Verificação 2" xfId="21" xr:uid="{00000000-0005-0000-0000-00001A000000}"/>
    <cellStyle name="Ênfase1 2" xfId="53" xr:uid="{00000000-0005-0000-0000-00003A000000}"/>
    <cellStyle name="Ênfase2 2" xfId="54" xr:uid="{00000000-0005-0000-0000-00003B000000}"/>
    <cellStyle name="Ênfase3 2" xfId="55" xr:uid="{00000000-0005-0000-0000-00003C000000}"/>
    <cellStyle name="Ênfase4 2" xfId="56" xr:uid="{00000000-0005-0000-0000-00003D000000}"/>
    <cellStyle name="Ênfase5 2" xfId="57" xr:uid="{00000000-0005-0000-0000-00003E000000}"/>
    <cellStyle name="Ênfase6 2" xfId="58" xr:uid="{00000000-0005-0000-0000-00003F000000}"/>
    <cellStyle name="Entrada 2" xfId="22" xr:uid="{00000000-0005-0000-0000-00001B000000}"/>
    <cellStyle name="Incorreto 2" xfId="23" xr:uid="{00000000-0005-0000-0000-00001C000000}"/>
    <cellStyle name="Moeda 2" xfId="24" xr:uid="{00000000-0005-0000-0000-00001D000000}"/>
    <cellStyle name="Moeda 3" xfId="25" xr:uid="{00000000-0005-0000-0000-00001E000000}"/>
    <cellStyle name="Moeda 3 2" xfId="26" xr:uid="{00000000-0005-0000-0000-00001F000000}"/>
    <cellStyle name="Neutra 2" xfId="27" xr:uid="{00000000-0005-0000-0000-000020000000}"/>
    <cellStyle name="Normal" xfId="0" builtinId="0"/>
    <cellStyle name="Normal 11" xfId="28" xr:uid="{00000000-0005-0000-0000-000021000000}"/>
    <cellStyle name="Normal 12" xfId="29" xr:uid="{00000000-0005-0000-0000-000022000000}"/>
    <cellStyle name="Normal 2" xfId="30" xr:uid="{00000000-0005-0000-0000-000023000000}"/>
    <cellStyle name="Normal 2 10 2" xfId="31" xr:uid="{00000000-0005-0000-0000-000024000000}"/>
    <cellStyle name="Normal 2 2 2" xfId="32" xr:uid="{00000000-0005-0000-0000-000025000000}"/>
    <cellStyle name="Normal 23 2 2" xfId="33" xr:uid="{00000000-0005-0000-0000-000026000000}"/>
    <cellStyle name="Normal 3" xfId="34" xr:uid="{00000000-0005-0000-0000-000027000000}"/>
    <cellStyle name="Normal 3 8" xfId="35" xr:uid="{00000000-0005-0000-0000-000028000000}"/>
    <cellStyle name="Normal 4" xfId="36" xr:uid="{00000000-0005-0000-0000-000029000000}"/>
    <cellStyle name="Normal 5" xfId="37" xr:uid="{00000000-0005-0000-0000-00002A000000}"/>
    <cellStyle name="Normal 6" xfId="38" xr:uid="{00000000-0005-0000-0000-00002B000000}"/>
    <cellStyle name="Normal 7" xfId="39" xr:uid="{00000000-0005-0000-0000-00002C000000}"/>
    <cellStyle name="Nota 2" xfId="40" xr:uid="{00000000-0005-0000-0000-00002D000000}"/>
    <cellStyle name="Porcentagem 2" xfId="41" xr:uid="{00000000-0005-0000-0000-00002E000000}"/>
    <cellStyle name="Porcentagem 3" xfId="42" xr:uid="{00000000-0005-0000-0000-00002F000000}"/>
    <cellStyle name="Porcentagem 4" xfId="43" xr:uid="{00000000-0005-0000-0000-000030000000}"/>
    <cellStyle name="Porcentagem 9 2" xfId="44" xr:uid="{00000000-0005-0000-0000-000031000000}"/>
    <cellStyle name="Saída 2" xfId="45" xr:uid="{00000000-0005-0000-0000-000032000000}"/>
    <cellStyle name="Separador de milhares 2" xfId="46" xr:uid="{00000000-0005-0000-0000-000033000000}"/>
    <cellStyle name="Separador de milhares 3" xfId="47" xr:uid="{00000000-0005-0000-0000-000034000000}"/>
    <cellStyle name="Separador de milhares 4" xfId="48" xr:uid="{00000000-0005-0000-0000-000035000000}"/>
    <cellStyle name="Título 5" xfId="49" xr:uid="{00000000-0005-0000-0000-000036000000}"/>
    <cellStyle name="Vírgula 2" xfId="50" xr:uid="{00000000-0005-0000-0000-000037000000}"/>
    <cellStyle name="Vírgula 2 2" xfId="51" xr:uid="{00000000-0005-0000-0000-000038000000}"/>
    <cellStyle name="Vírgula 5" xfId="52" xr:uid="{00000000-0005-0000-0000-000039000000}"/>
  </cellStyles>
  <dxfs count="0"/>
  <tableStyles count="0" defaultTableStyle="TableStyleMedium2" defaultPivotStyle="PivotStyleLight16"/>
  <colors>
    <indexedColors>
      <rgbColor rgb="FF000000"/>
      <rgbColor rgb="FFFFFFFF"/>
      <rgbColor rgb="FFFF0000"/>
      <rgbColor rgb="FF9BBB59"/>
      <rgbColor rgb="FF0000FF"/>
      <rgbColor rgb="FFFFFF00"/>
      <rgbColor rgb="FFF9C2B9"/>
      <rgbColor rgb="FFB7DEE8"/>
      <rgbColor rgb="FFF2DCDB"/>
      <rgbColor rgb="FF006000"/>
      <rgbColor rgb="FFFDEADA"/>
      <rgbColor rgb="FF9C6500"/>
      <rgbColor rgb="FFFFC7CE"/>
      <rgbColor rgb="FF1464AB"/>
      <rgbColor rgb="FFBFBFBF"/>
      <rgbColor rgb="FF808080"/>
      <rgbColor rgb="FF95B3D7"/>
      <rgbColor rgb="FF7030A0"/>
      <rgbColor rgb="FFFFFFCC"/>
      <rgbColor rgb="FFDBEEF4"/>
      <rgbColor rgb="FFD7E4BD"/>
      <rgbColor rgb="FFD99694"/>
      <rgbColor rgb="FF115BC9"/>
      <rgbColor rgb="FFB9CDE5"/>
      <rgbColor rgb="FFF2F2F2"/>
      <rgbColor rgb="FFCCC1DA"/>
      <rgbColor rgb="FFFAC090"/>
      <rgbColor rgb="FFC3D69B"/>
      <rgbColor rgb="FFFCD5B5"/>
      <rgbColor rgb="FFE6E0EC"/>
      <rgbColor rgb="FF558ED5"/>
      <rgbColor rgb="FFEBF1DE"/>
      <rgbColor rgb="FF00B0F0"/>
      <rgbColor rgb="FFDEEFF6"/>
      <rgbColor rgb="FFC6EFCE"/>
      <rgbColor rgb="FFFFEB9C"/>
      <rgbColor rgb="FF93CDDD"/>
      <rgbColor rgb="FFE6B9B8"/>
      <rgbColor rgb="FFB3A2C7"/>
      <rgbColor rgb="FFFFCC99"/>
      <rgbColor rgb="FF4F81BD"/>
      <rgbColor rgb="FF4BACC6"/>
      <rgbColor rgb="FF92D050"/>
      <rgbColor rgb="FFFFC000"/>
      <rgbColor rgb="FFF79646"/>
      <rgbColor rgb="FFFA7D00"/>
      <rgbColor rgb="FF8064A2"/>
      <rgbColor rgb="FFA5A5A5"/>
      <rgbColor rgb="FF09336E"/>
      <rgbColor rgb="FF00B050"/>
      <rgbColor rgb="FFDCE6F2"/>
      <rgbColor rgb="FFD9D9D9"/>
      <rgbColor rgb="FFA6A6A6"/>
      <rgbColor rgb="FFC0504D"/>
      <rgbColor rgb="FF27427A"/>
      <rgbColor rgb="FF3F3F3F"/>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microsoft.com/office/2022/10/relationships/richValueRel" Target="richData/richValueRel.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sharedStrings" Target="sharedStrings.xml"/><Relationship Id="rId58" Type="http://schemas.microsoft.com/office/2017/06/relationships/rdRichValueTypes" Target="richData/rdRichValueTypes.xml"/><Relationship Id="rId5" Type="http://schemas.openxmlformats.org/officeDocument/2006/relationships/worksheet" Target="worksheets/sheet5.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microsoft.com/office/2017/06/relationships/rdRichValue" Target="richData/rdrichvalue.xml"/><Relationship Id="rId8" Type="http://schemas.openxmlformats.org/officeDocument/2006/relationships/worksheet" Target="worksheets/sheet8.xml"/><Relationship Id="rId51" Type="http://schemas.openxmlformats.org/officeDocument/2006/relationships/theme" Target="theme/theme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calcChain" Target="calcChain.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sheetMetadata" Target="metadata.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microsoft.com/office/2017/06/relationships/rdRichValueStructure" Target="richData/rdrichvaluestructure.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pn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2.png"/></Relationships>
</file>

<file path=xl/drawings/_rels/drawing4.xml.rels><?xml version="1.0" encoding="UTF-8" standalone="yes"?>
<Relationships xmlns="http://schemas.openxmlformats.org/package/2006/relationships"><Relationship Id="rId1" Type="http://schemas.openxmlformats.org/officeDocument/2006/relationships/image" Target="../media/image6.png"/></Relationships>
</file>

<file path=xl/drawings/_rels/drawing5.xml.rels><?xml version="1.0" encoding="UTF-8" standalone="yes"?>
<Relationships xmlns="http://schemas.openxmlformats.org/package/2006/relationships"><Relationship Id="rId1" Type="http://schemas.openxmlformats.org/officeDocument/2006/relationships/image" Target="../media/image7.png"/></Relationships>
</file>

<file path=xl/drawings/_rels/drawing6.xml.rels><?xml version="1.0" encoding="UTF-8" standalone="yes"?>
<Relationships xmlns="http://schemas.openxmlformats.org/package/2006/relationships"><Relationship Id="rId1" Type="http://schemas.openxmlformats.org/officeDocument/2006/relationships/image" Target="../media/image7.png"/></Relationships>
</file>

<file path=xl/drawings/_rels/drawing7.xml.rels><?xml version="1.0" encoding="UTF-8" standalone="yes"?>
<Relationships xmlns="http://schemas.openxmlformats.org/package/2006/relationships"><Relationship Id="rId1" Type="http://schemas.openxmlformats.org/officeDocument/2006/relationships/image" Target="../media/image8.png"/></Relationships>
</file>

<file path=xl/drawings/_rels/drawing8.xml.rels><?xml version="1.0" encoding="UTF-8" standalone="yes"?>
<Relationships xmlns="http://schemas.openxmlformats.org/package/2006/relationships"><Relationship Id="rId1" Type="http://schemas.openxmlformats.org/officeDocument/2006/relationships/image" Target="../media/image8.png"/></Relationships>
</file>

<file path=xl/drawings/_rels/drawing9.xml.rels><?xml version="1.0" encoding="UTF-8" standalone="yes"?>
<Relationships xmlns="http://schemas.openxmlformats.org/package/2006/relationships"><Relationship Id="rId1" Type="http://schemas.openxmlformats.org/officeDocument/2006/relationships/image" Target="../media/image8.png"/></Relationships>
</file>

<file path=xl/drawings/_rels/drawing10.xml.rels><?xml version="1.0" encoding="UTF-8" standalone="yes"?>
<Relationships xmlns="http://schemas.openxmlformats.org/package/2006/relationships"><Relationship Id="rId1" Type="http://schemas.openxmlformats.org/officeDocument/2006/relationships/image" Target="../media/image8.png"/></Relationships>
</file>

<file path=xl/drawings/_rels/drawing11.xml.rels><?xml version="1.0" encoding="UTF-8" standalone="yes"?>
<Relationships xmlns="http://schemas.openxmlformats.org/package/2006/relationships"><Relationship Id="rId1" Type="http://schemas.openxmlformats.org/officeDocument/2006/relationships/image" Target="../media/image8.png"/></Relationships>
</file>

<file path=xl/drawings/_rels/drawing12.xml.rels><?xml version="1.0" encoding="UTF-8" standalone="yes"?>
<Relationships xmlns="http://schemas.openxmlformats.org/package/2006/relationships"><Relationship Id="rId1" Type="http://schemas.openxmlformats.org/officeDocument/2006/relationships/image" Target="../media/image8.png"/></Relationships>
</file>

<file path=xl/drawings/_rels/drawing13.xml.rels><?xml version="1.0" encoding="UTF-8" standalone="yes"?>
<Relationships xmlns="http://schemas.openxmlformats.org/package/2006/relationships"><Relationship Id="rId1" Type="http://schemas.openxmlformats.org/officeDocument/2006/relationships/image" Target="../media/image8.png"/></Relationships>
</file>

<file path=xl/drawings/_rels/drawing14.xml.rels><?xml version="1.0" encoding="UTF-8" standalone="yes"?>
<Relationships xmlns="http://schemas.openxmlformats.org/package/2006/relationships"><Relationship Id="rId1" Type="http://schemas.openxmlformats.org/officeDocument/2006/relationships/image" Target="../media/image8.png"/></Relationships>
</file>

<file path=xl/drawings/_rels/drawing15.xml.rels><?xml version="1.0" encoding="UTF-8" standalone="yes"?>
<Relationships xmlns="http://schemas.openxmlformats.org/package/2006/relationships"><Relationship Id="rId1" Type="http://schemas.openxmlformats.org/officeDocument/2006/relationships/image" Target="../media/image8.png"/></Relationships>
</file>

<file path=xl/drawings/_rels/drawing16.xml.rels><?xml version="1.0" encoding="UTF-8" standalone="yes"?>
<Relationships xmlns="http://schemas.openxmlformats.org/package/2006/relationships"><Relationship Id="rId1" Type="http://schemas.openxmlformats.org/officeDocument/2006/relationships/image" Target="../media/image8.png"/></Relationships>
</file>

<file path=xl/drawings/_rels/drawing17.xml.rels><?xml version="1.0" encoding="UTF-8" standalone="yes"?>
<Relationships xmlns="http://schemas.openxmlformats.org/package/2006/relationships"><Relationship Id="rId1" Type="http://schemas.openxmlformats.org/officeDocument/2006/relationships/image" Target="../media/image8.png"/></Relationships>
</file>

<file path=xl/drawings/_rels/drawing18.xml.rels><?xml version="1.0" encoding="UTF-8" standalone="yes"?>
<Relationships xmlns="http://schemas.openxmlformats.org/package/2006/relationships"><Relationship Id="rId1" Type="http://schemas.openxmlformats.org/officeDocument/2006/relationships/image" Target="../media/image9.png"/></Relationships>
</file>

<file path=xl/drawings/_rels/drawing19.xml.rels><?xml version="1.0" encoding="UTF-8" standalone="yes"?>
<Relationships xmlns="http://schemas.openxmlformats.org/package/2006/relationships"><Relationship Id="rId1" Type="http://schemas.openxmlformats.org/officeDocument/2006/relationships/image" Target="../media/image8.png"/></Relationships>
</file>

<file path=xl/drawings/_rels/drawing20.xml.rels><?xml version="1.0" encoding="UTF-8" standalone="yes"?>
<Relationships xmlns="http://schemas.openxmlformats.org/package/2006/relationships"><Relationship Id="rId1" Type="http://schemas.openxmlformats.org/officeDocument/2006/relationships/image" Target="../media/image8.png"/></Relationships>
</file>

<file path=xl/drawings/_rels/drawing21.xml.rels><?xml version="1.0" encoding="UTF-8" standalone="yes"?>
<Relationships xmlns="http://schemas.openxmlformats.org/package/2006/relationships"><Relationship Id="rId1" Type="http://schemas.openxmlformats.org/officeDocument/2006/relationships/image" Target="../media/image8.png"/></Relationships>
</file>

<file path=xl/drawings/_rels/drawing22.xml.rels><?xml version="1.0" encoding="UTF-8" standalone="yes"?>
<Relationships xmlns="http://schemas.openxmlformats.org/package/2006/relationships"><Relationship Id="rId1" Type="http://schemas.openxmlformats.org/officeDocument/2006/relationships/image" Target="../media/image8.png"/></Relationships>
</file>

<file path=xl/drawings/_rels/drawing23.xml.rels><?xml version="1.0" encoding="UTF-8" standalone="yes"?>
<Relationships xmlns="http://schemas.openxmlformats.org/package/2006/relationships"><Relationship Id="rId1" Type="http://schemas.openxmlformats.org/officeDocument/2006/relationships/image" Target="../media/image8.png"/></Relationships>
</file>

<file path=xl/drawings/_rels/drawing24.xml.rels><?xml version="1.0" encoding="UTF-8" standalone="yes"?>
<Relationships xmlns="http://schemas.openxmlformats.org/package/2006/relationships"><Relationship Id="rId1" Type="http://schemas.openxmlformats.org/officeDocument/2006/relationships/image" Target="../media/image8.png"/></Relationships>
</file>

<file path=xl/drawings/_rels/drawing25.xml.rels><?xml version="1.0" encoding="UTF-8" standalone="yes"?>
<Relationships xmlns="http://schemas.openxmlformats.org/package/2006/relationships"><Relationship Id="rId1" Type="http://schemas.openxmlformats.org/officeDocument/2006/relationships/image" Target="../media/image8.png"/></Relationships>
</file>

<file path=xl/drawings/_rels/drawing26.xml.rels><?xml version="1.0" encoding="UTF-8" standalone="yes"?>
<Relationships xmlns="http://schemas.openxmlformats.org/package/2006/relationships"><Relationship Id="rId1" Type="http://schemas.openxmlformats.org/officeDocument/2006/relationships/image" Target="../media/image8.png"/></Relationships>
</file>

<file path=xl/drawings/_rels/drawing27.xml.rels><?xml version="1.0" encoding="UTF-8" standalone="yes"?>
<Relationships xmlns="http://schemas.openxmlformats.org/package/2006/relationships"><Relationship Id="rId1" Type="http://schemas.openxmlformats.org/officeDocument/2006/relationships/image" Target="../media/image8.png"/></Relationships>
</file>

<file path=xl/drawings/_rels/drawing28.xml.rels><?xml version="1.0" encoding="UTF-8" standalone="yes"?>
<Relationships xmlns="http://schemas.openxmlformats.org/package/2006/relationships"><Relationship Id="rId1" Type="http://schemas.openxmlformats.org/officeDocument/2006/relationships/image" Target="../media/image8.png"/></Relationships>
</file>

<file path=xl/drawings/_rels/drawing29.xml.rels><?xml version="1.0" encoding="UTF-8" standalone="yes"?>
<Relationships xmlns="http://schemas.openxmlformats.org/package/2006/relationships"><Relationship Id="rId1" Type="http://schemas.openxmlformats.org/officeDocument/2006/relationships/image" Target="../media/image8.png"/></Relationships>
</file>

<file path=xl/drawings/_rels/drawing30.xml.rels><?xml version="1.0" encoding="UTF-8" standalone="yes"?>
<Relationships xmlns="http://schemas.openxmlformats.org/package/2006/relationships"><Relationship Id="rId1" Type="http://schemas.openxmlformats.org/officeDocument/2006/relationships/image" Target="../media/image8.png"/></Relationships>
</file>

<file path=xl/drawings/_rels/drawing31.xml.rels><?xml version="1.0" encoding="UTF-8" standalone="yes"?>
<Relationships xmlns="http://schemas.openxmlformats.org/package/2006/relationships"><Relationship Id="rId1" Type="http://schemas.openxmlformats.org/officeDocument/2006/relationships/image" Target="../media/image8.png"/></Relationships>
</file>

<file path=xl/drawings/_rels/drawing32.xml.rels><?xml version="1.0" encoding="UTF-8" standalone="yes"?>
<Relationships xmlns="http://schemas.openxmlformats.org/package/2006/relationships"><Relationship Id="rId1" Type="http://schemas.openxmlformats.org/officeDocument/2006/relationships/image" Target="../media/image8.png"/></Relationships>
</file>

<file path=xl/drawings/_rels/drawing33.xml.rels><?xml version="1.0" encoding="UTF-8" standalone="yes"?>
<Relationships xmlns="http://schemas.openxmlformats.org/package/2006/relationships"><Relationship Id="rId1" Type="http://schemas.openxmlformats.org/officeDocument/2006/relationships/image" Target="../media/image8.png"/></Relationships>
</file>

<file path=xl/drawings/_rels/drawing34.xml.rels><?xml version="1.0" encoding="UTF-8" standalone="yes"?>
<Relationships xmlns="http://schemas.openxmlformats.org/package/2006/relationships"><Relationship Id="rId1" Type="http://schemas.openxmlformats.org/officeDocument/2006/relationships/image" Target="../media/image10.png"/></Relationships>
</file>

<file path=xl/drawings/_rels/drawing35.xml.rels><?xml version="1.0" encoding="UTF-8" standalone="yes"?>
<Relationships xmlns="http://schemas.openxmlformats.org/package/2006/relationships"><Relationship Id="rId8" Type="http://schemas.openxmlformats.org/officeDocument/2006/relationships/image" Target="../media/image18.png"/><Relationship Id="rId13" Type="http://schemas.openxmlformats.org/officeDocument/2006/relationships/image" Target="../media/image23.png"/><Relationship Id="rId18" Type="http://schemas.openxmlformats.org/officeDocument/2006/relationships/image" Target="../media/image28.png"/><Relationship Id="rId26" Type="http://schemas.openxmlformats.org/officeDocument/2006/relationships/image" Target="../media/image36.png"/><Relationship Id="rId3" Type="http://schemas.openxmlformats.org/officeDocument/2006/relationships/image" Target="../media/image13.png"/><Relationship Id="rId21" Type="http://schemas.openxmlformats.org/officeDocument/2006/relationships/image" Target="../media/image31.png"/><Relationship Id="rId7" Type="http://schemas.openxmlformats.org/officeDocument/2006/relationships/image" Target="../media/image17.png"/><Relationship Id="rId12" Type="http://schemas.openxmlformats.org/officeDocument/2006/relationships/image" Target="../media/image22.png"/><Relationship Id="rId17" Type="http://schemas.openxmlformats.org/officeDocument/2006/relationships/image" Target="../media/image27.png"/><Relationship Id="rId25" Type="http://schemas.openxmlformats.org/officeDocument/2006/relationships/image" Target="../media/image35.png"/><Relationship Id="rId2" Type="http://schemas.openxmlformats.org/officeDocument/2006/relationships/image" Target="../media/image12.png"/><Relationship Id="rId16" Type="http://schemas.openxmlformats.org/officeDocument/2006/relationships/image" Target="../media/image26.png"/><Relationship Id="rId20" Type="http://schemas.openxmlformats.org/officeDocument/2006/relationships/image" Target="../media/image30.png"/><Relationship Id="rId1" Type="http://schemas.openxmlformats.org/officeDocument/2006/relationships/image" Target="../media/image11.jpeg"/><Relationship Id="rId6" Type="http://schemas.openxmlformats.org/officeDocument/2006/relationships/image" Target="../media/image16.png"/><Relationship Id="rId11" Type="http://schemas.openxmlformats.org/officeDocument/2006/relationships/image" Target="../media/image21.png"/><Relationship Id="rId24" Type="http://schemas.openxmlformats.org/officeDocument/2006/relationships/image" Target="../media/image34.png"/><Relationship Id="rId5" Type="http://schemas.openxmlformats.org/officeDocument/2006/relationships/image" Target="../media/image15.png"/><Relationship Id="rId15" Type="http://schemas.openxmlformats.org/officeDocument/2006/relationships/image" Target="../media/image25.png"/><Relationship Id="rId23" Type="http://schemas.openxmlformats.org/officeDocument/2006/relationships/image" Target="../media/image33.png"/><Relationship Id="rId10" Type="http://schemas.openxmlformats.org/officeDocument/2006/relationships/image" Target="../media/image20.png"/><Relationship Id="rId19" Type="http://schemas.openxmlformats.org/officeDocument/2006/relationships/image" Target="../media/image29.png"/><Relationship Id="rId4" Type="http://schemas.openxmlformats.org/officeDocument/2006/relationships/image" Target="../media/image14.png"/><Relationship Id="rId9" Type="http://schemas.openxmlformats.org/officeDocument/2006/relationships/image" Target="../media/image19.png"/><Relationship Id="rId14" Type="http://schemas.openxmlformats.org/officeDocument/2006/relationships/image" Target="../media/image24.png"/><Relationship Id="rId22" Type="http://schemas.openxmlformats.org/officeDocument/2006/relationships/image" Target="../media/image32.png"/></Relationships>
</file>

<file path=xl/drawings/drawing1.xml><?xml version="1.0" encoding="utf-8"?>
<xdr:wsDr xmlns:xdr="http://schemas.openxmlformats.org/drawingml/2006/spreadsheetDrawing" xmlns:a="http://schemas.openxmlformats.org/drawingml/2006/main">
  <xdr:twoCellAnchor editAs="oneCell">
    <xdr:from>
      <xdr:col>0</xdr:col>
      <xdr:colOff>380880</xdr:colOff>
      <xdr:row>0</xdr:row>
      <xdr:rowOff>419040</xdr:rowOff>
    </xdr:from>
    <xdr:to>
      <xdr:col>2</xdr:col>
      <xdr:colOff>445680</xdr:colOff>
      <xdr:row>0</xdr:row>
      <xdr:rowOff>1544760</xdr:rowOff>
    </xdr:to>
    <xdr:pic>
      <xdr:nvPicPr>
        <xdr:cNvPr id="2" name="Imagem 1">
          <a:extLst>
            <a:ext uri="{FF2B5EF4-FFF2-40B4-BE49-F238E27FC236}">
              <a16:creationId xmlns:a16="http://schemas.microsoft.com/office/drawing/2014/main" id="{00000000-0008-0000-0200-000002000000}"/>
            </a:ext>
          </a:extLst>
        </xdr:cNvPr>
        <xdr:cNvPicPr/>
      </xdr:nvPicPr>
      <xdr:blipFill>
        <a:blip xmlns:r="http://schemas.openxmlformats.org/officeDocument/2006/relationships" r:embed="rId1"/>
        <a:stretch/>
      </xdr:blipFill>
      <xdr:spPr>
        <a:xfrm>
          <a:off x="380880" y="419040"/>
          <a:ext cx="2586240" cy="1125720"/>
        </a:xfrm>
        <a:prstGeom prst="rect">
          <a:avLst/>
        </a:prstGeom>
        <a:ln w="0">
          <a:noFill/>
        </a:ln>
      </xdr:spPr>
    </xdr:pic>
    <xdr:clientData/>
  </xdr:twoCellAnchor>
  <xdr:twoCellAnchor editAs="oneCell">
    <xdr:from>
      <xdr:col>8</xdr:col>
      <xdr:colOff>1333440</xdr:colOff>
      <xdr:row>0</xdr:row>
      <xdr:rowOff>152280</xdr:rowOff>
    </xdr:from>
    <xdr:to>
      <xdr:col>9</xdr:col>
      <xdr:colOff>1326960</xdr:colOff>
      <xdr:row>2</xdr:row>
      <xdr:rowOff>58680</xdr:rowOff>
    </xdr:to>
    <xdr:pic>
      <xdr:nvPicPr>
        <xdr:cNvPr id="3" name="Imagem 3">
          <a:extLst>
            <a:ext uri="{FF2B5EF4-FFF2-40B4-BE49-F238E27FC236}">
              <a16:creationId xmlns:a16="http://schemas.microsoft.com/office/drawing/2014/main" id="{00000000-0008-0000-0200-000003000000}"/>
            </a:ext>
          </a:extLst>
        </xdr:cNvPr>
        <xdr:cNvPicPr/>
      </xdr:nvPicPr>
      <xdr:blipFill>
        <a:blip xmlns:r="http://schemas.openxmlformats.org/officeDocument/2006/relationships" r:embed="rId2"/>
        <a:stretch/>
      </xdr:blipFill>
      <xdr:spPr>
        <a:xfrm>
          <a:off x="10613160" y="152280"/>
          <a:ext cx="1622520" cy="2087640"/>
        </a:xfrm>
        <a:prstGeom prst="rect">
          <a:avLst/>
        </a:prstGeom>
        <a:ln w="0">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10</xdr:col>
      <xdr:colOff>1154160</xdr:colOff>
      <xdr:row>1</xdr:row>
      <xdr:rowOff>0</xdr:rowOff>
    </xdr:from>
    <xdr:to>
      <xdr:col>11</xdr:col>
      <xdr:colOff>867960</xdr:colOff>
      <xdr:row>1</xdr:row>
      <xdr:rowOff>1620000</xdr:rowOff>
    </xdr:to>
    <xdr:pic>
      <xdr:nvPicPr>
        <xdr:cNvPr id="2" name="Imagem 10">
          <a:extLst>
            <a:ext uri="{FF2B5EF4-FFF2-40B4-BE49-F238E27FC236}">
              <a16:creationId xmlns:a16="http://schemas.microsoft.com/office/drawing/2014/main" id="{00000000-0008-0000-0400-000002000000}"/>
            </a:ext>
          </a:extLst>
        </xdr:cNvPr>
        <xdr:cNvPicPr/>
      </xdr:nvPicPr>
      <xdr:blipFill>
        <a:blip xmlns:r="http://schemas.openxmlformats.org/officeDocument/2006/relationships" r:embed="rId1"/>
        <a:stretch/>
      </xdr:blipFill>
      <xdr:spPr>
        <a:xfrm>
          <a:off x="16081200" y="152280"/>
          <a:ext cx="1287720" cy="1620000"/>
        </a:xfrm>
        <a:prstGeom prst="rect">
          <a:avLst/>
        </a:prstGeom>
        <a:ln w="0">
          <a:noFill/>
        </a:ln>
      </xdr:spPr>
    </xdr:pic>
    <xdr:clientData/>
  </xdr:twoCellAnchor>
  <xdr:twoCellAnchor editAs="oneCell">
    <xdr:from>
      <xdr:col>3</xdr:col>
      <xdr:colOff>163800</xdr:colOff>
      <xdr:row>1</xdr:row>
      <xdr:rowOff>261000</xdr:rowOff>
    </xdr:from>
    <xdr:to>
      <xdr:col>6</xdr:col>
      <xdr:colOff>641880</xdr:colOff>
      <xdr:row>1</xdr:row>
      <xdr:rowOff>1796400</xdr:rowOff>
    </xdr:to>
    <xdr:pic>
      <xdr:nvPicPr>
        <xdr:cNvPr id="3" name="Imagem 12">
          <a:extLst>
            <a:ext uri="{FF2B5EF4-FFF2-40B4-BE49-F238E27FC236}">
              <a16:creationId xmlns:a16="http://schemas.microsoft.com/office/drawing/2014/main" id="{00000000-0008-0000-0400-000003000000}"/>
            </a:ext>
          </a:extLst>
        </xdr:cNvPr>
        <xdr:cNvPicPr/>
      </xdr:nvPicPr>
      <xdr:blipFill>
        <a:blip xmlns:r="http://schemas.openxmlformats.org/officeDocument/2006/relationships" r:embed="rId2"/>
        <a:stretch/>
      </xdr:blipFill>
      <xdr:spPr>
        <a:xfrm>
          <a:off x="7282080" y="413280"/>
          <a:ext cx="3493800" cy="1535400"/>
        </a:xfrm>
        <a:prstGeom prst="rect">
          <a:avLst/>
        </a:prstGeom>
        <a:ln w="0">
          <a:noFill/>
        </a:ln>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2377440</xdr:colOff>
      <xdr:row>0</xdr:row>
      <xdr:rowOff>213480</xdr:rowOff>
    </xdr:from>
    <xdr:to>
      <xdr:col>0</xdr:col>
      <xdr:colOff>4106160</xdr:colOff>
      <xdr:row>0</xdr:row>
      <xdr:rowOff>986040</xdr:rowOff>
    </xdr:to>
    <xdr:pic>
      <xdr:nvPicPr>
        <xdr:cNvPr id="4" name="Imagem 1">
          <a:extLst>
            <a:ext uri="{FF2B5EF4-FFF2-40B4-BE49-F238E27FC236}">
              <a16:creationId xmlns:a16="http://schemas.microsoft.com/office/drawing/2014/main" id="{00000000-0008-0000-0600-000004000000}"/>
            </a:ext>
          </a:extLst>
        </xdr:cNvPr>
        <xdr:cNvPicPr/>
      </xdr:nvPicPr>
      <xdr:blipFill>
        <a:blip xmlns:r="http://schemas.openxmlformats.org/officeDocument/2006/relationships" r:embed="rId1"/>
        <a:stretch/>
      </xdr:blipFill>
      <xdr:spPr>
        <a:xfrm>
          <a:off x="2377440" y="213480"/>
          <a:ext cx="1728720" cy="772560"/>
        </a:xfrm>
        <a:prstGeom prst="rect">
          <a:avLst/>
        </a:prstGeom>
        <a:ln w="0">
          <a:noFill/>
        </a:ln>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1434060</xdr:colOff>
      <xdr:row>0</xdr:row>
      <xdr:rowOff>205920</xdr:rowOff>
    </xdr:from>
    <xdr:to>
      <xdr:col>1</xdr:col>
      <xdr:colOff>2956560</xdr:colOff>
      <xdr:row>0</xdr:row>
      <xdr:rowOff>883920</xdr:rowOff>
    </xdr:to>
    <xdr:pic>
      <xdr:nvPicPr>
        <xdr:cNvPr id="5" name="Imagem 3">
          <a:extLst>
            <a:ext uri="{FF2B5EF4-FFF2-40B4-BE49-F238E27FC236}">
              <a16:creationId xmlns:a16="http://schemas.microsoft.com/office/drawing/2014/main" id="{00000000-0008-0000-0800-000005000000}"/>
            </a:ext>
          </a:extLst>
        </xdr:cNvPr>
        <xdr:cNvPicPr/>
      </xdr:nvPicPr>
      <xdr:blipFill>
        <a:blip xmlns:r="http://schemas.openxmlformats.org/officeDocument/2006/relationships" r:embed="rId1"/>
        <a:stretch/>
      </xdr:blipFill>
      <xdr:spPr>
        <a:xfrm>
          <a:off x="2554200" y="205920"/>
          <a:ext cx="1522500" cy="678000"/>
        </a:xfrm>
        <a:prstGeom prst="rect">
          <a:avLst/>
        </a:prstGeom>
        <a:ln w="0">
          <a:noFill/>
        </a:ln>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2190600</xdr:colOff>
      <xdr:row>1</xdr:row>
      <xdr:rowOff>152280</xdr:rowOff>
    </xdr:from>
    <xdr:to>
      <xdr:col>1</xdr:col>
      <xdr:colOff>815760</xdr:colOff>
      <xdr:row>2</xdr:row>
      <xdr:rowOff>759960</xdr:rowOff>
    </xdr:to>
    <xdr:pic>
      <xdr:nvPicPr>
        <xdr:cNvPr id="6" name="Imagem 2">
          <a:extLst>
            <a:ext uri="{FF2B5EF4-FFF2-40B4-BE49-F238E27FC236}">
              <a16:creationId xmlns:a16="http://schemas.microsoft.com/office/drawing/2014/main" id="{00000000-0008-0000-0A00-000006000000}"/>
            </a:ext>
          </a:extLst>
        </xdr:cNvPr>
        <xdr:cNvPicPr/>
      </xdr:nvPicPr>
      <xdr:blipFill>
        <a:blip xmlns:r="http://schemas.openxmlformats.org/officeDocument/2006/relationships" r:embed="rId1"/>
        <a:stretch/>
      </xdr:blipFill>
      <xdr:spPr>
        <a:xfrm>
          <a:off x="2190600" y="314280"/>
          <a:ext cx="1891080" cy="769680"/>
        </a:xfrm>
        <a:prstGeom prst="rect">
          <a:avLst/>
        </a:prstGeom>
        <a:ln w="0">
          <a:noFill/>
        </a:ln>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1</xdr:col>
      <xdr:colOff>752400</xdr:colOff>
      <xdr:row>0</xdr:row>
      <xdr:rowOff>152280</xdr:rowOff>
    </xdr:from>
    <xdr:to>
      <xdr:col>4</xdr:col>
      <xdr:colOff>187050</xdr:colOff>
      <xdr:row>3</xdr:row>
      <xdr:rowOff>55080</xdr:rowOff>
    </xdr:to>
    <xdr:pic>
      <xdr:nvPicPr>
        <xdr:cNvPr id="7" name="Imagem 2">
          <a:extLst>
            <a:ext uri="{FF2B5EF4-FFF2-40B4-BE49-F238E27FC236}">
              <a16:creationId xmlns:a16="http://schemas.microsoft.com/office/drawing/2014/main" id="{00000000-0008-0000-0B00-000007000000}"/>
            </a:ext>
          </a:extLst>
        </xdr:cNvPr>
        <xdr:cNvPicPr/>
      </xdr:nvPicPr>
      <xdr:blipFill>
        <a:blip xmlns:r="http://schemas.openxmlformats.org/officeDocument/2006/relationships" r:embed="rId1"/>
        <a:stretch/>
      </xdr:blipFill>
      <xdr:spPr>
        <a:xfrm>
          <a:off x="3924360" y="152280"/>
          <a:ext cx="1998720" cy="769680"/>
        </a:xfrm>
        <a:prstGeom prst="rect">
          <a:avLst/>
        </a:prstGeom>
        <a:ln w="0">
          <a:noFill/>
        </a:ln>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1</xdr:col>
      <xdr:colOff>1554480</xdr:colOff>
      <xdr:row>0</xdr:row>
      <xdr:rowOff>198000</xdr:rowOff>
    </xdr:from>
    <xdr:to>
      <xdr:col>3</xdr:col>
      <xdr:colOff>57960</xdr:colOff>
      <xdr:row>0</xdr:row>
      <xdr:rowOff>973800</xdr:rowOff>
    </xdr:to>
    <xdr:pic>
      <xdr:nvPicPr>
        <xdr:cNvPr id="8" name="Imagem 1">
          <a:extLst>
            <a:ext uri="{FF2B5EF4-FFF2-40B4-BE49-F238E27FC236}">
              <a16:creationId xmlns:a16="http://schemas.microsoft.com/office/drawing/2014/main" id="{00000000-0008-0000-0D00-000008000000}"/>
            </a:ext>
          </a:extLst>
        </xdr:cNvPr>
        <xdr:cNvPicPr/>
      </xdr:nvPicPr>
      <xdr:blipFill>
        <a:blip xmlns:r="http://schemas.openxmlformats.org/officeDocument/2006/relationships" r:embed="rId1"/>
        <a:stretch/>
      </xdr:blipFill>
      <xdr:spPr>
        <a:xfrm>
          <a:off x="2212200" y="198000"/>
          <a:ext cx="1816560" cy="775800"/>
        </a:xfrm>
        <a:prstGeom prst="rect">
          <a:avLst/>
        </a:prstGeom>
        <a:ln w="0">
          <a:noFill/>
        </a:ln>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xdr:col>
      <xdr:colOff>1882080</xdr:colOff>
      <xdr:row>0</xdr:row>
      <xdr:rowOff>198000</xdr:rowOff>
    </xdr:from>
    <xdr:to>
      <xdr:col>3</xdr:col>
      <xdr:colOff>385560</xdr:colOff>
      <xdr:row>0</xdr:row>
      <xdr:rowOff>973800</xdr:rowOff>
    </xdr:to>
    <xdr:pic>
      <xdr:nvPicPr>
        <xdr:cNvPr id="9" name="Imagem 2">
          <a:extLst>
            <a:ext uri="{FF2B5EF4-FFF2-40B4-BE49-F238E27FC236}">
              <a16:creationId xmlns:a16="http://schemas.microsoft.com/office/drawing/2014/main" id="{00000000-0008-0000-0E00-000009000000}"/>
            </a:ext>
          </a:extLst>
        </xdr:cNvPr>
        <xdr:cNvPicPr/>
      </xdr:nvPicPr>
      <xdr:blipFill>
        <a:blip xmlns:r="http://schemas.openxmlformats.org/officeDocument/2006/relationships" r:embed="rId1"/>
        <a:stretch/>
      </xdr:blipFill>
      <xdr:spPr>
        <a:xfrm>
          <a:off x="2508120" y="198000"/>
          <a:ext cx="1816200" cy="775800"/>
        </a:xfrm>
        <a:prstGeom prst="rect">
          <a:avLst/>
        </a:prstGeom>
        <a:ln w="0">
          <a:noFill/>
        </a:ln>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0</xdr:col>
      <xdr:colOff>2263320</xdr:colOff>
      <xdr:row>0</xdr:row>
      <xdr:rowOff>129600</xdr:rowOff>
    </xdr:from>
    <xdr:to>
      <xdr:col>2</xdr:col>
      <xdr:colOff>263880</xdr:colOff>
      <xdr:row>0</xdr:row>
      <xdr:rowOff>905400</xdr:rowOff>
    </xdr:to>
    <xdr:pic>
      <xdr:nvPicPr>
        <xdr:cNvPr id="10" name="Imagem 2">
          <a:extLst>
            <a:ext uri="{FF2B5EF4-FFF2-40B4-BE49-F238E27FC236}">
              <a16:creationId xmlns:a16="http://schemas.microsoft.com/office/drawing/2014/main" id="{00000000-0008-0000-0F00-00000A000000}"/>
            </a:ext>
          </a:extLst>
        </xdr:cNvPr>
        <xdr:cNvPicPr/>
      </xdr:nvPicPr>
      <xdr:blipFill>
        <a:blip xmlns:r="http://schemas.openxmlformats.org/officeDocument/2006/relationships" r:embed="rId1"/>
        <a:stretch/>
      </xdr:blipFill>
      <xdr:spPr>
        <a:xfrm>
          <a:off x="2263320" y="129600"/>
          <a:ext cx="1837080" cy="775800"/>
        </a:xfrm>
        <a:prstGeom prst="rect">
          <a:avLst/>
        </a:prstGeom>
        <a:ln w="0">
          <a:noFill/>
        </a:ln>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0</xdr:col>
      <xdr:colOff>2392560</xdr:colOff>
      <xdr:row>0</xdr:row>
      <xdr:rowOff>182880</xdr:rowOff>
    </xdr:from>
    <xdr:to>
      <xdr:col>2</xdr:col>
      <xdr:colOff>393120</xdr:colOff>
      <xdr:row>0</xdr:row>
      <xdr:rowOff>958680</xdr:rowOff>
    </xdr:to>
    <xdr:pic>
      <xdr:nvPicPr>
        <xdr:cNvPr id="11" name="Imagem 2">
          <a:extLst>
            <a:ext uri="{FF2B5EF4-FFF2-40B4-BE49-F238E27FC236}">
              <a16:creationId xmlns:a16="http://schemas.microsoft.com/office/drawing/2014/main" id="{00000000-0008-0000-1000-00000B000000}"/>
            </a:ext>
          </a:extLst>
        </xdr:cNvPr>
        <xdr:cNvPicPr/>
      </xdr:nvPicPr>
      <xdr:blipFill>
        <a:blip xmlns:r="http://schemas.openxmlformats.org/officeDocument/2006/relationships" r:embed="rId1"/>
        <a:stretch/>
      </xdr:blipFill>
      <xdr:spPr>
        <a:xfrm>
          <a:off x="2392560" y="182880"/>
          <a:ext cx="1837080" cy="775800"/>
        </a:xfrm>
        <a:prstGeom prst="rect">
          <a:avLst/>
        </a:prstGeom>
        <a:ln w="0">
          <a:noFill/>
        </a:ln>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0</xdr:col>
      <xdr:colOff>2309040</xdr:colOff>
      <xdr:row>0</xdr:row>
      <xdr:rowOff>175320</xdr:rowOff>
    </xdr:from>
    <xdr:to>
      <xdr:col>2</xdr:col>
      <xdr:colOff>309600</xdr:colOff>
      <xdr:row>0</xdr:row>
      <xdr:rowOff>951120</xdr:rowOff>
    </xdr:to>
    <xdr:pic>
      <xdr:nvPicPr>
        <xdr:cNvPr id="12" name="Imagem 2">
          <a:extLst>
            <a:ext uri="{FF2B5EF4-FFF2-40B4-BE49-F238E27FC236}">
              <a16:creationId xmlns:a16="http://schemas.microsoft.com/office/drawing/2014/main" id="{00000000-0008-0000-1100-00000C000000}"/>
            </a:ext>
          </a:extLst>
        </xdr:cNvPr>
        <xdr:cNvPicPr/>
      </xdr:nvPicPr>
      <xdr:blipFill>
        <a:blip xmlns:r="http://schemas.openxmlformats.org/officeDocument/2006/relationships" r:embed="rId1"/>
        <a:stretch/>
      </xdr:blipFill>
      <xdr:spPr>
        <a:xfrm>
          <a:off x="2309040" y="175320"/>
          <a:ext cx="1837080" cy="775800"/>
        </a:xfrm>
        <a:prstGeom prst="rect">
          <a:avLst/>
        </a:prstGeom>
        <a:ln w="0">
          <a:noFill/>
        </a:ln>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0</xdr:col>
      <xdr:colOff>2377440</xdr:colOff>
      <xdr:row>0</xdr:row>
      <xdr:rowOff>175320</xdr:rowOff>
    </xdr:from>
    <xdr:to>
      <xdr:col>2</xdr:col>
      <xdr:colOff>378000</xdr:colOff>
      <xdr:row>0</xdr:row>
      <xdr:rowOff>951120</xdr:rowOff>
    </xdr:to>
    <xdr:pic>
      <xdr:nvPicPr>
        <xdr:cNvPr id="13" name="Imagem 2">
          <a:extLst>
            <a:ext uri="{FF2B5EF4-FFF2-40B4-BE49-F238E27FC236}">
              <a16:creationId xmlns:a16="http://schemas.microsoft.com/office/drawing/2014/main" id="{00000000-0008-0000-1200-00000D000000}"/>
            </a:ext>
          </a:extLst>
        </xdr:cNvPr>
        <xdr:cNvPicPr/>
      </xdr:nvPicPr>
      <xdr:blipFill>
        <a:blip xmlns:r="http://schemas.openxmlformats.org/officeDocument/2006/relationships" r:embed="rId1"/>
        <a:stretch/>
      </xdr:blipFill>
      <xdr:spPr>
        <a:xfrm>
          <a:off x="2377440" y="175320"/>
          <a:ext cx="1837080" cy="775800"/>
        </a:xfrm>
        <a:prstGeom prst="rect">
          <a:avLst/>
        </a:prstGeom>
        <a:ln w="0">
          <a:noFill/>
        </a:ln>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0</xdr:col>
      <xdr:colOff>2400480</xdr:colOff>
      <xdr:row>0</xdr:row>
      <xdr:rowOff>167760</xdr:rowOff>
    </xdr:from>
    <xdr:to>
      <xdr:col>2</xdr:col>
      <xdr:colOff>401040</xdr:colOff>
      <xdr:row>0</xdr:row>
      <xdr:rowOff>943560</xdr:rowOff>
    </xdr:to>
    <xdr:pic>
      <xdr:nvPicPr>
        <xdr:cNvPr id="14" name="Imagem 2">
          <a:extLst>
            <a:ext uri="{FF2B5EF4-FFF2-40B4-BE49-F238E27FC236}">
              <a16:creationId xmlns:a16="http://schemas.microsoft.com/office/drawing/2014/main" id="{00000000-0008-0000-1300-00000E000000}"/>
            </a:ext>
          </a:extLst>
        </xdr:cNvPr>
        <xdr:cNvPicPr/>
      </xdr:nvPicPr>
      <xdr:blipFill>
        <a:blip xmlns:r="http://schemas.openxmlformats.org/officeDocument/2006/relationships" r:embed="rId1"/>
        <a:stretch/>
      </xdr:blipFill>
      <xdr:spPr>
        <a:xfrm>
          <a:off x="2400480" y="167760"/>
          <a:ext cx="1837080" cy="775800"/>
        </a:xfrm>
        <a:prstGeom prst="rect">
          <a:avLst/>
        </a:prstGeom>
        <a:ln w="0">
          <a:noFill/>
        </a:ln>
      </xdr:spPr>
    </xdr:pic>
    <xdr:clientData/>
  </xdr:twoCellAnchor>
</xdr:wsDr>
</file>

<file path=xl/drawings/drawing14.xml><?xml version="1.0" encoding="utf-8"?>
<xdr:wsDr xmlns:xdr="http://schemas.openxmlformats.org/drawingml/2006/spreadsheetDrawing" xmlns:a="http://schemas.openxmlformats.org/drawingml/2006/main">
  <xdr:twoCellAnchor editAs="oneCell">
    <xdr:from>
      <xdr:col>0</xdr:col>
      <xdr:colOff>2286000</xdr:colOff>
      <xdr:row>0</xdr:row>
      <xdr:rowOff>152280</xdr:rowOff>
    </xdr:from>
    <xdr:to>
      <xdr:col>2</xdr:col>
      <xdr:colOff>799200</xdr:colOff>
      <xdr:row>1</xdr:row>
      <xdr:rowOff>583560</xdr:rowOff>
    </xdr:to>
    <xdr:pic>
      <xdr:nvPicPr>
        <xdr:cNvPr id="15" name="Imagem 3">
          <a:extLst>
            <a:ext uri="{FF2B5EF4-FFF2-40B4-BE49-F238E27FC236}">
              <a16:creationId xmlns:a16="http://schemas.microsoft.com/office/drawing/2014/main" id="{00000000-0008-0000-1500-00000F000000}"/>
            </a:ext>
          </a:extLst>
        </xdr:cNvPr>
        <xdr:cNvPicPr/>
      </xdr:nvPicPr>
      <xdr:blipFill>
        <a:blip xmlns:r="http://schemas.openxmlformats.org/officeDocument/2006/relationships" r:embed="rId1"/>
        <a:stretch/>
      </xdr:blipFill>
      <xdr:spPr>
        <a:xfrm>
          <a:off x="2286000" y="152280"/>
          <a:ext cx="1825920" cy="774360"/>
        </a:xfrm>
        <a:prstGeom prst="rect">
          <a:avLst/>
        </a:prstGeom>
        <a:ln w="0">
          <a:noFill/>
        </a:ln>
      </xdr:spPr>
    </xdr:pic>
    <xdr:clientData/>
  </xdr:twoCellAnchor>
</xdr:wsDr>
</file>

<file path=xl/drawings/drawing15.xml><?xml version="1.0" encoding="utf-8"?>
<xdr:wsDr xmlns:xdr="http://schemas.openxmlformats.org/drawingml/2006/spreadsheetDrawing" xmlns:a="http://schemas.openxmlformats.org/drawingml/2006/main">
  <xdr:twoCellAnchor editAs="oneCell">
    <xdr:from>
      <xdr:col>0</xdr:col>
      <xdr:colOff>2049840</xdr:colOff>
      <xdr:row>0</xdr:row>
      <xdr:rowOff>228600</xdr:rowOff>
    </xdr:from>
    <xdr:to>
      <xdr:col>2</xdr:col>
      <xdr:colOff>682920</xdr:colOff>
      <xdr:row>0</xdr:row>
      <xdr:rowOff>1004400</xdr:rowOff>
    </xdr:to>
    <xdr:pic>
      <xdr:nvPicPr>
        <xdr:cNvPr id="16" name="Imagem 2">
          <a:extLst>
            <a:ext uri="{FF2B5EF4-FFF2-40B4-BE49-F238E27FC236}">
              <a16:creationId xmlns:a16="http://schemas.microsoft.com/office/drawing/2014/main" id="{00000000-0008-0000-1600-000010000000}"/>
            </a:ext>
          </a:extLst>
        </xdr:cNvPr>
        <xdr:cNvPicPr/>
      </xdr:nvPicPr>
      <xdr:blipFill>
        <a:blip xmlns:r="http://schemas.openxmlformats.org/officeDocument/2006/relationships" r:embed="rId1"/>
        <a:stretch/>
      </xdr:blipFill>
      <xdr:spPr>
        <a:xfrm>
          <a:off x="2049840" y="228600"/>
          <a:ext cx="1820160" cy="775800"/>
        </a:xfrm>
        <a:prstGeom prst="rect">
          <a:avLst/>
        </a:prstGeom>
        <a:ln w="0">
          <a:noFill/>
        </a:ln>
      </xdr:spPr>
    </xdr:pic>
    <xdr:clientData/>
  </xdr:twoCellAnchor>
</xdr:wsDr>
</file>

<file path=xl/drawings/drawing16.xml><?xml version="1.0" encoding="utf-8"?>
<xdr:wsDr xmlns:xdr="http://schemas.openxmlformats.org/drawingml/2006/spreadsheetDrawing" xmlns:a="http://schemas.openxmlformats.org/drawingml/2006/main">
  <xdr:twoCellAnchor editAs="oneCell">
    <xdr:from>
      <xdr:col>0</xdr:col>
      <xdr:colOff>2309040</xdr:colOff>
      <xdr:row>0</xdr:row>
      <xdr:rowOff>129600</xdr:rowOff>
    </xdr:from>
    <xdr:to>
      <xdr:col>2</xdr:col>
      <xdr:colOff>759240</xdr:colOff>
      <xdr:row>0</xdr:row>
      <xdr:rowOff>905400</xdr:rowOff>
    </xdr:to>
    <xdr:pic>
      <xdr:nvPicPr>
        <xdr:cNvPr id="17" name="Imagem 4">
          <a:extLst>
            <a:ext uri="{FF2B5EF4-FFF2-40B4-BE49-F238E27FC236}">
              <a16:creationId xmlns:a16="http://schemas.microsoft.com/office/drawing/2014/main" id="{00000000-0008-0000-1700-000011000000}"/>
            </a:ext>
          </a:extLst>
        </xdr:cNvPr>
        <xdr:cNvPicPr/>
      </xdr:nvPicPr>
      <xdr:blipFill>
        <a:blip xmlns:r="http://schemas.openxmlformats.org/officeDocument/2006/relationships" r:embed="rId1"/>
        <a:stretch/>
      </xdr:blipFill>
      <xdr:spPr>
        <a:xfrm>
          <a:off x="2309040" y="129600"/>
          <a:ext cx="1817640" cy="775800"/>
        </a:xfrm>
        <a:prstGeom prst="rect">
          <a:avLst/>
        </a:prstGeom>
        <a:ln w="0">
          <a:noFill/>
        </a:ln>
      </xdr:spPr>
    </xdr:pic>
    <xdr:clientData/>
  </xdr:twoCellAnchor>
</xdr:wsDr>
</file>

<file path=xl/drawings/drawing17.xml><?xml version="1.0" encoding="utf-8"?>
<xdr:wsDr xmlns:xdr="http://schemas.openxmlformats.org/drawingml/2006/spreadsheetDrawing" xmlns:a="http://schemas.openxmlformats.org/drawingml/2006/main">
  <xdr:twoCellAnchor editAs="oneCell">
    <xdr:from>
      <xdr:col>0</xdr:col>
      <xdr:colOff>2392560</xdr:colOff>
      <xdr:row>0</xdr:row>
      <xdr:rowOff>152280</xdr:rowOff>
    </xdr:from>
    <xdr:to>
      <xdr:col>2</xdr:col>
      <xdr:colOff>720720</xdr:colOff>
      <xdr:row>1</xdr:row>
      <xdr:rowOff>760320</xdr:rowOff>
    </xdr:to>
    <xdr:pic>
      <xdr:nvPicPr>
        <xdr:cNvPr id="18" name="Imagem 1">
          <a:extLst>
            <a:ext uri="{FF2B5EF4-FFF2-40B4-BE49-F238E27FC236}">
              <a16:creationId xmlns:a16="http://schemas.microsoft.com/office/drawing/2014/main" id="{00000000-0008-0000-1800-000012000000}"/>
            </a:ext>
          </a:extLst>
        </xdr:cNvPr>
        <xdr:cNvPicPr/>
      </xdr:nvPicPr>
      <xdr:blipFill>
        <a:blip xmlns:r="http://schemas.openxmlformats.org/officeDocument/2006/relationships" r:embed="rId1"/>
        <a:stretch/>
      </xdr:blipFill>
      <xdr:spPr>
        <a:xfrm>
          <a:off x="2392560" y="152280"/>
          <a:ext cx="1821240" cy="770040"/>
        </a:xfrm>
        <a:prstGeom prst="rect">
          <a:avLst/>
        </a:prstGeom>
        <a:ln w="0">
          <a:noFill/>
        </a:ln>
      </xdr:spPr>
    </xdr:pic>
    <xdr:clientData/>
  </xdr:twoCellAnchor>
</xdr:wsDr>
</file>

<file path=xl/drawings/drawing18.xml><?xml version="1.0" encoding="utf-8"?>
<xdr:wsDr xmlns:xdr="http://schemas.openxmlformats.org/drawingml/2006/spreadsheetDrawing" xmlns:a="http://schemas.openxmlformats.org/drawingml/2006/main">
  <xdr:twoCellAnchor editAs="oneCell">
    <xdr:from>
      <xdr:col>3</xdr:col>
      <xdr:colOff>324000</xdr:colOff>
      <xdr:row>0</xdr:row>
      <xdr:rowOff>104760</xdr:rowOff>
    </xdr:from>
    <xdr:to>
      <xdr:col>5</xdr:col>
      <xdr:colOff>586080</xdr:colOff>
      <xdr:row>0</xdr:row>
      <xdr:rowOff>966960</xdr:rowOff>
    </xdr:to>
    <xdr:pic>
      <xdr:nvPicPr>
        <xdr:cNvPr id="19" name="Imagem 1">
          <a:extLst>
            <a:ext uri="{FF2B5EF4-FFF2-40B4-BE49-F238E27FC236}">
              <a16:creationId xmlns:a16="http://schemas.microsoft.com/office/drawing/2014/main" id="{00000000-0008-0000-1A00-000013000000}"/>
            </a:ext>
          </a:extLst>
        </xdr:cNvPr>
        <xdr:cNvPicPr/>
      </xdr:nvPicPr>
      <xdr:blipFill>
        <a:blip xmlns:r="http://schemas.openxmlformats.org/officeDocument/2006/relationships" r:embed="rId1"/>
        <a:stretch/>
      </xdr:blipFill>
      <xdr:spPr>
        <a:xfrm>
          <a:off x="5351760" y="104760"/>
          <a:ext cx="1577160" cy="862200"/>
        </a:xfrm>
        <a:prstGeom prst="rect">
          <a:avLst/>
        </a:prstGeom>
        <a:ln w="0">
          <a:noFill/>
        </a:ln>
      </xdr:spPr>
    </xdr:pic>
    <xdr:clientData/>
  </xdr:twoCellAnchor>
</xdr:wsDr>
</file>

<file path=xl/drawings/drawing19.xml><?xml version="1.0" encoding="utf-8"?>
<xdr:wsDr xmlns:xdr="http://schemas.openxmlformats.org/drawingml/2006/spreadsheetDrawing" xmlns:a="http://schemas.openxmlformats.org/drawingml/2006/main">
  <xdr:twoCellAnchor editAs="oneCell">
    <xdr:from>
      <xdr:col>0</xdr:col>
      <xdr:colOff>2507040</xdr:colOff>
      <xdr:row>0</xdr:row>
      <xdr:rowOff>266760</xdr:rowOff>
    </xdr:from>
    <xdr:to>
      <xdr:col>2</xdr:col>
      <xdr:colOff>378000</xdr:colOff>
      <xdr:row>0</xdr:row>
      <xdr:rowOff>1042560</xdr:rowOff>
    </xdr:to>
    <xdr:pic>
      <xdr:nvPicPr>
        <xdr:cNvPr id="20" name="Imagem 6">
          <a:extLst>
            <a:ext uri="{FF2B5EF4-FFF2-40B4-BE49-F238E27FC236}">
              <a16:creationId xmlns:a16="http://schemas.microsoft.com/office/drawing/2014/main" id="{00000000-0008-0000-1B00-000014000000}"/>
            </a:ext>
          </a:extLst>
        </xdr:cNvPr>
        <xdr:cNvPicPr/>
      </xdr:nvPicPr>
      <xdr:blipFill>
        <a:blip xmlns:r="http://schemas.openxmlformats.org/officeDocument/2006/relationships" r:embed="rId1"/>
        <a:stretch/>
      </xdr:blipFill>
      <xdr:spPr>
        <a:xfrm>
          <a:off x="2507040" y="266760"/>
          <a:ext cx="1832760" cy="775800"/>
        </a:xfrm>
        <a:prstGeom prst="rect">
          <a:avLst/>
        </a:prstGeom>
        <a:ln w="0">
          <a:noFill/>
        </a:ln>
      </xdr:spPr>
    </xdr:pic>
    <xdr:clientData/>
  </xdr:twoCellAnchor>
</xdr:wsDr>
</file>

<file path=xl/drawings/drawing20.xml><?xml version="1.0" encoding="utf-8"?>
<xdr:wsDr xmlns:xdr="http://schemas.openxmlformats.org/drawingml/2006/spreadsheetDrawing" xmlns:a="http://schemas.openxmlformats.org/drawingml/2006/main">
  <xdr:twoCellAnchor editAs="oneCell">
    <xdr:from>
      <xdr:col>0</xdr:col>
      <xdr:colOff>2438280</xdr:colOff>
      <xdr:row>0</xdr:row>
      <xdr:rowOff>289440</xdr:rowOff>
    </xdr:from>
    <xdr:to>
      <xdr:col>2</xdr:col>
      <xdr:colOff>438840</xdr:colOff>
      <xdr:row>0</xdr:row>
      <xdr:rowOff>1065240</xdr:rowOff>
    </xdr:to>
    <xdr:pic>
      <xdr:nvPicPr>
        <xdr:cNvPr id="21" name="Imagem 2">
          <a:extLst>
            <a:ext uri="{FF2B5EF4-FFF2-40B4-BE49-F238E27FC236}">
              <a16:creationId xmlns:a16="http://schemas.microsoft.com/office/drawing/2014/main" id="{00000000-0008-0000-1C00-000015000000}"/>
            </a:ext>
          </a:extLst>
        </xdr:cNvPr>
        <xdr:cNvPicPr/>
      </xdr:nvPicPr>
      <xdr:blipFill>
        <a:blip xmlns:r="http://schemas.openxmlformats.org/officeDocument/2006/relationships" r:embed="rId1"/>
        <a:stretch/>
      </xdr:blipFill>
      <xdr:spPr>
        <a:xfrm>
          <a:off x="2438280" y="289440"/>
          <a:ext cx="1837080" cy="775800"/>
        </a:xfrm>
        <a:prstGeom prst="rect">
          <a:avLst/>
        </a:prstGeom>
        <a:ln w="0">
          <a:noFill/>
        </a:ln>
      </xdr:spPr>
    </xdr:pic>
    <xdr:clientData/>
  </xdr:twoCellAnchor>
</xdr:wsDr>
</file>

<file path=xl/drawings/drawing21.xml><?xml version="1.0" encoding="utf-8"?>
<xdr:wsDr xmlns:xdr="http://schemas.openxmlformats.org/drawingml/2006/spreadsheetDrawing" xmlns:a="http://schemas.openxmlformats.org/drawingml/2006/main">
  <xdr:twoCellAnchor editAs="oneCell">
    <xdr:from>
      <xdr:col>0</xdr:col>
      <xdr:colOff>2507040</xdr:colOff>
      <xdr:row>0</xdr:row>
      <xdr:rowOff>251640</xdr:rowOff>
    </xdr:from>
    <xdr:to>
      <xdr:col>2</xdr:col>
      <xdr:colOff>507600</xdr:colOff>
      <xdr:row>0</xdr:row>
      <xdr:rowOff>1027440</xdr:rowOff>
    </xdr:to>
    <xdr:pic>
      <xdr:nvPicPr>
        <xdr:cNvPr id="22" name="Imagem 2">
          <a:extLst>
            <a:ext uri="{FF2B5EF4-FFF2-40B4-BE49-F238E27FC236}">
              <a16:creationId xmlns:a16="http://schemas.microsoft.com/office/drawing/2014/main" id="{00000000-0008-0000-1D00-000016000000}"/>
            </a:ext>
          </a:extLst>
        </xdr:cNvPr>
        <xdr:cNvPicPr/>
      </xdr:nvPicPr>
      <xdr:blipFill>
        <a:blip xmlns:r="http://schemas.openxmlformats.org/officeDocument/2006/relationships" r:embed="rId1"/>
        <a:stretch/>
      </xdr:blipFill>
      <xdr:spPr>
        <a:xfrm>
          <a:off x="2507040" y="251640"/>
          <a:ext cx="1837080" cy="775800"/>
        </a:xfrm>
        <a:prstGeom prst="rect">
          <a:avLst/>
        </a:prstGeom>
        <a:ln w="0">
          <a:noFill/>
        </a:ln>
      </xdr:spPr>
    </xdr:pic>
    <xdr:clientData/>
  </xdr:twoCellAnchor>
</xdr:wsDr>
</file>

<file path=xl/drawings/drawing22.xml><?xml version="1.0" encoding="utf-8"?>
<xdr:wsDr xmlns:xdr="http://schemas.openxmlformats.org/drawingml/2006/spreadsheetDrawing" xmlns:a="http://schemas.openxmlformats.org/drawingml/2006/main">
  <xdr:twoCellAnchor editAs="oneCell">
    <xdr:from>
      <xdr:col>0</xdr:col>
      <xdr:colOff>2438280</xdr:colOff>
      <xdr:row>0</xdr:row>
      <xdr:rowOff>266760</xdr:rowOff>
    </xdr:from>
    <xdr:to>
      <xdr:col>2</xdr:col>
      <xdr:colOff>438840</xdr:colOff>
      <xdr:row>0</xdr:row>
      <xdr:rowOff>1042560</xdr:rowOff>
    </xdr:to>
    <xdr:pic>
      <xdr:nvPicPr>
        <xdr:cNvPr id="23" name="Imagem 2">
          <a:extLst>
            <a:ext uri="{FF2B5EF4-FFF2-40B4-BE49-F238E27FC236}">
              <a16:creationId xmlns:a16="http://schemas.microsoft.com/office/drawing/2014/main" id="{00000000-0008-0000-1E00-000017000000}"/>
            </a:ext>
          </a:extLst>
        </xdr:cNvPr>
        <xdr:cNvPicPr/>
      </xdr:nvPicPr>
      <xdr:blipFill>
        <a:blip xmlns:r="http://schemas.openxmlformats.org/officeDocument/2006/relationships" r:embed="rId1"/>
        <a:stretch/>
      </xdr:blipFill>
      <xdr:spPr>
        <a:xfrm>
          <a:off x="2438280" y="266760"/>
          <a:ext cx="1837080" cy="775800"/>
        </a:xfrm>
        <a:prstGeom prst="rect">
          <a:avLst/>
        </a:prstGeom>
        <a:ln w="0">
          <a:noFill/>
        </a:ln>
      </xdr:spPr>
    </xdr:pic>
    <xdr:clientData/>
  </xdr:twoCellAnchor>
</xdr:wsDr>
</file>

<file path=xl/drawings/drawing23.xml><?xml version="1.0" encoding="utf-8"?>
<xdr:wsDr xmlns:xdr="http://schemas.openxmlformats.org/drawingml/2006/spreadsheetDrawing" xmlns:a="http://schemas.openxmlformats.org/drawingml/2006/main">
  <xdr:twoCellAnchor editAs="oneCell">
    <xdr:from>
      <xdr:col>0</xdr:col>
      <xdr:colOff>2453760</xdr:colOff>
      <xdr:row>0</xdr:row>
      <xdr:rowOff>243720</xdr:rowOff>
    </xdr:from>
    <xdr:to>
      <xdr:col>2</xdr:col>
      <xdr:colOff>454320</xdr:colOff>
      <xdr:row>0</xdr:row>
      <xdr:rowOff>1019520</xdr:rowOff>
    </xdr:to>
    <xdr:pic>
      <xdr:nvPicPr>
        <xdr:cNvPr id="24" name="Imagem 2">
          <a:extLst>
            <a:ext uri="{FF2B5EF4-FFF2-40B4-BE49-F238E27FC236}">
              <a16:creationId xmlns:a16="http://schemas.microsoft.com/office/drawing/2014/main" id="{00000000-0008-0000-1F00-000018000000}"/>
            </a:ext>
          </a:extLst>
        </xdr:cNvPr>
        <xdr:cNvPicPr/>
      </xdr:nvPicPr>
      <xdr:blipFill>
        <a:blip xmlns:r="http://schemas.openxmlformats.org/officeDocument/2006/relationships" r:embed="rId1"/>
        <a:stretch/>
      </xdr:blipFill>
      <xdr:spPr>
        <a:xfrm>
          <a:off x="2453760" y="243720"/>
          <a:ext cx="1837080" cy="775800"/>
        </a:xfrm>
        <a:prstGeom prst="rect">
          <a:avLst/>
        </a:prstGeom>
        <a:ln w="0">
          <a:noFill/>
        </a:ln>
      </xdr:spPr>
    </xdr:pic>
    <xdr:clientData/>
  </xdr:twoCellAnchor>
</xdr:wsDr>
</file>

<file path=xl/drawings/drawing24.xml><?xml version="1.0" encoding="utf-8"?>
<xdr:wsDr xmlns:xdr="http://schemas.openxmlformats.org/drawingml/2006/spreadsheetDrawing" xmlns:a="http://schemas.openxmlformats.org/drawingml/2006/main">
  <xdr:twoCellAnchor editAs="oneCell">
    <xdr:from>
      <xdr:col>0</xdr:col>
      <xdr:colOff>2567880</xdr:colOff>
      <xdr:row>0</xdr:row>
      <xdr:rowOff>259200</xdr:rowOff>
    </xdr:from>
    <xdr:to>
      <xdr:col>2</xdr:col>
      <xdr:colOff>568440</xdr:colOff>
      <xdr:row>0</xdr:row>
      <xdr:rowOff>1035000</xdr:rowOff>
    </xdr:to>
    <xdr:pic>
      <xdr:nvPicPr>
        <xdr:cNvPr id="25" name="Imagem 2">
          <a:extLst>
            <a:ext uri="{FF2B5EF4-FFF2-40B4-BE49-F238E27FC236}">
              <a16:creationId xmlns:a16="http://schemas.microsoft.com/office/drawing/2014/main" id="{00000000-0008-0000-2000-000019000000}"/>
            </a:ext>
          </a:extLst>
        </xdr:cNvPr>
        <xdr:cNvPicPr/>
      </xdr:nvPicPr>
      <xdr:blipFill>
        <a:blip xmlns:r="http://schemas.openxmlformats.org/officeDocument/2006/relationships" r:embed="rId1"/>
        <a:stretch/>
      </xdr:blipFill>
      <xdr:spPr>
        <a:xfrm>
          <a:off x="2567880" y="259200"/>
          <a:ext cx="1837080" cy="775800"/>
        </a:xfrm>
        <a:prstGeom prst="rect">
          <a:avLst/>
        </a:prstGeom>
        <a:ln w="0">
          <a:noFill/>
        </a:ln>
      </xdr:spPr>
    </xdr:pic>
    <xdr:clientData/>
  </xdr:twoCellAnchor>
</xdr:wsDr>
</file>

<file path=xl/drawings/drawing25.xml><?xml version="1.0" encoding="utf-8"?>
<xdr:wsDr xmlns:xdr="http://schemas.openxmlformats.org/drawingml/2006/spreadsheetDrawing" xmlns:a="http://schemas.openxmlformats.org/drawingml/2006/main">
  <xdr:twoCellAnchor editAs="oneCell">
    <xdr:from>
      <xdr:col>0</xdr:col>
      <xdr:colOff>2507040</xdr:colOff>
      <xdr:row>0</xdr:row>
      <xdr:rowOff>304920</xdr:rowOff>
    </xdr:from>
    <xdr:to>
      <xdr:col>2</xdr:col>
      <xdr:colOff>507600</xdr:colOff>
      <xdr:row>0</xdr:row>
      <xdr:rowOff>1080720</xdr:rowOff>
    </xdr:to>
    <xdr:pic>
      <xdr:nvPicPr>
        <xdr:cNvPr id="26" name="Imagem 2">
          <a:extLst>
            <a:ext uri="{FF2B5EF4-FFF2-40B4-BE49-F238E27FC236}">
              <a16:creationId xmlns:a16="http://schemas.microsoft.com/office/drawing/2014/main" id="{00000000-0008-0000-2100-00001A000000}"/>
            </a:ext>
          </a:extLst>
        </xdr:cNvPr>
        <xdr:cNvPicPr/>
      </xdr:nvPicPr>
      <xdr:blipFill>
        <a:blip xmlns:r="http://schemas.openxmlformats.org/officeDocument/2006/relationships" r:embed="rId1"/>
        <a:stretch/>
      </xdr:blipFill>
      <xdr:spPr>
        <a:xfrm>
          <a:off x="2507040" y="304920"/>
          <a:ext cx="1837080" cy="775800"/>
        </a:xfrm>
        <a:prstGeom prst="rect">
          <a:avLst/>
        </a:prstGeom>
        <a:ln w="0">
          <a:noFill/>
        </a:ln>
      </xdr:spPr>
    </xdr:pic>
    <xdr:clientData/>
  </xdr:twoCellAnchor>
</xdr:wsDr>
</file>

<file path=xl/drawings/drawing26.xml><?xml version="1.0" encoding="utf-8"?>
<xdr:wsDr xmlns:xdr="http://schemas.openxmlformats.org/drawingml/2006/spreadsheetDrawing" xmlns:a="http://schemas.openxmlformats.org/drawingml/2006/main">
  <xdr:twoCellAnchor editAs="oneCell">
    <xdr:from>
      <xdr:col>0</xdr:col>
      <xdr:colOff>2507040</xdr:colOff>
      <xdr:row>0</xdr:row>
      <xdr:rowOff>266760</xdr:rowOff>
    </xdr:from>
    <xdr:to>
      <xdr:col>2</xdr:col>
      <xdr:colOff>507600</xdr:colOff>
      <xdr:row>0</xdr:row>
      <xdr:rowOff>1042560</xdr:rowOff>
    </xdr:to>
    <xdr:pic>
      <xdr:nvPicPr>
        <xdr:cNvPr id="27" name="Imagem 2">
          <a:extLst>
            <a:ext uri="{FF2B5EF4-FFF2-40B4-BE49-F238E27FC236}">
              <a16:creationId xmlns:a16="http://schemas.microsoft.com/office/drawing/2014/main" id="{00000000-0008-0000-2200-00001B000000}"/>
            </a:ext>
          </a:extLst>
        </xdr:cNvPr>
        <xdr:cNvPicPr/>
      </xdr:nvPicPr>
      <xdr:blipFill>
        <a:blip xmlns:r="http://schemas.openxmlformats.org/officeDocument/2006/relationships" r:embed="rId1"/>
        <a:stretch/>
      </xdr:blipFill>
      <xdr:spPr>
        <a:xfrm>
          <a:off x="2507040" y="266760"/>
          <a:ext cx="1837080" cy="775800"/>
        </a:xfrm>
        <a:prstGeom prst="rect">
          <a:avLst/>
        </a:prstGeom>
        <a:ln w="0">
          <a:noFill/>
        </a:ln>
      </xdr:spPr>
    </xdr:pic>
    <xdr:clientData/>
  </xdr:twoCellAnchor>
</xdr:wsDr>
</file>

<file path=xl/drawings/drawing27.xml><?xml version="1.0" encoding="utf-8"?>
<xdr:wsDr xmlns:xdr="http://schemas.openxmlformats.org/drawingml/2006/spreadsheetDrawing" xmlns:a="http://schemas.openxmlformats.org/drawingml/2006/main">
  <xdr:twoCellAnchor editAs="oneCell">
    <xdr:from>
      <xdr:col>0</xdr:col>
      <xdr:colOff>2401200</xdr:colOff>
      <xdr:row>0</xdr:row>
      <xdr:rowOff>309960</xdr:rowOff>
    </xdr:from>
    <xdr:to>
      <xdr:col>3</xdr:col>
      <xdr:colOff>450720</xdr:colOff>
      <xdr:row>0</xdr:row>
      <xdr:rowOff>1085760</xdr:rowOff>
    </xdr:to>
    <xdr:pic>
      <xdr:nvPicPr>
        <xdr:cNvPr id="28" name="Imagem 1">
          <a:extLst>
            <a:ext uri="{FF2B5EF4-FFF2-40B4-BE49-F238E27FC236}">
              <a16:creationId xmlns:a16="http://schemas.microsoft.com/office/drawing/2014/main" id="{00000000-0008-0000-2500-00001C000000}"/>
            </a:ext>
          </a:extLst>
        </xdr:cNvPr>
        <xdr:cNvPicPr/>
      </xdr:nvPicPr>
      <xdr:blipFill>
        <a:blip xmlns:r="http://schemas.openxmlformats.org/officeDocument/2006/relationships" r:embed="rId1"/>
        <a:stretch/>
      </xdr:blipFill>
      <xdr:spPr>
        <a:xfrm>
          <a:off x="2401200" y="309960"/>
          <a:ext cx="1824480" cy="775800"/>
        </a:xfrm>
        <a:prstGeom prst="rect">
          <a:avLst/>
        </a:prstGeom>
        <a:ln w="0">
          <a:noFill/>
        </a:ln>
      </xdr:spPr>
    </xdr:pic>
    <xdr:clientData/>
  </xdr:twoCellAnchor>
</xdr:wsDr>
</file>

<file path=xl/drawings/drawing28.xml><?xml version="1.0" encoding="utf-8"?>
<xdr:wsDr xmlns:xdr="http://schemas.openxmlformats.org/drawingml/2006/spreadsheetDrawing" xmlns:a="http://schemas.openxmlformats.org/drawingml/2006/main">
  <xdr:twoCellAnchor editAs="oneCell">
    <xdr:from>
      <xdr:col>1</xdr:col>
      <xdr:colOff>144720</xdr:colOff>
      <xdr:row>0</xdr:row>
      <xdr:rowOff>289440</xdr:rowOff>
    </xdr:from>
    <xdr:to>
      <xdr:col>3</xdr:col>
      <xdr:colOff>736200</xdr:colOff>
      <xdr:row>0</xdr:row>
      <xdr:rowOff>1065240</xdr:rowOff>
    </xdr:to>
    <xdr:pic>
      <xdr:nvPicPr>
        <xdr:cNvPr id="29" name="Imagem 2">
          <a:extLst>
            <a:ext uri="{FF2B5EF4-FFF2-40B4-BE49-F238E27FC236}">
              <a16:creationId xmlns:a16="http://schemas.microsoft.com/office/drawing/2014/main" id="{00000000-0008-0000-2600-00001D000000}"/>
            </a:ext>
          </a:extLst>
        </xdr:cNvPr>
        <xdr:cNvPicPr/>
      </xdr:nvPicPr>
      <xdr:blipFill>
        <a:blip xmlns:r="http://schemas.openxmlformats.org/officeDocument/2006/relationships" r:embed="rId1"/>
        <a:stretch/>
      </xdr:blipFill>
      <xdr:spPr>
        <a:xfrm>
          <a:off x="2118240" y="289440"/>
          <a:ext cx="1742760" cy="775800"/>
        </a:xfrm>
        <a:prstGeom prst="rect">
          <a:avLst/>
        </a:prstGeom>
        <a:ln w="0">
          <a:noFill/>
        </a:ln>
      </xdr:spPr>
    </xdr:pic>
    <xdr:clientData/>
  </xdr:twoCellAnchor>
</xdr:wsDr>
</file>

<file path=xl/drawings/drawing29.xml><?xml version="1.0" encoding="utf-8"?>
<xdr:wsDr xmlns:xdr="http://schemas.openxmlformats.org/drawingml/2006/spreadsheetDrawing" xmlns:a="http://schemas.openxmlformats.org/drawingml/2006/main">
  <xdr:twoCellAnchor editAs="oneCell">
    <xdr:from>
      <xdr:col>0</xdr:col>
      <xdr:colOff>2415600</xdr:colOff>
      <xdr:row>0</xdr:row>
      <xdr:rowOff>335160</xdr:rowOff>
    </xdr:from>
    <xdr:to>
      <xdr:col>3</xdr:col>
      <xdr:colOff>469440</xdr:colOff>
      <xdr:row>0</xdr:row>
      <xdr:rowOff>1110960</xdr:rowOff>
    </xdr:to>
    <xdr:pic>
      <xdr:nvPicPr>
        <xdr:cNvPr id="30" name="Imagem 1">
          <a:extLst>
            <a:ext uri="{FF2B5EF4-FFF2-40B4-BE49-F238E27FC236}">
              <a16:creationId xmlns:a16="http://schemas.microsoft.com/office/drawing/2014/main" id="{00000000-0008-0000-2700-00001E000000}"/>
            </a:ext>
          </a:extLst>
        </xdr:cNvPr>
        <xdr:cNvPicPr/>
      </xdr:nvPicPr>
      <xdr:blipFill>
        <a:blip xmlns:r="http://schemas.openxmlformats.org/officeDocument/2006/relationships" r:embed="rId1"/>
        <a:stretch/>
      </xdr:blipFill>
      <xdr:spPr>
        <a:xfrm>
          <a:off x="2415600" y="335160"/>
          <a:ext cx="1828800" cy="775800"/>
        </a:xfrm>
        <a:prstGeom prst="rect">
          <a:avLst/>
        </a:prstGeom>
        <a:ln w="0">
          <a:noFill/>
        </a:ln>
      </xdr:spPr>
    </xdr:pic>
    <xdr:clientData/>
  </xdr:twoCellAnchor>
</xdr:wsDr>
</file>

<file path=xl/drawings/drawing30.xml><?xml version="1.0" encoding="utf-8"?>
<xdr:wsDr xmlns:xdr="http://schemas.openxmlformats.org/drawingml/2006/spreadsheetDrawing" xmlns:a="http://schemas.openxmlformats.org/drawingml/2006/main">
  <xdr:twoCellAnchor editAs="oneCell">
    <xdr:from>
      <xdr:col>1</xdr:col>
      <xdr:colOff>663120</xdr:colOff>
      <xdr:row>0</xdr:row>
      <xdr:rowOff>297360</xdr:rowOff>
    </xdr:from>
    <xdr:to>
      <xdr:col>3</xdr:col>
      <xdr:colOff>789480</xdr:colOff>
      <xdr:row>0</xdr:row>
      <xdr:rowOff>1073160</xdr:rowOff>
    </xdr:to>
    <xdr:pic>
      <xdr:nvPicPr>
        <xdr:cNvPr id="31" name="Imagem 1">
          <a:extLst>
            <a:ext uri="{FF2B5EF4-FFF2-40B4-BE49-F238E27FC236}">
              <a16:creationId xmlns:a16="http://schemas.microsoft.com/office/drawing/2014/main" id="{00000000-0008-0000-2800-00001F000000}"/>
            </a:ext>
          </a:extLst>
        </xdr:cNvPr>
        <xdr:cNvPicPr/>
      </xdr:nvPicPr>
      <xdr:blipFill>
        <a:blip xmlns:r="http://schemas.openxmlformats.org/officeDocument/2006/relationships" r:embed="rId1"/>
        <a:stretch/>
      </xdr:blipFill>
      <xdr:spPr>
        <a:xfrm>
          <a:off x="2307600" y="297360"/>
          <a:ext cx="1770480" cy="775800"/>
        </a:xfrm>
        <a:prstGeom prst="rect">
          <a:avLst/>
        </a:prstGeom>
        <a:ln w="0">
          <a:noFill/>
        </a:ln>
      </xdr:spPr>
    </xdr:pic>
    <xdr:clientData/>
  </xdr:twoCellAnchor>
</xdr:wsDr>
</file>

<file path=xl/drawings/drawing31.xml><?xml version="1.0" encoding="utf-8"?>
<xdr:wsDr xmlns:xdr="http://schemas.openxmlformats.org/drawingml/2006/spreadsheetDrawing" xmlns:a="http://schemas.openxmlformats.org/drawingml/2006/main">
  <xdr:twoCellAnchor editAs="oneCell">
    <xdr:from>
      <xdr:col>1</xdr:col>
      <xdr:colOff>899280</xdr:colOff>
      <xdr:row>0</xdr:row>
      <xdr:rowOff>350640</xdr:rowOff>
    </xdr:from>
    <xdr:to>
      <xdr:col>4</xdr:col>
      <xdr:colOff>156960</xdr:colOff>
      <xdr:row>0</xdr:row>
      <xdr:rowOff>1126440</xdr:rowOff>
    </xdr:to>
    <xdr:pic>
      <xdr:nvPicPr>
        <xdr:cNvPr id="32" name="Imagem 2">
          <a:extLst>
            <a:ext uri="{FF2B5EF4-FFF2-40B4-BE49-F238E27FC236}">
              <a16:creationId xmlns:a16="http://schemas.microsoft.com/office/drawing/2014/main" id="{00000000-0008-0000-2900-000020000000}"/>
            </a:ext>
          </a:extLst>
        </xdr:cNvPr>
        <xdr:cNvPicPr/>
      </xdr:nvPicPr>
      <xdr:blipFill>
        <a:blip xmlns:r="http://schemas.openxmlformats.org/officeDocument/2006/relationships" r:embed="rId1"/>
        <a:stretch/>
      </xdr:blipFill>
      <xdr:spPr>
        <a:xfrm>
          <a:off x="2543760" y="350640"/>
          <a:ext cx="1794600" cy="775800"/>
        </a:xfrm>
        <a:prstGeom prst="rect">
          <a:avLst/>
        </a:prstGeom>
        <a:ln w="0">
          <a:noFill/>
        </a:ln>
      </xdr:spPr>
    </xdr:pic>
    <xdr:clientData/>
  </xdr:twoCellAnchor>
</xdr:wsDr>
</file>

<file path=xl/drawings/drawing32.xml><?xml version="1.0" encoding="utf-8"?>
<xdr:wsDr xmlns:xdr="http://schemas.openxmlformats.org/drawingml/2006/spreadsheetDrawing" xmlns:a="http://schemas.openxmlformats.org/drawingml/2006/main">
  <xdr:twoCellAnchor editAs="oneCell">
    <xdr:from>
      <xdr:col>0</xdr:col>
      <xdr:colOff>2423160</xdr:colOff>
      <xdr:row>0</xdr:row>
      <xdr:rowOff>358200</xdr:rowOff>
    </xdr:from>
    <xdr:to>
      <xdr:col>3</xdr:col>
      <xdr:colOff>477000</xdr:colOff>
      <xdr:row>0</xdr:row>
      <xdr:rowOff>1134000</xdr:rowOff>
    </xdr:to>
    <xdr:pic>
      <xdr:nvPicPr>
        <xdr:cNvPr id="33" name="Imagem 2">
          <a:extLst>
            <a:ext uri="{FF2B5EF4-FFF2-40B4-BE49-F238E27FC236}">
              <a16:creationId xmlns:a16="http://schemas.microsoft.com/office/drawing/2014/main" id="{00000000-0008-0000-2A00-000021000000}"/>
            </a:ext>
          </a:extLst>
        </xdr:cNvPr>
        <xdr:cNvPicPr/>
      </xdr:nvPicPr>
      <xdr:blipFill>
        <a:blip xmlns:r="http://schemas.openxmlformats.org/officeDocument/2006/relationships" r:embed="rId1"/>
        <a:stretch/>
      </xdr:blipFill>
      <xdr:spPr>
        <a:xfrm>
          <a:off x="2423160" y="358200"/>
          <a:ext cx="1828800" cy="775800"/>
        </a:xfrm>
        <a:prstGeom prst="rect">
          <a:avLst/>
        </a:prstGeom>
        <a:ln w="0">
          <a:noFill/>
        </a:ln>
      </xdr:spPr>
    </xdr:pic>
    <xdr:clientData/>
  </xdr:twoCellAnchor>
</xdr:wsDr>
</file>

<file path=xl/drawings/drawing33.xml><?xml version="1.0" encoding="utf-8"?>
<xdr:wsDr xmlns:xdr="http://schemas.openxmlformats.org/drawingml/2006/spreadsheetDrawing" xmlns:a="http://schemas.openxmlformats.org/drawingml/2006/main">
  <xdr:twoCellAnchor editAs="oneCell">
    <xdr:from>
      <xdr:col>0</xdr:col>
      <xdr:colOff>2507040</xdr:colOff>
      <xdr:row>0</xdr:row>
      <xdr:rowOff>320040</xdr:rowOff>
    </xdr:from>
    <xdr:to>
      <xdr:col>3</xdr:col>
      <xdr:colOff>560880</xdr:colOff>
      <xdr:row>0</xdr:row>
      <xdr:rowOff>1095840</xdr:rowOff>
    </xdr:to>
    <xdr:pic>
      <xdr:nvPicPr>
        <xdr:cNvPr id="34" name="Imagem 1">
          <a:extLst>
            <a:ext uri="{FF2B5EF4-FFF2-40B4-BE49-F238E27FC236}">
              <a16:creationId xmlns:a16="http://schemas.microsoft.com/office/drawing/2014/main" id="{00000000-0008-0000-2B00-000022000000}"/>
            </a:ext>
          </a:extLst>
        </xdr:cNvPr>
        <xdr:cNvPicPr/>
      </xdr:nvPicPr>
      <xdr:blipFill>
        <a:blip xmlns:r="http://schemas.openxmlformats.org/officeDocument/2006/relationships" r:embed="rId1"/>
        <a:stretch/>
      </xdr:blipFill>
      <xdr:spPr>
        <a:xfrm>
          <a:off x="2507040" y="320040"/>
          <a:ext cx="1828800" cy="775800"/>
        </a:xfrm>
        <a:prstGeom prst="rect">
          <a:avLst/>
        </a:prstGeom>
        <a:ln w="0">
          <a:noFill/>
        </a:ln>
      </xdr:spPr>
    </xdr:pic>
    <xdr:clientData/>
  </xdr:twoCellAnchor>
</xdr:wsDr>
</file>

<file path=xl/drawings/drawing34.xml><?xml version="1.0" encoding="utf-8"?>
<xdr:wsDr xmlns:xdr="http://schemas.openxmlformats.org/drawingml/2006/spreadsheetDrawing" xmlns:a="http://schemas.openxmlformats.org/drawingml/2006/main">
  <xdr:twoCellAnchor editAs="oneCell">
    <xdr:from>
      <xdr:col>0</xdr:col>
      <xdr:colOff>3317040</xdr:colOff>
      <xdr:row>0</xdr:row>
      <xdr:rowOff>259920</xdr:rowOff>
    </xdr:from>
    <xdr:to>
      <xdr:col>2</xdr:col>
      <xdr:colOff>669960</xdr:colOff>
      <xdr:row>0</xdr:row>
      <xdr:rowOff>1330920</xdr:rowOff>
    </xdr:to>
    <xdr:pic>
      <xdr:nvPicPr>
        <xdr:cNvPr id="35" name="Imagem 3">
          <a:extLst>
            <a:ext uri="{FF2B5EF4-FFF2-40B4-BE49-F238E27FC236}">
              <a16:creationId xmlns:a16="http://schemas.microsoft.com/office/drawing/2014/main" id="{00000000-0008-0000-2F00-000023000000}"/>
            </a:ext>
          </a:extLst>
        </xdr:cNvPr>
        <xdr:cNvPicPr/>
      </xdr:nvPicPr>
      <xdr:blipFill>
        <a:blip xmlns:r="http://schemas.openxmlformats.org/officeDocument/2006/relationships" r:embed="rId1"/>
        <a:stretch/>
      </xdr:blipFill>
      <xdr:spPr>
        <a:xfrm>
          <a:off x="3317040" y="259920"/>
          <a:ext cx="2505960" cy="1071000"/>
        </a:xfrm>
        <a:prstGeom prst="rect">
          <a:avLst/>
        </a:prstGeom>
        <a:ln w="0">
          <a:noFill/>
        </a:ln>
      </xdr:spPr>
    </xdr:pic>
    <xdr:clientData/>
  </xdr:twoCellAnchor>
</xdr:wsDr>
</file>

<file path=xl/drawings/drawing35.xml><?xml version="1.0" encoding="utf-8"?>
<xdr:wsDr xmlns:xdr="http://schemas.openxmlformats.org/drawingml/2006/spreadsheetDrawing" xmlns:a="http://schemas.openxmlformats.org/drawingml/2006/main">
  <xdr:twoCellAnchor editAs="oneCell">
    <xdr:from>
      <xdr:col>0</xdr:col>
      <xdr:colOff>83880</xdr:colOff>
      <xdr:row>0</xdr:row>
      <xdr:rowOff>60840</xdr:rowOff>
    </xdr:from>
    <xdr:to>
      <xdr:col>4</xdr:col>
      <xdr:colOff>3203280</xdr:colOff>
      <xdr:row>0</xdr:row>
      <xdr:rowOff>1392120</xdr:rowOff>
    </xdr:to>
    <xdr:pic>
      <xdr:nvPicPr>
        <xdr:cNvPr id="36" name="Image 45">
          <a:extLst>
            <a:ext uri="{FF2B5EF4-FFF2-40B4-BE49-F238E27FC236}">
              <a16:creationId xmlns:a16="http://schemas.microsoft.com/office/drawing/2014/main" id="{00000000-0008-0000-3100-000024000000}"/>
            </a:ext>
          </a:extLst>
        </xdr:cNvPr>
        <xdr:cNvPicPr/>
      </xdr:nvPicPr>
      <xdr:blipFill>
        <a:blip xmlns:r="http://schemas.openxmlformats.org/officeDocument/2006/relationships" r:embed="rId1"/>
        <a:stretch/>
      </xdr:blipFill>
      <xdr:spPr>
        <a:xfrm>
          <a:off x="83880" y="60840"/>
          <a:ext cx="8969040" cy="1331280"/>
        </a:xfrm>
        <a:prstGeom prst="rect">
          <a:avLst/>
        </a:prstGeom>
        <a:ln w="0">
          <a:noFill/>
        </a:ln>
      </xdr:spPr>
    </xdr:pic>
    <xdr:clientData/>
  </xdr:twoCellAnchor>
  <xdr:twoCellAnchor editAs="oneCell">
    <xdr:from>
      <xdr:col>0</xdr:col>
      <xdr:colOff>0</xdr:colOff>
      <xdr:row>10</xdr:row>
      <xdr:rowOff>0</xdr:rowOff>
    </xdr:from>
    <xdr:to>
      <xdr:col>2</xdr:col>
      <xdr:colOff>1710000</xdr:colOff>
      <xdr:row>23</xdr:row>
      <xdr:rowOff>193680</xdr:rowOff>
    </xdr:to>
    <xdr:pic>
      <xdr:nvPicPr>
        <xdr:cNvPr id="37" name="Imagem 2">
          <a:extLst>
            <a:ext uri="{FF2B5EF4-FFF2-40B4-BE49-F238E27FC236}">
              <a16:creationId xmlns:a16="http://schemas.microsoft.com/office/drawing/2014/main" id="{00000000-0008-0000-3100-000025000000}"/>
            </a:ext>
          </a:extLst>
        </xdr:cNvPr>
        <xdr:cNvPicPr/>
      </xdr:nvPicPr>
      <xdr:blipFill>
        <a:blip xmlns:r="http://schemas.openxmlformats.org/officeDocument/2006/relationships" r:embed="rId2"/>
        <a:stretch/>
      </xdr:blipFill>
      <xdr:spPr>
        <a:xfrm>
          <a:off x="0" y="3762360"/>
          <a:ext cx="2907720" cy="4336920"/>
        </a:xfrm>
        <a:prstGeom prst="rect">
          <a:avLst/>
        </a:prstGeom>
        <a:ln w="0">
          <a:noFill/>
        </a:ln>
      </xdr:spPr>
    </xdr:pic>
    <xdr:clientData/>
  </xdr:twoCellAnchor>
  <xdr:twoCellAnchor editAs="oneCell">
    <xdr:from>
      <xdr:col>2</xdr:col>
      <xdr:colOff>1828800</xdr:colOff>
      <xdr:row>10</xdr:row>
      <xdr:rowOff>38160</xdr:rowOff>
    </xdr:from>
    <xdr:to>
      <xdr:col>4</xdr:col>
      <xdr:colOff>132840</xdr:colOff>
      <xdr:row>23</xdr:row>
      <xdr:rowOff>125280</xdr:rowOff>
    </xdr:to>
    <xdr:pic>
      <xdr:nvPicPr>
        <xdr:cNvPr id="38" name="Imagem 3">
          <a:extLst>
            <a:ext uri="{FF2B5EF4-FFF2-40B4-BE49-F238E27FC236}">
              <a16:creationId xmlns:a16="http://schemas.microsoft.com/office/drawing/2014/main" id="{00000000-0008-0000-3100-000026000000}"/>
            </a:ext>
          </a:extLst>
        </xdr:cNvPr>
        <xdr:cNvPicPr/>
      </xdr:nvPicPr>
      <xdr:blipFill>
        <a:blip xmlns:r="http://schemas.openxmlformats.org/officeDocument/2006/relationships" r:embed="rId3"/>
        <a:stretch/>
      </xdr:blipFill>
      <xdr:spPr>
        <a:xfrm>
          <a:off x="3026520" y="3800520"/>
          <a:ext cx="2955960" cy="4230360"/>
        </a:xfrm>
        <a:prstGeom prst="rect">
          <a:avLst/>
        </a:prstGeom>
        <a:ln w="0">
          <a:noFill/>
        </a:ln>
      </xdr:spPr>
    </xdr:pic>
    <xdr:clientData/>
  </xdr:twoCellAnchor>
  <xdr:twoCellAnchor editAs="oneCell">
    <xdr:from>
      <xdr:col>4</xdr:col>
      <xdr:colOff>198000</xdr:colOff>
      <xdr:row>10</xdr:row>
      <xdr:rowOff>53280</xdr:rowOff>
    </xdr:from>
    <xdr:to>
      <xdr:col>4</xdr:col>
      <xdr:colOff>3066480</xdr:colOff>
      <xdr:row>23</xdr:row>
      <xdr:rowOff>239400</xdr:rowOff>
    </xdr:to>
    <xdr:pic>
      <xdr:nvPicPr>
        <xdr:cNvPr id="39" name="Imagem 4">
          <a:extLst>
            <a:ext uri="{FF2B5EF4-FFF2-40B4-BE49-F238E27FC236}">
              <a16:creationId xmlns:a16="http://schemas.microsoft.com/office/drawing/2014/main" id="{00000000-0008-0000-3100-000027000000}"/>
            </a:ext>
          </a:extLst>
        </xdr:cNvPr>
        <xdr:cNvPicPr/>
      </xdr:nvPicPr>
      <xdr:blipFill>
        <a:blip xmlns:r="http://schemas.openxmlformats.org/officeDocument/2006/relationships" r:embed="rId4"/>
        <a:stretch/>
      </xdr:blipFill>
      <xdr:spPr>
        <a:xfrm>
          <a:off x="6047640" y="3815640"/>
          <a:ext cx="2868480" cy="4329360"/>
        </a:xfrm>
        <a:prstGeom prst="rect">
          <a:avLst/>
        </a:prstGeom>
        <a:ln w="0">
          <a:noFill/>
        </a:ln>
      </xdr:spPr>
    </xdr:pic>
    <xdr:clientData/>
  </xdr:twoCellAnchor>
  <xdr:twoCellAnchor editAs="oneCell">
    <xdr:from>
      <xdr:col>0</xdr:col>
      <xdr:colOff>396360</xdr:colOff>
      <xdr:row>29</xdr:row>
      <xdr:rowOff>76320</xdr:rowOff>
    </xdr:from>
    <xdr:to>
      <xdr:col>4</xdr:col>
      <xdr:colOff>2541240</xdr:colOff>
      <xdr:row>44</xdr:row>
      <xdr:rowOff>201600</xdr:rowOff>
    </xdr:to>
    <xdr:pic>
      <xdr:nvPicPr>
        <xdr:cNvPr id="40" name="Imagem 6">
          <a:extLst>
            <a:ext uri="{FF2B5EF4-FFF2-40B4-BE49-F238E27FC236}">
              <a16:creationId xmlns:a16="http://schemas.microsoft.com/office/drawing/2014/main" id="{00000000-0008-0000-3100-000028000000}"/>
            </a:ext>
          </a:extLst>
        </xdr:cNvPr>
        <xdr:cNvPicPr/>
      </xdr:nvPicPr>
      <xdr:blipFill>
        <a:blip xmlns:r="http://schemas.openxmlformats.org/officeDocument/2006/relationships" r:embed="rId5"/>
        <a:stretch/>
      </xdr:blipFill>
      <xdr:spPr>
        <a:xfrm>
          <a:off x="396360" y="9696600"/>
          <a:ext cx="7994520" cy="4840200"/>
        </a:xfrm>
        <a:prstGeom prst="rect">
          <a:avLst/>
        </a:prstGeom>
        <a:ln w="0">
          <a:noFill/>
        </a:ln>
      </xdr:spPr>
    </xdr:pic>
    <xdr:clientData/>
  </xdr:twoCellAnchor>
  <xdr:twoCellAnchor editAs="oneCell">
    <xdr:from>
      <xdr:col>0</xdr:col>
      <xdr:colOff>122040</xdr:colOff>
      <xdr:row>54</xdr:row>
      <xdr:rowOff>45720</xdr:rowOff>
    </xdr:from>
    <xdr:to>
      <xdr:col>2</xdr:col>
      <xdr:colOff>1717920</xdr:colOff>
      <xdr:row>82</xdr:row>
      <xdr:rowOff>87120</xdr:rowOff>
    </xdr:to>
    <xdr:pic>
      <xdr:nvPicPr>
        <xdr:cNvPr id="41" name="Imagem 10">
          <a:extLst>
            <a:ext uri="{FF2B5EF4-FFF2-40B4-BE49-F238E27FC236}">
              <a16:creationId xmlns:a16="http://schemas.microsoft.com/office/drawing/2014/main" id="{00000000-0008-0000-3100-000029000000}"/>
            </a:ext>
          </a:extLst>
        </xdr:cNvPr>
        <xdr:cNvPicPr/>
      </xdr:nvPicPr>
      <xdr:blipFill>
        <a:blip xmlns:r="http://schemas.openxmlformats.org/officeDocument/2006/relationships" r:embed="rId6"/>
        <a:stretch/>
      </xdr:blipFill>
      <xdr:spPr>
        <a:xfrm>
          <a:off x="122040" y="16666920"/>
          <a:ext cx="2793600" cy="4575240"/>
        </a:xfrm>
        <a:prstGeom prst="rect">
          <a:avLst/>
        </a:prstGeom>
        <a:ln w="0">
          <a:noFill/>
        </a:ln>
      </xdr:spPr>
    </xdr:pic>
    <xdr:clientData/>
  </xdr:twoCellAnchor>
  <xdr:twoCellAnchor editAs="oneCell">
    <xdr:from>
      <xdr:col>2</xdr:col>
      <xdr:colOff>2057400</xdr:colOff>
      <xdr:row>54</xdr:row>
      <xdr:rowOff>144720</xdr:rowOff>
    </xdr:from>
    <xdr:to>
      <xdr:col>4</xdr:col>
      <xdr:colOff>285120</xdr:colOff>
      <xdr:row>82</xdr:row>
      <xdr:rowOff>72000</xdr:rowOff>
    </xdr:to>
    <xdr:pic>
      <xdr:nvPicPr>
        <xdr:cNvPr id="42" name="Imagem 11">
          <a:extLst>
            <a:ext uri="{FF2B5EF4-FFF2-40B4-BE49-F238E27FC236}">
              <a16:creationId xmlns:a16="http://schemas.microsoft.com/office/drawing/2014/main" id="{00000000-0008-0000-3100-00002A000000}"/>
            </a:ext>
          </a:extLst>
        </xdr:cNvPr>
        <xdr:cNvPicPr/>
      </xdr:nvPicPr>
      <xdr:blipFill>
        <a:blip xmlns:r="http://schemas.openxmlformats.org/officeDocument/2006/relationships" r:embed="rId7"/>
        <a:stretch/>
      </xdr:blipFill>
      <xdr:spPr>
        <a:xfrm>
          <a:off x="3255120" y="16765920"/>
          <a:ext cx="2879640" cy="4461120"/>
        </a:xfrm>
        <a:prstGeom prst="rect">
          <a:avLst/>
        </a:prstGeom>
        <a:ln w="0">
          <a:noFill/>
        </a:ln>
      </xdr:spPr>
    </xdr:pic>
    <xdr:clientData/>
  </xdr:twoCellAnchor>
  <xdr:twoCellAnchor editAs="oneCell">
    <xdr:from>
      <xdr:col>0</xdr:col>
      <xdr:colOff>312480</xdr:colOff>
      <xdr:row>92</xdr:row>
      <xdr:rowOff>144000</xdr:rowOff>
    </xdr:from>
    <xdr:to>
      <xdr:col>4</xdr:col>
      <xdr:colOff>1542240</xdr:colOff>
      <xdr:row>110</xdr:row>
      <xdr:rowOff>94680</xdr:rowOff>
    </xdr:to>
    <xdr:pic>
      <xdr:nvPicPr>
        <xdr:cNvPr id="43" name="Imagem 12">
          <a:extLst>
            <a:ext uri="{FF2B5EF4-FFF2-40B4-BE49-F238E27FC236}">
              <a16:creationId xmlns:a16="http://schemas.microsoft.com/office/drawing/2014/main" id="{00000000-0008-0000-3100-00002B000000}"/>
            </a:ext>
          </a:extLst>
        </xdr:cNvPr>
        <xdr:cNvPicPr/>
      </xdr:nvPicPr>
      <xdr:blipFill>
        <a:blip xmlns:r="http://schemas.openxmlformats.org/officeDocument/2006/relationships" r:embed="rId8"/>
        <a:stretch/>
      </xdr:blipFill>
      <xdr:spPr>
        <a:xfrm>
          <a:off x="312480" y="23251680"/>
          <a:ext cx="7079400" cy="2865240"/>
        </a:xfrm>
        <a:prstGeom prst="rect">
          <a:avLst/>
        </a:prstGeom>
        <a:ln w="0">
          <a:noFill/>
        </a:ln>
      </xdr:spPr>
    </xdr:pic>
    <xdr:clientData/>
  </xdr:twoCellAnchor>
  <xdr:twoCellAnchor editAs="oneCell">
    <xdr:from>
      <xdr:col>1</xdr:col>
      <xdr:colOff>343080</xdr:colOff>
      <xdr:row>122</xdr:row>
      <xdr:rowOff>33120</xdr:rowOff>
    </xdr:from>
    <xdr:to>
      <xdr:col>4</xdr:col>
      <xdr:colOff>1024560</xdr:colOff>
      <xdr:row>135</xdr:row>
      <xdr:rowOff>129600</xdr:rowOff>
    </xdr:to>
    <xdr:pic>
      <xdr:nvPicPr>
        <xdr:cNvPr id="44" name="Imagem 13">
          <a:extLst>
            <a:ext uri="{FF2B5EF4-FFF2-40B4-BE49-F238E27FC236}">
              <a16:creationId xmlns:a16="http://schemas.microsoft.com/office/drawing/2014/main" id="{00000000-0008-0000-3100-00002C000000}"/>
            </a:ext>
          </a:extLst>
        </xdr:cNvPr>
        <xdr:cNvPicPr/>
      </xdr:nvPicPr>
      <xdr:blipFill>
        <a:blip xmlns:r="http://schemas.openxmlformats.org/officeDocument/2006/relationships" r:embed="rId9"/>
        <a:stretch/>
      </xdr:blipFill>
      <xdr:spPr>
        <a:xfrm>
          <a:off x="914760" y="28332000"/>
          <a:ext cx="5959440" cy="2201400"/>
        </a:xfrm>
        <a:prstGeom prst="rect">
          <a:avLst/>
        </a:prstGeom>
        <a:ln w="0">
          <a:noFill/>
        </a:ln>
      </xdr:spPr>
    </xdr:pic>
    <xdr:clientData/>
  </xdr:twoCellAnchor>
  <xdr:twoCellAnchor editAs="oneCell">
    <xdr:from>
      <xdr:col>1</xdr:col>
      <xdr:colOff>373320</xdr:colOff>
      <xdr:row>139</xdr:row>
      <xdr:rowOff>56160</xdr:rowOff>
    </xdr:from>
    <xdr:to>
      <xdr:col>4</xdr:col>
      <xdr:colOff>1046880</xdr:colOff>
      <xdr:row>152</xdr:row>
      <xdr:rowOff>89640</xdr:rowOff>
    </xdr:to>
    <xdr:pic>
      <xdr:nvPicPr>
        <xdr:cNvPr id="45" name="Imagem 14">
          <a:extLst>
            <a:ext uri="{FF2B5EF4-FFF2-40B4-BE49-F238E27FC236}">
              <a16:creationId xmlns:a16="http://schemas.microsoft.com/office/drawing/2014/main" id="{00000000-0008-0000-3100-00002D000000}"/>
            </a:ext>
          </a:extLst>
        </xdr:cNvPr>
        <xdr:cNvPicPr/>
      </xdr:nvPicPr>
      <xdr:blipFill>
        <a:blip xmlns:r="http://schemas.openxmlformats.org/officeDocument/2006/relationships" r:embed="rId10"/>
        <a:stretch/>
      </xdr:blipFill>
      <xdr:spPr>
        <a:xfrm>
          <a:off x="945000" y="31107600"/>
          <a:ext cx="5951520" cy="2138400"/>
        </a:xfrm>
        <a:prstGeom prst="rect">
          <a:avLst/>
        </a:prstGeom>
        <a:ln w="0">
          <a:noFill/>
        </a:ln>
      </xdr:spPr>
    </xdr:pic>
    <xdr:clientData/>
  </xdr:twoCellAnchor>
  <xdr:twoCellAnchor editAs="oneCell">
    <xdr:from>
      <xdr:col>0</xdr:col>
      <xdr:colOff>221040</xdr:colOff>
      <xdr:row>160</xdr:row>
      <xdr:rowOff>30240</xdr:rowOff>
    </xdr:from>
    <xdr:to>
      <xdr:col>2</xdr:col>
      <xdr:colOff>1961640</xdr:colOff>
      <xdr:row>186</xdr:row>
      <xdr:rowOff>56880</xdr:rowOff>
    </xdr:to>
    <xdr:pic>
      <xdr:nvPicPr>
        <xdr:cNvPr id="46" name="Imagem 18">
          <a:extLst>
            <a:ext uri="{FF2B5EF4-FFF2-40B4-BE49-F238E27FC236}">
              <a16:creationId xmlns:a16="http://schemas.microsoft.com/office/drawing/2014/main" id="{00000000-0008-0000-3100-00002E000000}"/>
            </a:ext>
          </a:extLst>
        </xdr:cNvPr>
        <xdr:cNvPicPr/>
      </xdr:nvPicPr>
      <xdr:blipFill>
        <a:blip xmlns:r="http://schemas.openxmlformats.org/officeDocument/2006/relationships" r:embed="rId11"/>
        <a:stretch/>
      </xdr:blipFill>
      <xdr:spPr>
        <a:xfrm>
          <a:off x="221040" y="34815600"/>
          <a:ext cx="2938320" cy="4236480"/>
        </a:xfrm>
        <a:prstGeom prst="rect">
          <a:avLst/>
        </a:prstGeom>
        <a:ln w="0">
          <a:noFill/>
        </a:ln>
      </xdr:spPr>
    </xdr:pic>
    <xdr:clientData/>
  </xdr:twoCellAnchor>
  <xdr:twoCellAnchor editAs="oneCell">
    <xdr:from>
      <xdr:col>0</xdr:col>
      <xdr:colOff>129600</xdr:colOff>
      <xdr:row>195</xdr:row>
      <xdr:rowOff>83880</xdr:rowOff>
    </xdr:from>
    <xdr:to>
      <xdr:col>2</xdr:col>
      <xdr:colOff>1634040</xdr:colOff>
      <xdr:row>221</xdr:row>
      <xdr:rowOff>111960</xdr:rowOff>
    </xdr:to>
    <xdr:pic>
      <xdr:nvPicPr>
        <xdr:cNvPr id="47" name="Imagem 19">
          <a:extLst>
            <a:ext uri="{FF2B5EF4-FFF2-40B4-BE49-F238E27FC236}">
              <a16:creationId xmlns:a16="http://schemas.microsoft.com/office/drawing/2014/main" id="{00000000-0008-0000-3100-00002F000000}"/>
            </a:ext>
          </a:extLst>
        </xdr:cNvPr>
        <xdr:cNvPicPr/>
      </xdr:nvPicPr>
      <xdr:blipFill>
        <a:blip xmlns:r="http://schemas.openxmlformats.org/officeDocument/2006/relationships" r:embed="rId12"/>
        <a:stretch/>
      </xdr:blipFill>
      <xdr:spPr>
        <a:xfrm>
          <a:off x="129600" y="41022360"/>
          <a:ext cx="2702160" cy="4238280"/>
        </a:xfrm>
        <a:prstGeom prst="rect">
          <a:avLst/>
        </a:prstGeom>
        <a:ln w="0">
          <a:noFill/>
        </a:ln>
      </xdr:spPr>
    </xdr:pic>
    <xdr:clientData/>
  </xdr:twoCellAnchor>
  <xdr:twoCellAnchor editAs="oneCell">
    <xdr:from>
      <xdr:col>2</xdr:col>
      <xdr:colOff>2209680</xdr:colOff>
      <xdr:row>195</xdr:row>
      <xdr:rowOff>119160</xdr:rowOff>
    </xdr:from>
    <xdr:to>
      <xdr:col>4</xdr:col>
      <xdr:colOff>2106000</xdr:colOff>
      <xdr:row>221</xdr:row>
      <xdr:rowOff>92880</xdr:rowOff>
    </xdr:to>
    <xdr:pic>
      <xdr:nvPicPr>
        <xdr:cNvPr id="48" name="Imagem 20">
          <a:extLst>
            <a:ext uri="{FF2B5EF4-FFF2-40B4-BE49-F238E27FC236}">
              <a16:creationId xmlns:a16="http://schemas.microsoft.com/office/drawing/2014/main" id="{00000000-0008-0000-3100-000030000000}"/>
            </a:ext>
          </a:extLst>
        </xdr:cNvPr>
        <xdr:cNvPicPr/>
      </xdr:nvPicPr>
      <xdr:blipFill>
        <a:blip xmlns:r="http://schemas.openxmlformats.org/officeDocument/2006/relationships" r:embed="rId13"/>
        <a:stretch/>
      </xdr:blipFill>
      <xdr:spPr>
        <a:xfrm>
          <a:off x="3407400" y="41057640"/>
          <a:ext cx="4548240" cy="4183920"/>
        </a:xfrm>
        <a:prstGeom prst="rect">
          <a:avLst/>
        </a:prstGeom>
        <a:ln w="0">
          <a:noFill/>
        </a:ln>
      </xdr:spPr>
    </xdr:pic>
    <xdr:clientData/>
  </xdr:twoCellAnchor>
  <xdr:twoCellAnchor editAs="oneCell">
    <xdr:from>
      <xdr:col>0</xdr:col>
      <xdr:colOff>0</xdr:colOff>
      <xdr:row>231</xdr:row>
      <xdr:rowOff>108360</xdr:rowOff>
    </xdr:from>
    <xdr:to>
      <xdr:col>4</xdr:col>
      <xdr:colOff>2975400</xdr:colOff>
      <xdr:row>258</xdr:row>
      <xdr:rowOff>3240</xdr:rowOff>
    </xdr:to>
    <xdr:pic>
      <xdr:nvPicPr>
        <xdr:cNvPr id="49" name="Imagem 21">
          <a:extLst>
            <a:ext uri="{FF2B5EF4-FFF2-40B4-BE49-F238E27FC236}">
              <a16:creationId xmlns:a16="http://schemas.microsoft.com/office/drawing/2014/main" id="{00000000-0008-0000-3100-000031000000}"/>
            </a:ext>
          </a:extLst>
        </xdr:cNvPr>
        <xdr:cNvPicPr/>
      </xdr:nvPicPr>
      <xdr:blipFill>
        <a:blip xmlns:r="http://schemas.openxmlformats.org/officeDocument/2006/relationships" r:embed="rId14"/>
        <a:stretch/>
      </xdr:blipFill>
      <xdr:spPr>
        <a:xfrm>
          <a:off x="0" y="47361960"/>
          <a:ext cx="8825040" cy="4266720"/>
        </a:xfrm>
        <a:prstGeom prst="rect">
          <a:avLst/>
        </a:prstGeom>
        <a:ln w="0">
          <a:noFill/>
        </a:ln>
      </xdr:spPr>
    </xdr:pic>
    <xdr:clientData/>
  </xdr:twoCellAnchor>
  <xdr:twoCellAnchor editAs="oneCell">
    <xdr:from>
      <xdr:col>0</xdr:col>
      <xdr:colOff>297360</xdr:colOff>
      <xdr:row>268</xdr:row>
      <xdr:rowOff>108720</xdr:rowOff>
    </xdr:from>
    <xdr:to>
      <xdr:col>4</xdr:col>
      <xdr:colOff>2937600</xdr:colOff>
      <xdr:row>295</xdr:row>
      <xdr:rowOff>94320</xdr:rowOff>
    </xdr:to>
    <xdr:pic>
      <xdr:nvPicPr>
        <xdr:cNvPr id="50" name="Imagem 22">
          <a:extLst>
            <a:ext uri="{FF2B5EF4-FFF2-40B4-BE49-F238E27FC236}">
              <a16:creationId xmlns:a16="http://schemas.microsoft.com/office/drawing/2014/main" id="{00000000-0008-0000-3100-000032000000}"/>
            </a:ext>
          </a:extLst>
        </xdr:cNvPr>
        <xdr:cNvPicPr/>
      </xdr:nvPicPr>
      <xdr:blipFill>
        <a:blip xmlns:r="http://schemas.openxmlformats.org/officeDocument/2006/relationships" r:embed="rId15"/>
        <a:stretch/>
      </xdr:blipFill>
      <xdr:spPr>
        <a:xfrm>
          <a:off x="297360" y="53839080"/>
          <a:ext cx="8489880" cy="4357800"/>
        </a:xfrm>
        <a:prstGeom prst="rect">
          <a:avLst/>
        </a:prstGeom>
        <a:ln w="0">
          <a:noFill/>
        </a:ln>
      </xdr:spPr>
    </xdr:pic>
    <xdr:clientData/>
  </xdr:twoCellAnchor>
  <xdr:twoCellAnchor editAs="oneCell">
    <xdr:from>
      <xdr:col>0</xdr:col>
      <xdr:colOff>396360</xdr:colOff>
      <xdr:row>309</xdr:row>
      <xdr:rowOff>91440</xdr:rowOff>
    </xdr:from>
    <xdr:to>
      <xdr:col>4</xdr:col>
      <xdr:colOff>2441520</xdr:colOff>
      <xdr:row>334</xdr:row>
      <xdr:rowOff>132120</xdr:rowOff>
    </xdr:to>
    <xdr:pic>
      <xdr:nvPicPr>
        <xdr:cNvPr id="51" name="Imagem 24">
          <a:extLst>
            <a:ext uri="{FF2B5EF4-FFF2-40B4-BE49-F238E27FC236}">
              <a16:creationId xmlns:a16="http://schemas.microsoft.com/office/drawing/2014/main" id="{00000000-0008-0000-3100-000033000000}"/>
            </a:ext>
          </a:extLst>
        </xdr:cNvPr>
        <xdr:cNvPicPr/>
      </xdr:nvPicPr>
      <xdr:blipFill>
        <a:blip xmlns:r="http://schemas.openxmlformats.org/officeDocument/2006/relationships" r:embed="rId16"/>
        <a:stretch/>
      </xdr:blipFill>
      <xdr:spPr>
        <a:xfrm>
          <a:off x="396360" y="60946560"/>
          <a:ext cx="7894800" cy="4088880"/>
        </a:xfrm>
        <a:prstGeom prst="rect">
          <a:avLst/>
        </a:prstGeom>
        <a:ln w="0">
          <a:noFill/>
        </a:ln>
      </xdr:spPr>
    </xdr:pic>
    <xdr:clientData/>
  </xdr:twoCellAnchor>
  <xdr:twoCellAnchor editAs="oneCell">
    <xdr:from>
      <xdr:col>0</xdr:col>
      <xdr:colOff>464760</xdr:colOff>
      <xdr:row>344</xdr:row>
      <xdr:rowOff>0</xdr:rowOff>
    </xdr:from>
    <xdr:to>
      <xdr:col>4</xdr:col>
      <xdr:colOff>2685960</xdr:colOff>
      <xdr:row>378</xdr:row>
      <xdr:rowOff>56880</xdr:rowOff>
    </xdr:to>
    <xdr:pic>
      <xdr:nvPicPr>
        <xdr:cNvPr id="52" name="Imagem 25">
          <a:extLst>
            <a:ext uri="{FF2B5EF4-FFF2-40B4-BE49-F238E27FC236}">
              <a16:creationId xmlns:a16="http://schemas.microsoft.com/office/drawing/2014/main" id="{00000000-0008-0000-3100-000034000000}"/>
            </a:ext>
          </a:extLst>
        </xdr:cNvPr>
        <xdr:cNvPicPr/>
      </xdr:nvPicPr>
      <xdr:blipFill>
        <a:blip xmlns:r="http://schemas.openxmlformats.org/officeDocument/2006/relationships" r:embed="rId17"/>
        <a:stretch/>
      </xdr:blipFill>
      <xdr:spPr>
        <a:xfrm>
          <a:off x="464760" y="67008240"/>
          <a:ext cx="8070840" cy="5562360"/>
        </a:xfrm>
        <a:prstGeom prst="rect">
          <a:avLst/>
        </a:prstGeom>
        <a:ln w="0">
          <a:noFill/>
        </a:ln>
      </xdr:spPr>
    </xdr:pic>
    <xdr:clientData/>
  </xdr:twoCellAnchor>
  <xdr:twoCellAnchor editAs="oneCell">
    <xdr:from>
      <xdr:col>0</xdr:col>
      <xdr:colOff>83880</xdr:colOff>
      <xdr:row>388</xdr:row>
      <xdr:rowOff>23040</xdr:rowOff>
    </xdr:from>
    <xdr:to>
      <xdr:col>4</xdr:col>
      <xdr:colOff>2769840</xdr:colOff>
      <xdr:row>413</xdr:row>
      <xdr:rowOff>102600</xdr:rowOff>
    </xdr:to>
    <xdr:pic>
      <xdr:nvPicPr>
        <xdr:cNvPr id="53" name="Imagem 26">
          <a:extLst>
            <a:ext uri="{FF2B5EF4-FFF2-40B4-BE49-F238E27FC236}">
              <a16:creationId xmlns:a16="http://schemas.microsoft.com/office/drawing/2014/main" id="{00000000-0008-0000-3100-000035000000}"/>
            </a:ext>
          </a:extLst>
        </xdr:cNvPr>
        <xdr:cNvPicPr/>
      </xdr:nvPicPr>
      <xdr:blipFill>
        <a:blip xmlns:r="http://schemas.openxmlformats.org/officeDocument/2006/relationships" r:embed="rId18"/>
        <a:stretch/>
      </xdr:blipFill>
      <xdr:spPr>
        <a:xfrm>
          <a:off x="83880" y="74642040"/>
          <a:ext cx="8535600" cy="4127400"/>
        </a:xfrm>
        <a:prstGeom prst="rect">
          <a:avLst/>
        </a:prstGeom>
        <a:ln w="0">
          <a:noFill/>
        </a:ln>
      </xdr:spPr>
    </xdr:pic>
    <xdr:clientData/>
  </xdr:twoCellAnchor>
  <xdr:twoCellAnchor editAs="oneCell">
    <xdr:from>
      <xdr:col>0</xdr:col>
      <xdr:colOff>0</xdr:colOff>
      <xdr:row>415</xdr:row>
      <xdr:rowOff>108360</xdr:rowOff>
    </xdr:from>
    <xdr:to>
      <xdr:col>4</xdr:col>
      <xdr:colOff>2754360</xdr:colOff>
      <xdr:row>428</xdr:row>
      <xdr:rowOff>119520</xdr:rowOff>
    </xdr:to>
    <xdr:pic>
      <xdr:nvPicPr>
        <xdr:cNvPr id="54" name="Imagem 27">
          <a:extLst>
            <a:ext uri="{FF2B5EF4-FFF2-40B4-BE49-F238E27FC236}">
              <a16:creationId xmlns:a16="http://schemas.microsoft.com/office/drawing/2014/main" id="{00000000-0008-0000-3100-000036000000}"/>
            </a:ext>
          </a:extLst>
        </xdr:cNvPr>
        <xdr:cNvPicPr/>
      </xdr:nvPicPr>
      <xdr:blipFill>
        <a:blip xmlns:r="http://schemas.openxmlformats.org/officeDocument/2006/relationships" r:embed="rId19"/>
        <a:stretch/>
      </xdr:blipFill>
      <xdr:spPr>
        <a:xfrm>
          <a:off x="0" y="79099200"/>
          <a:ext cx="8604000" cy="2116080"/>
        </a:xfrm>
        <a:prstGeom prst="rect">
          <a:avLst/>
        </a:prstGeom>
        <a:ln w="0">
          <a:noFill/>
        </a:ln>
      </xdr:spPr>
    </xdr:pic>
    <xdr:clientData/>
  </xdr:twoCellAnchor>
  <xdr:twoCellAnchor editAs="oneCell">
    <xdr:from>
      <xdr:col>0</xdr:col>
      <xdr:colOff>83880</xdr:colOff>
      <xdr:row>437</xdr:row>
      <xdr:rowOff>68400</xdr:rowOff>
    </xdr:from>
    <xdr:to>
      <xdr:col>4</xdr:col>
      <xdr:colOff>2808000</xdr:colOff>
      <xdr:row>449</xdr:row>
      <xdr:rowOff>10800</xdr:rowOff>
    </xdr:to>
    <xdr:pic>
      <xdr:nvPicPr>
        <xdr:cNvPr id="55" name="Imagem 28">
          <a:extLst>
            <a:ext uri="{FF2B5EF4-FFF2-40B4-BE49-F238E27FC236}">
              <a16:creationId xmlns:a16="http://schemas.microsoft.com/office/drawing/2014/main" id="{00000000-0008-0000-3100-000037000000}"/>
            </a:ext>
          </a:extLst>
        </xdr:cNvPr>
        <xdr:cNvPicPr/>
      </xdr:nvPicPr>
      <xdr:blipFill>
        <a:blip xmlns:r="http://schemas.openxmlformats.org/officeDocument/2006/relationships" r:embed="rId20"/>
        <a:stretch/>
      </xdr:blipFill>
      <xdr:spPr>
        <a:xfrm>
          <a:off x="83880" y="83107440"/>
          <a:ext cx="8573760" cy="1885320"/>
        </a:xfrm>
        <a:prstGeom prst="rect">
          <a:avLst/>
        </a:prstGeom>
        <a:ln w="0">
          <a:noFill/>
        </a:ln>
      </xdr:spPr>
    </xdr:pic>
    <xdr:clientData/>
  </xdr:twoCellAnchor>
  <xdr:twoCellAnchor editAs="oneCell">
    <xdr:from>
      <xdr:col>0</xdr:col>
      <xdr:colOff>122040</xdr:colOff>
      <xdr:row>451</xdr:row>
      <xdr:rowOff>83520</xdr:rowOff>
    </xdr:from>
    <xdr:to>
      <xdr:col>4</xdr:col>
      <xdr:colOff>2838600</xdr:colOff>
      <xdr:row>463</xdr:row>
      <xdr:rowOff>142200</xdr:rowOff>
    </xdr:to>
    <xdr:pic>
      <xdr:nvPicPr>
        <xdr:cNvPr id="56" name="Imagem 29">
          <a:extLst>
            <a:ext uri="{FF2B5EF4-FFF2-40B4-BE49-F238E27FC236}">
              <a16:creationId xmlns:a16="http://schemas.microsoft.com/office/drawing/2014/main" id="{00000000-0008-0000-3100-000038000000}"/>
            </a:ext>
          </a:extLst>
        </xdr:cNvPr>
        <xdr:cNvPicPr/>
      </xdr:nvPicPr>
      <xdr:blipFill>
        <a:blip xmlns:r="http://schemas.openxmlformats.org/officeDocument/2006/relationships" r:embed="rId21"/>
        <a:stretch/>
      </xdr:blipFill>
      <xdr:spPr>
        <a:xfrm>
          <a:off x="122040" y="85389480"/>
          <a:ext cx="8566200" cy="2001600"/>
        </a:xfrm>
        <a:prstGeom prst="rect">
          <a:avLst/>
        </a:prstGeom>
        <a:ln w="0">
          <a:noFill/>
        </a:ln>
      </xdr:spPr>
    </xdr:pic>
    <xdr:clientData/>
  </xdr:twoCellAnchor>
  <xdr:twoCellAnchor editAs="oneCell">
    <xdr:from>
      <xdr:col>0</xdr:col>
      <xdr:colOff>167760</xdr:colOff>
      <xdr:row>465</xdr:row>
      <xdr:rowOff>131400</xdr:rowOff>
    </xdr:from>
    <xdr:to>
      <xdr:col>4</xdr:col>
      <xdr:colOff>2731680</xdr:colOff>
      <xdr:row>478</xdr:row>
      <xdr:rowOff>135000</xdr:rowOff>
    </xdr:to>
    <xdr:pic>
      <xdr:nvPicPr>
        <xdr:cNvPr id="57" name="Imagem 30">
          <a:extLst>
            <a:ext uri="{FF2B5EF4-FFF2-40B4-BE49-F238E27FC236}">
              <a16:creationId xmlns:a16="http://schemas.microsoft.com/office/drawing/2014/main" id="{00000000-0008-0000-3100-000039000000}"/>
            </a:ext>
          </a:extLst>
        </xdr:cNvPr>
        <xdr:cNvPicPr/>
      </xdr:nvPicPr>
      <xdr:blipFill>
        <a:blip xmlns:r="http://schemas.openxmlformats.org/officeDocument/2006/relationships" r:embed="rId22"/>
        <a:stretch/>
      </xdr:blipFill>
      <xdr:spPr>
        <a:xfrm>
          <a:off x="167760" y="87704280"/>
          <a:ext cx="8413560" cy="2108520"/>
        </a:xfrm>
        <a:prstGeom prst="rect">
          <a:avLst/>
        </a:prstGeom>
        <a:ln w="0">
          <a:noFill/>
        </a:ln>
      </xdr:spPr>
    </xdr:pic>
    <xdr:clientData/>
  </xdr:twoCellAnchor>
  <xdr:twoCellAnchor editAs="oneCell">
    <xdr:from>
      <xdr:col>0</xdr:col>
      <xdr:colOff>122040</xdr:colOff>
      <xdr:row>489</xdr:row>
      <xdr:rowOff>116280</xdr:rowOff>
    </xdr:from>
    <xdr:to>
      <xdr:col>4</xdr:col>
      <xdr:colOff>2861280</xdr:colOff>
      <xdr:row>517</xdr:row>
      <xdr:rowOff>10800</xdr:rowOff>
    </xdr:to>
    <xdr:pic>
      <xdr:nvPicPr>
        <xdr:cNvPr id="58" name="Imagem 31">
          <a:extLst>
            <a:ext uri="{FF2B5EF4-FFF2-40B4-BE49-F238E27FC236}">
              <a16:creationId xmlns:a16="http://schemas.microsoft.com/office/drawing/2014/main" id="{00000000-0008-0000-3100-00003A000000}"/>
            </a:ext>
          </a:extLst>
        </xdr:cNvPr>
        <xdr:cNvPicPr/>
      </xdr:nvPicPr>
      <xdr:blipFill>
        <a:blip xmlns:r="http://schemas.openxmlformats.org/officeDocument/2006/relationships" r:embed="rId23"/>
        <a:stretch/>
      </xdr:blipFill>
      <xdr:spPr>
        <a:xfrm>
          <a:off x="122040" y="92061000"/>
          <a:ext cx="8588880" cy="4428360"/>
        </a:xfrm>
        <a:prstGeom prst="rect">
          <a:avLst/>
        </a:prstGeom>
        <a:ln w="0">
          <a:noFill/>
        </a:ln>
      </xdr:spPr>
    </xdr:pic>
    <xdr:clientData/>
  </xdr:twoCellAnchor>
  <xdr:twoCellAnchor editAs="oneCell">
    <xdr:from>
      <xdr:col>0</xdr:col>
      <xdr:colOff>122040</xdr:colOff>
      <xdr:row>526</xdr:row>
      <xdr:rowOff>83880</xdr:rowOff>
    </xdr:from>
    <xdr:to>
      <xdr:col>2</xdr:col>
      <xdr:colOff>1656720</xdr:colOff>
      <xdr:row>554</xdr:row>
      <xdr:rowOff>18720</xdr:rowOff>
    </xdr:to>
    <xdr:pic>
      <xdr:nvPicPr>
        <xdr:cNvPr id="59" name="Imagem 32">
          <a:extLst>
            <a:ext uri="{FF2B5EF4-FFF2-40B4-BE49-F238E27FC236}">
              <a16:creationId xmlns:a16="http://schemas.microsoft.com/office/drawing/2014/main" id="{00000000-0008-0000-3100-00003B000000}"/>
            </a:ext>
          </a:extLst>
        </xdr:cNvPr>
        <xdr:cNvPicPr/>
      </xdr:nvPicPr>
      <xdr:blipFill>
        <a:blip xmlns:r="http://schemas.openxmlformats.org/officeDocument/2006/relationships" r:embed="rId24"/>
        <a:stretch/>
      </xdr:blipFill>
      <xdr:spPr>
        <a:xfrm>
          <a:off x="122040" y="98534160"/>
          <a:ext cx="2732400" cy="4469040"/>
        </a:xfrm>
        <a:prstGeom prst="rect">
          <a:avLst/>
        </a:prstGeom>
        <a:ln w="0">
          <a:noFill/>
        </a:ln>
      </xdr:spPr>
    </xdr:pic>
    <xdr:clientData/>
  </xdr:twoCellAnchor>
  <xdr:twoCellAnchor editAs="oneCell">
    <xdr:from>
      <xdr:col>2</xdr:col>
      <xdr:colOff>1897560</xdr:colOff>
      <xdr:row>526</xdr:row>
      <xdr:rowOff>91440</xdr:rowOff>
    </xdr:from>
    <xdr:to>
      <xdr:col>4</xdr:col>
      <xdr:colOff>64440</xdr:colOff>
      <xdr:row>554</xdr:row>
      <xdr:rowOff>10440</xdr:rowOff>
    </xdr:to>
    <xdr:pic>
      <xdr:nvPicPr>
        <xdr:cNvPr id="60" name="Imagem 33">
          <a:extLst>
            <a:ext uri="{FF2B5EF4-FFF2-40B4-BE49-F238E27FC236}">
              <a16:creationId xmlns:a16="http://schemas.microsoft.com/office/drawing/2014/main" id="{00000000-0008-0000-3100-00003C000000}"/>
            </a:ext>
          </a:extLst>
        </xdr:cNvPr>
        <xdr:cNvPicPr/>
      </xdr:nvPicPr>
      <xdr:blipFill>
        <a:blip xmlns:r="http://schemas.openxmlformats.org/officeDocument/2006/relationships" r:embed="rId25"/>
        <a:stretch/>
      </xdr:blipFill>
      <xdr:spPr>
        <a:xfrm>
          <a:off x="3095280" y="98541720"/>
          <a:ext cx="2818800" cy="4453200"/>
        </a:xfrm>
        <a:prstGeom prst="rect">
          <a:avLst/>
        </a:prstGeom>
        <a:ln w="0">
          <a:noFill/>
        </a:ln>
      </xdr:spPr>
    </xdr:pic>
    <xdr:clientData/>
  </xdr:twoCellAnchor>
  <xdr:twoCellAnchor editAs="oneCell">
    <xdr:from>
      <xdr:col>4</xdr:col>
      <xdr:colOff>380880</xdr:colOff>
      <xdr:row>526</xdr:row>
      <xdr:rowOff>61200</xdr:rowOff>
    </xdr:from>
    <xdr:to>
      <xdr:col>4</xdr:col>
      <xdr:colOff>3134880</xdr:colOff>
      <xdr:row>553</xdr:row>
      <xdr:rowOff>111960</xdr:rowOff>
    </xdr:to>
    <xdr:pic>
      <xdr:nvPicPr>
        <xdr:cNvPr id="61" name="Imagem 34">
          <a:extLst>
            <a:ext uri="{FF2B5EF4-FFF2-40B4-BE49-F238E27FC236}">
              <a16:creationId xmlns:a16="http://schemas.microsoft.com/office/drawing/2014/main" id="{00000000-0008-0000-3100-00003D000000}"/>
            </a:ext>
          </a:extLst>
        </xdr:cNvPr>
        <xdr:cNvPicPr/>
      </xdr:nvPicPr>
      <xdr:blipFill>
        <a:blip xmlns:r="http://schemas.openxmlformats.org/officeDocument/2006/relationships" r:embed="rId26"/>
        <a:stretch/>
      </xdr:blipFill>
      <xdr:spPr>
        <a:xfrm>
          <a:off x="6230520" y="98511480"/>
          <a:ext cx="2754000" cy="4422960"/>
        </a:xfrm>
        <a:prstGeom prst="rect">
          <a:avLst/>
        </a:prstGeom>
        <a:ln w="0">
          <a:noFill/>
        </a:ln>
      </xdr:spPr>
    </xdr:pic>
    <xdr:clientData/>
  </xdr:twoCellAnchor>
</xdr:wsDr>
</file>

<file path=xl/richData/_rels/richValueRel.xml.rels><?xml version="1.0" encoding="UTF-8" standalone="yes"?>
<Relationships xmlns="http://schemas.openxmlformats.org/package/2006/relationships"><Relationship Id="rId1" Type="http://schemas.openxmlformats.org/officeDocument/2006/relationships/image" Target="../media/image1.png"/></Relationships>
</file>

<file path=xl/richData/rdRichValueTypes.xml><?xml version="1.0" encoding="utf-8"?>
<rvTypesInfo xmlns="http://schemas.microsoft.com/office/spreadsheetml/2017/richdata2" xmlns:mc="http://schemas.openxmlformats.org/markup-compatibility/2006" xmlns:x="http://schemas.openxmlformats.org/spreadsheetml/2006/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1">
  <rv s="0">
    <v>0</v>
    <v>5</v>
  </rv>
</rvData>
</file>

<file path=xl/richData/rdrichvaluestructure.xml><?xml version="1.0" encoding="utf-8"?>
<rvStructures xmlns="http://schemas.microsoft.com/office/spreadsheetml/2017/richdata" count="1">
  <s t="_localImage">
    <k n="_rvRel:LocalImageIdentifier" t="i"/>
    <k n="CalcOrigin" t="i"/>
  </s>
</rvStructures>
</file>

<file path=xl/richData/richValueRel.xml><?xml version="1.0" encoding="utf-8"?>
<richValueRels xmlns="http://schemas.microsoft.com/office/spreadsheetml/2022/richvaluerel" xmlns:r="http://schemas.openxmlformats.org/officeDocument/2006/relationships">
  <rel r:id="rId1"/>
</richValueRels>
</file>

<file path=xl/theme/theme1.xml><?xml version="1.0" encoding="utf-8"?>
<a:theme xmlns:a="http://schemas.openxmlformats.org/drawingml/2006/main" name="Tema do Office">
  <a:themeElements>
    <a:clrScheme name="Escritório">
      <a:dk1>
        <a:srgbClr val="000000"/>
      </a:dk1>
      <a:lt1>
        <a:srgbClr val="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Escritório">
      <a:majorFont>
        <a:latin typeface="Cambria"/>
        <a:ea typeface=""/>
        <a:cs typeface=""/>
      </a:majorFont>
      <a:minorFont>
        <a:latin typeface="Calibri"/>
        <a:ea typeface=""/>
        <a:cs typeface=""/>
      </a:minorFont>
    </a:fontScheme>
    <a:fmtScheme>
      <a:fillStyleLst>
        <a:solidFill>
          <a:schemeClr val="phClr"/>
        </a:solidFill>
        <a:gradFill>
          <a:gsLst>
            <a:gs pos="0">
              <a:schemeClr val="phClr">
                <a:tint val="50000"/>
              </a:schemeClr>
            </a:gs>
            <a:gs pos="35000">
              <a:schemeClr val="phClr">
                <a:tint val="37000"/>
              </a:schemeClr>
            </a:gs>
            <a:gs pos="100000">
              <a:schemeClr val="phClr">
                <a:tint val="15000"/>
              </a:schemeClr>
            </a:gs>
          </a:gsLst>
          <a:lin ang="16200000" scaled="1"/>
          <a:tileRect/>
        </a:gradFill>
        <a:gradFill>
          <a:gsLst>
            <a:gs pos="0">
              <a:schemeClr val="phClr">
                <a:shade val="51000"/>
              </a:schemeClr>
            </a:gs>
            <a:gs pos="80000">
              <a:schemeClr val="phClr">
                <a:shade val="93000"/>
              </a:schemeClr>
            </a:gs>
            <a:gs pos="100000">
              <a:schemeClr val="phClr">
                <a:shade val="94000"/>
              </a:schemeClr>
            </a:gs>
          </a:gsLst>
          <a:lin ang="16200000" scaled="0"/>
          <a:tileRect/>
        </a:gradFill>
      </a:fillStyleLst>
      <a:lnStyleLst>
        <a:ln w="9525" cap="flat" cmpd="sng" algn="ctr">
          <a:prstDash val="solid"/>
        </a:ln>
        <a:ln w="25400" cap="flat" cmpd="sng" algn="ctr">
          <a:prstDash val="solid"/>
        </a:ln>
        <a:ln w="38100" cap="flat" cmpd="sng" algn="ctr">
          <a:prstDash val="solid"/>
        </a:ln>
      </a:lnStyleLst>
      <a:effectStyleLst>
        <a:effectStyle>
          <a:effectLst/>
        </a:effectStyle>
        <a:effectStyle>
          <a:effectLst/>
        </a:effectStyle>
        <a:effectStyle>
          <a:effectLst/>
        </a:effectStyle>
      </a:effectStyleLst>
      <a:bgFillStyleLst>
        <a:solidFill>
          <a:schemeClr val="phClr"/>
        </a:solidFill>
        <a:gradFill>
          <a:gsLst>
            <a:gs pos="0">
              <a:schemeClr val="phClr">
                <a:tint val="40000"/>
              </a:schemeClr>
            </a:gs>
            <a:gs pos="40000">
              <a:schemeClr val="phClr">
                <a:tint val="45000"/>
                <a:shade val="99000"/>
              </a:schemeClr>
            </a:gs>
            <a:gs pos="100000">
              <a:schemeClr val="phClr">
                <a:shade val="20000"/>
              </a:schemeClr>
            </a:gs>
          </a:gsLst>
          <a:path path="circle">
            <a:fillToRect l="50000" t="-80000" r="50000" b="180000"/>
          </a:path>
          <a:tileRect/>
        </a:gradFill>
        <a:gradFill>
          <a:gsLst>
            <a:gs pos="0">
              <a:schemeClr val="phClr">
                <a:tint val="80000"/>
              </a:schemeClr>
            </a:gs>
            <a:gs pos="100000">
              <a:schemeClr val="phClr">
                <a:shade val="30000"/>
              </a:schemeClr>
            </a:gs>
          </a:gsLst>
          <a:path path="circle">
            <a:fillToRect l="50000" t="50000" r="50000" b="50000"/>
          </a:path>
          <a:tileRect/>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2" Type="http://schemas.openxmlformats.org/officeDocument/2006/relationships/drawing" Target="../drawings/drawing23.xml"/><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2" Type="http://schemas.openxmlformats.org/officeDocument/2006/relationships/drawing" Target="../drawings/drawing24.xml"/><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2" Type="http://schemas.openxmlformats.org/officeDocument/2006/relationships/drawing" Target="../drawings/drawing25.xml"/><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2" Type="http://schemas.openxmlformats.org/officeDocument/2006/relationships/drawing" Target="../drawings/drawing26.xml"/><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2" Type="http://schemas.openxmlformats.org/officeDocument/2006/relationships/drawing" Target="../drawings/drawing27.xml"/><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2" Type="http://schemas.openxmlformats.org/officeDocument/2006/relationships/drawing" Target="../drawings/drawing28.xml"/><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2" Type="http://schemas.openxmlformats.org/officeDocument/2006/relationships/drawing" Target="../drawings/drawing29.xml"/><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2" Type="http://schemas.openxmlformats.org/officeDocument/2006/relationships/drawing" Target="../drawings/drawing31.xml"/><Relationship Id="rId1"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2" Type="http://schemas.openxmlformats.org/officeDocument/2006/relationships/drawing" Target="../drawings/drawing32.xml"/><Relationship Id="rId1" Type="http://schemas.openxmlformats.org/officeDocument/2006/relationships/printerSettings" Target="../printerSettings/printerSettings43.bin"/></Relationships>
</file>

<file path=xl/worksheets/_rels/sheet44.xml.rels><?xml version="1.0" encoding="UTF-8" standalone="yes"?>
<Relationships xmlns="http://schemas.openxmlformats.org/package/2006/relationships"><Relationship Id="rId2" Type="http://schemas.openxmlformats.org/officeDocument/2006/relationships/drawing" Target="../drawings/drawing33.xml"/><Relationship Id="rId1" Type="http://schemas.openxmlformats.org/officeDocument/2006/relationships/printerSettings" Target="../printerSettings/printerSettings44.bin"/></Relationships>
</file>

<file path=xl/worksheets/_rels/sheet45.xml.rels><?xml version="1.0" encoding="UTF-8" standalone="yes"?>
<Relationships xmlns="http://schemas.openxmlformats.org/package/2006/relationships"><Relationship Id="rId1" Type="http://schemas.openxmlformats.org/officeDocument/2006/relationships/printerSettings" Target="../printerSettings/printerSettings45.bin"/></Relationships>
</file>

<file path=xl/worksheets/_rels/sheet46.xml.rels><?xml version="1.0" encoding="UTF-8" standalone="yes"?>
<Relationships xmlns="http://schemas.openxmlformats.org/package/2006/relationships"><Relationship Id="rId1" Type="http://schemas.openxmlformats.org/officeDocument/2006/relationships/printerSettings" Target="../printerSettings/printerSettings46.bin"/></Relationships>
</file>

<file path=xl/worksheets/_rels/sheet47.xml.rels><?xml version="1.0" encoding="UTF-8" standalone="yes"?>
<Relationships xmlns="http://schemas.openxmlformats.org/package/2006/relationships"><Relationship Id="rId1" Type="http://schemas.openxmlformats.org/officeDocument/2006/relationships/printerSettings" Target="../printerSettings/printerSettings47.bin"/></Relationships>
</file>

<file path=xl/worksheets/_rels/sheet48.xml.rels><?xml version="1.0" encoding="UTF-8" standalone="yes"?>
<Relationships xmlns="http://schemas.openxmlformats.org/package/2006/relationships"><Relationship Id="rId2" Type="http://schemas.openxmlformats.org/officeDocument/2006/relationships/drawing" Target="../drawings/drawing34.xml"/><Relationship Id="rId1" Type="http://schemas.openxmlformats.org/officeDocument/2006/relationships/printerSettings" Target="../printerSettings/printerSettings48.bin"/></Relationships>
</file>

<file path=xl/worksheets/_rels/sheet49.xml.rels><?xml version="1.0" encoding="UTF-8" standalone="yes"?>
<Relationships xmlns="http://schemas.openxmlformats.org/package/2006/relationships"><Relationship Id="rId1" Type="http://schemas.openxmlformats.org/officeDocument/2006/relationships/printerSettings" Target="../printerSettings/printerSettings49.bin"/></Relationships>
</file>

<file path=xl/worksheets/_rels/sheet50.xml.rels><?xml version="1.0" encoding="UTF-8" standalone="yes"?>
<Relationships xmlns="http://schemas.openxmlformats.org/package/2006/relationships"><Relationship Id="rId2" Type="http://schemas.openxmlformats.org/officeDocument/2006/relationships/drawing" Target="../drawings/drawing35.xml"/><Relationship Id="rId1" Type="http://schemas.openxmlformats.org/officeDocument/2006/relationships/printerSettings" Target="../printerSettings/printerSettings5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FF00"/>
    <pageSetUpPr fitToPage="1"/>
  </sheetPr>
  <dimension ref="A1:I4"/>
  <sheetViews>
    <sheetView view="pageBreakPreview" zoomScaleNormal="100" zoomScaleSheetLayoutView="100" workbookViewId="0">
      <selection activeCell="C3" sqref="C3"/>
    </sheetView>
  </sheetViews>
  <sheetFormatPr defaultColWidth="8.85546875" defaultRowHeight="12.75" x14ac:dyDescent="0.2"/>
  <cols>
    <col min="1" max="1" width="93.42578125" style="4" customWidth="1"/>
    <col min="2" max="5" width="8.85546875" style="5"/>
    <col min="6" max="9" width="8.85546875" style="4"/>
    <col min="10" max="16384" width="8.85546875" style="6"/>
  </cols>
  <sheetData>
    <row r="1" spans="1:1" ht="57" customHeight="1" x14ac:dyDescent="0.2">
      <c r="A1" s="7" t="e" vm="1">
        <v>#VALUE!</v>
      </c>
    </row>
    <row r="2" spans="1:1" ht="63.6" customHeight="1" x14ac:dyDescent="0.2">
      <c r="A2" s="707" t="s">
        <v>689</v>
      </c>
    </row>
    <row r="3" spans="1:1" ht="48" customHeight="1" x14ac:dyDescent="0.2">
      <c r="A3" s="708" t="s">
        <v>0</v>
      </c>
    </row>
    <row r="4" spans="1:1" ht="54.6" customHeight="1" x14ac:dyDescent="0.25">
      <c r="A4" s="9"/>
    </row>
  </sheetData>
  <printOptions horizontalCentered="1" verticalCentered="1"/>
  <pageMargins left="0.2" right="0.2" top="0.9" bottom="3.25" header="0.511811023622047" footer="0.196527777777778"/>
  <pageSetup paperSize="9" fitToHeight="0" orientation="portrait" r:id="rId1"/>
  <headerFooter>
    <oddFooter>&amp;L&amp;8&amp;F&amp;RPágina &amp;P/&amp;N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FF00"/>
    <pageSetUpPr fitToPage="1"/>
  </sheetPr>
  <dimension ref="A1:O3"/>
  <sheetViews>
    <sheetView view="pageBreakPreview" topLeftCell="B1" zoomScaleNormal="100" workbookViewId="0">
      <selection activeCell="A2" sqref="A2"/>
    </sheetView>
  </sheetViews>
  <sheetFormatPr defaultColWidth="8.85546875" defaultRowHeight="12.75" x14ac:dyDescent="0.2"/>
  <cols>
    <col min="1" max="1" width="80" style="4" customWidth="1"/>
    <col min="2" max="2" width="8.28515625" style="5" customWidth="1"/>
    <col min="3" max="3" width="8.85546875" style="5"/>
    <col min="4" max="4" width="10.28515625" style="5" customWidth="1"/>
    <col min="5" max="5" width="11.28515625" style="5" customWidth="1"/>
    <col min="6" max="11" width="8.85546875" style="5"/>
    <col min="12" max="15" width="8.85546875" style="4"/>
    <col min="16" max="16384" width="8.85546875" style="6"/>
  </cols>
  <sheetData>
    <row r="1" spans="1:1" ht="39.75" customHeight="1" x14ac:dyDescent="0.2">
      <c r="A1" s="7"/>
    </row>
    <row r="2" spans="1:1" ht="84" customHeight="1" x14ac:dyDescent="0.2">
      <c r="A2" s="8" t="str">
        <f>'PLANILHA RESUMO DE PREÇOS'!A7:I7</f>
        <v xml:space="preserve">PLANILHA RESUMO DE QUANTIDADES E PREÇOS </v>
      </c>
    </row>
    <row r="3" spans="1:1" ht="42.75" customHeight="1" x14ac:dyDescent="0.25">
      <c r="A3" s="9"/>
    </row>
  </sheetData>
  <printOptions horizontalCentered="1" verticalCentered="1"/>
  <pageMargins left="0.78749999999999998" right="0.39374999999999999" top="1.1812499999999999" bottom="0.98402777777777795" header="0.511811023622047" footer="0.196527777777778"/>
  <pageSetup paperSize="9" fitToHeight="0" orientation="portrait" horizontalDpi="300" verticalDpi="300" r:id="rId1"/>
  <headerFooter>
    <oddFooter>&amp;L&amp;F&amp;C_x005F_x000a_&amp;RPágina &amp;P/&amp;N</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92D050"/>
    <pageSetUpPr fitToPage="1"/>
  </sheetPr>
  <dimension ref="A1:O42"/>
  <sheetViews>
    <sheetView tabSelected="1" view="pageBreakPreview" topLeftCell="A5" zoomScale="85" zoomScaleNormal="85" zoomScaleSheetLayoutView="85" workbookViewId="0">
      <selection activeCell="H18" sqref="H18"/>
    </sheetView>
  </sheetViews>
  <sheetFormatPr defaultColWidth="8.85546875" defaultRowHeight="15" x14ac:dyDescent="0.25"/>
  <cols>
    <col min="1" max="1" width="8.7109375" style="10" customWidth="1"/>
    <col min="2" max="2" width="27.140625" style="10" customWidth="1"/>
    <col min="3" max="3" width="14" style="10" customWidth="1"/>
    <col min="4" max="6" width="14.28515625" style="10" customWidth="1"/>
    <col min="7" max="7" width="17.28515625" style="10" customWidth="1"/>
    <col min="8" max="8" width="21.7109375" style="10" customWidth="1"/>
    <col min="9" max="9" width="23.140625" style="10" customWidth="1"/>
    <col min="10" max="10" width="23.5703125" style="10" customWidth="1"/>
    <col min="11" max="11" width="14" style="10" customWidth="1"/>
    <col min="12" max="12" width="15.28515625" style="10" customWidth="1"/>
    <col min="13" max="16384" width="8.85546875" style="10"/>
  </cols>
  <sheetData>
    <row r="1" spans="1:15" ht="147" customHeight="1" x14ac:dyDescent="0.25">
      <c r="A1" s="713"/>
      <c r="B1" s="713"/>
      <c r="C1" s="713"/>
      <c r="D1" s="713"/>
      <c r="E1" s="713"/>
      <c r="F1" s="713"/>
      <c r="G1" s="713"/>
      <c r="H1" s="713"/>
      <c r="I1" s="713"/>
      <c r="J1" s="713"/>
    </row>
    <row r="2" spans="1:15" ht="24.75" customHeight="1" x14ac:dyDescent="0.25">
      <c r="A2" s="714" t="s">
        <v>1</v>
      </c>
      <c r="B2" s="714"/>
      <c r="C2" s="714"/>
      <c r="D2" s="714"/>
      <c r="E2" s="714"/>
      <c r="F2" s="714"/>
      <c r="G2" s="714"/>
      <c r="H2" s="714"/>
      <c r="I2" s="714"/>
      <c r="J2" s="714"/>
    </row>
    <row r="3" spans="1:15" ht="24.75" customHeight="1" x14ac:dyDescent="0.25">
      <c r="A3" s="715" t="s">
        <v>2</v>
      </c>
      <c r="B3" s="715"/>
      <c r="C3" s="715"/>
      <c r="D3" s="715"/>
      <c r="E3" s="715"/>
      <c r="F3" s="715"/>
      <c r="G3" s="715"/>
      <c r="H3" s="715"/>
      <c r="I3" s="715"/>
      <c r="J3" s="715"/>
    </row>
    <row r="4" spans="1:15" ht="24.75" customHeight="1" x14ac:dyDescent="0.25">
      <c r="A4" s="715" t="s">
        <v>3</v>
      </c>
      <c r="B4" s="715"/>
      <c r="C4" s="715"/>
      <c r="D4" s="715"/>
      <c r="E4" s="715"/>
      <c r="F4" s="715"/>
      <c r="G4" s="715"/>
      <c r="H4" s="715"/>
      <c r="I4" s="715"/>
      <c r="J4" s="715"/>
    </row>
    <row r="5" spans="1:15" ht="24.75" customHeight="1" x14ac:dyDescent="0.25">
      <c r="A5" s="716" t="s">
        <v>4</v>
      </c>
      <c r="B5" s="716"/>
      <c r="C5" s="716"/>
      <c r="D5" s="716"/>
      <c r="E5" s="716"/>
      <c r="F5" s="716"/>
      <c r="G5" s="716"/>
      <c r="H5" s="716"/>
      <c r="I5" s="716"/>
      <c r="J5" s="716"/>
    </row>
    <row r="6" spans="1:15" ht="12" customHeight="1" x14ac:dyDescent="0.25">
      <c r="A6" s="11"/>
      <c r="B6" s="11"/>
      <c r="C6" s="11"/>
      <c r="D6" s="11"/>
      <c r="E6" s="11"/>
      <c r="F6" s="11"/>
      <c r="G6" s="11"/>
      <c r="H6" s="11"/>
      <c r="I6" s="11"/>
      <c r="J6" s="12"/>
    </row>
    <row r="7" spans="1:15" ht="30" customHeight="1" x14ac:dyDescent="0.25">
      <c r="A7" s="709" t="str">
        <f>A4</f>
        <v xml:space="preserve">PLANILHA RESUMO DE QUANTIDADES E PREÇOS </v>
      </c>
      <c r="B7" s="709"/>
      <c r="C7" s="709"/>
      <c r="D7" s="709"/>
      <c r="E7" s="709"/>
      <c r="F7" s="709"/>
      <c r="G7" s="709"/>
      <c r="H7" s="709"/>
      <c r="I7" s="709"/>
      <c r="J7" s="709"/>
    </row>
    <row r="8" spans="1:15" ht="11.25" customHeight="1" x14ac:dyDescent="0.25">
      <c r="A8" s="13"/>
      <c r="B8" s="13"/>
      <c r="C8" s="13"/>
      <c r="D8" s="13"/>
      <c r="E8" s="13"/>
      <c r="F8" s="13"/>
      <c r="G8" s="13"/>
      <c r="H8" s="13"/>
      <c r="I8" s="13"/>
    </row>
    <row r="9" spans="1:15" ht="30" customHeight="1" x14ac:dyDescent="0.25">
      <c r="A9" s="710" t="s">
        <v>5</v>
      </c>
      <c r="B9" s="710"/>
      <c r="C9" s="710"/>
      <c r="D9" s="710"/>
      <c r="E9" s="710"/>
      <c r="F9" s="710"/>
      <c r="G9" s="710"/>
      <c r="H9" s="710"/>
      <c r="I9" s="710"/>
      <c r="J9" s="710"/>
    </row>
    <row r="10" spans="1:15" ht="12.75" customHeight="1" x14ac:dyDescent="0.25">
      <c r="A10" s="14"/>
      <c r="B10" s="14"/>
      <c r="C10" s="14"/>
      <c r="D10" s="14"/>
      <c r="E10" s="14"/>
      <c r="F10" s="14"/>
      <c r="G10" s="14"/>
      <c r="H10" s="14"/>
      <c r="I10" s="14"/>
      <c r="K10" s="15"/>
      <c r="L10" s="15"/>
      <c r="O10" s="15"/>
    </row>
    <row r="11" spans="1:15" ht="42" customHeight="1" x14ac:dyDescent="0.25">
      <c r="A11" s="1" t="s">
        <v>6</v>
      </c>
      <c r="B11" s="1" t="s">
        <v>7</v>
      </c>
      <c r="C11" s="1" t="s">
        <v>8</v>
      </c>
      <c r="D11" s="1" t="s">
        <v>9</v>
      </c>
      <c r="E11" s="1" t="s">
        <v>10</v>
      </c>
      <c r="F11" s="1" t="s">
        <v>11</v>
      </c>
      <c r="G11" s="1" t="s">
        <v>12</v>
      </c>
      <c r="H11" s="1" t="s">
        <v>13</v>
      </c>
      <c r="I11" s="1" t="s">
        <v>14</v>
      </c>
      <c r="J11" s="1" t="s">
        <v>15</v>
      </c>
      <c r="K11" s="15"/>
      <c r="L11" s="15"/>
      <c r="O11" s="15"/>
    </row>
    <row r="12" spans="1:15" ht="36" customHeight="1" x14ac:dyDescent="0.25">
      <c r="A12" s="16">
        <v>1</v>
      </c>
      <c r="B12" s="17" t="s">
        <v>16</v>
      </c>
      <c r="C12" s="16" t="s">
        <v>17</v>
      </c>
      <c r="D12" s="18">
        <v>1</v>
      </c>
      <c r="E12" s="18">
        <f t="shared" ref="E12:E20" si="0">D12*12</f>
        <v>12</v>
      </c>
      <c r="F12" s="18">
        <f t="shared" ref="F12:F20" si="1">D12*60</f>
        <v>60</v>
      </c>
      <c r="G12" s="19">
        <f>'PLANILHA DESCRITIVA'!$J$23</f>
        <v>487659.61</v>
      </c>
      <c r="H12" s="19">
        <f t="shared" ref="H12:H20" si="2">ROUND(G12*D12,2)</f>
        <v>487659.61</v>
      </c>
      <c r="I12" s="20">
        <f t="shared" ref="I12:I20" si="3">ROUND(G12*E12,2)</f>
        <v>5851915.3200000003</v>
      </c>
      <c r="J12" s="21">
        <f>ROUND(G12*F12,2)</f>
        <v>29259576.600000001</v>
      </c>
      <c r="K12" s="15"/>
      <c r="L12" s="15"/>
      <c r="O12" s="15"/>
    </row>
    <row r="13" spans="1:15" ht="36" customHeight="1" x14ac:dyDescent="0.25">
      <c r="A13" s="16">
        <v>2</v>
      </c>
      <c r="B13" s="17" t="s">
        <v>18</v>
      </c>
      <c r="C13" s="16" t="s">
        <v>17</v>
      </c>
      <c r="D13" s="18">
        <v>1</v>
      </c>
      <c r="E13" s="18">
        <f t="shared" si="0"/>
        <v>12</v>
      </c>
      <c r="F13" s="18">
        <f t="shared" si="1"/>
        <v>60</v>
      </c>
      <c r="G13" s="19">
        <f>'PLANILHA DESCRITIVA'!$J$38</f>
        <v>440106.72000000003</v>
      </c>
      <c r="H13" s="19">
        <f t="shared" si="2"/>
        <v>440106.72</v>
      </c>
      <c r="I13" s="20">
        <f t="shared" si="3"/>
        <v>5281280.6399999997</v>
      </c>
      <c r="J13" s="21">
        <f t="shared" ref="J13:J19" si="4">ROUND(G13*F13,2)</f>
        <v>26406403.199999999</v>
      </c>
      <c r="K13" s="15"/>
      <c r="L13" s="15"/>
      <c r="O13" s="15"/>
    </row>
    <row r="14" spans="1:15" ht="36" customHeight="1" x14ac:dyDescent="0.25">
      <c r="A14" s="16">
        <v>3</v>
      </c>
      <c r="B14" s="17" t="s">
        <v>19</v>
      </c>
      <c r="C14" s="16" t="s">
        <v>17</v>
      </c>
      <c r="D14" s="18">
        <v>1</v>
      </c>
      <c r="E14" s="18">
        <f t="shared" si="0"/>
        <v>12</v>
      </c>
      <c r="F14" s="18">
        <f t="shared" si="1"/>
        <v>60</v>
      </c>
      <c r="G14" s="19">
        <f>'PLANILHA DESCRITIVA'!$J$53</f>
        <v>110138.68000000001</v>
      </c>
      <c r="H14" s="19">
        <f t="shared" si="2"/>
        <v>110138.68</v>
      </c>
      <c r="I14" s="20">
        <f t="shared" si="3"/>
        <v>1321664.1599999999</v>
      </c>
      <c r="J14" s="21">
        <f t="shared" si="4"/>
        <v>6608320.7999999998</v>
      </c>
      <c r="K14" s="15"/>
      <c r="L14" s="15"/>
      <c r="O14" s="15"/>
    </row>
    <row r="15" spans="1:15" ht="36" customHeight="1" x14ac:dyDescent="0.25">
      <c r="A15" s="16">
        <v>4</v>
      </c>
      <c r="B15" s="17" t="s">
        <v>20</v>
      </c>
      <c r="C15" s="16" t="s">
        <v>17</v>
      </c>
      <c r="D15" s="18">
        <v>1</v>
      </c>
      <c r="E15" s="18">
        <f t="shared" si="0"/>
        <v>12</v>
      </c>
      <c r="F15" s="18">
        <f t="shared" si="1"/>
        <v>60</v>
      </c>
      <c r="G15" s="19">
        <f>'PLANILHA DESCRITIVA'!$J$68</f>
        <v>134803.03</v>
      </c>
      <c r="H15" s="19">
        <f t="shared" si="2"/>
        <v>134803.03</v>
      </c>
      <c r="I15" s="20">
        <f t="shared" si="3"/>
        <v>1617636.36</v>
      </c>
      <c r="J15" s="21">
        <f t="shared" si="4"/>
        <v>8088181.7999999998</v>
      </c>
      <c r="K15" s="15"/>
      <c r="L15" s="15"/>
      <c r="O15" s="15"/>
    </row>
    <row r="16" spans="1:15" ht="36" customHeight="1" x14ac:dyDescent="0.25">
      <c r="A16" s="16">
        <v>5</v>
      </c>
      <c r="B16" s="17" t="s">
        <v>21</v>
      </c>
      <c r="C16" s="16" t="s">
        <v>17</v>
      </c>
      <c r="D16" s="18">
        <v>1</v>
      </c>
      <c r="E16" s="18">
        <f t="shared" si="0"/>
        <v>12</v>
      </c>
      <c r="F16" s="18">
        <f t="shared" si="1"/>
        <v>60</v>
      </c>
      <c r="G16" s="19">
        <f>'PLANILHA DESCRITIVA'!$J$82</f>
        <v>586769.56000000006</v>
      </c>
      <c r="H16" s="19">
        <f t="shared" si="2"/>
        <v>586769.56000000006</v>
      </c>
      <c r="I16" s="20">
        <f t="shared" si="3"/>
        <v>7041234.7199999997</v>
      </c>
      <c r="J16" s="21">
        <f t="shared" si="4"/>
        <v>35206173.600000001</v>
      </c>
      <c r="K16" s="15"/>
      <c r="L16" s="15"/>
      <c r="O16" s="15"/>
    </row>
    <row r="17" spans="1:15" ht="36" customHeight="1" x14ac:dyDescent="0.25">
      <c r="A17" s="16">
        <v>6</v>
      </c>
      <c r="B17" s="17" t="s">
        <v>22</v>
      </c>
      <c r="C17" s="16" t="s">
        <v>17</v>
      </c>
      <c r="D17" s="18">
        <v>1</v>
      </c>
      <c r="E17" s="18">
        <f t="shared" si="0"/>
        <v>12</v>
      </c>
      <c r="F17" s="18">
        <f t="shared" si="1"/>
        <v>60</v>
      </c>
      <c r="G17" s="19">
        <f>'PLANILHA DESCRITIVA'!$J$91</f>
        <v>422288</v>
      </c>
      <c r="H17" s="19">
        <f t="shared" si="2"/>
        <v>422288</v>
      </c>
      <c r="I17" s="20">
        <f t="shared" si="3"/>
        <v>5067456</v>
      </c>
      <c r="J17" s="21">
        <f t="shared" si="4"/>
        <v>25337280</v>
      </c>
      <c r="K17" s="15"/>
      <c r="L17" s="15"/>
      <c r="O17" s="15"/>
    </row>
    <row r="18" spans="1:15" ht="36" customHeight="1" x14ac:dyDescent="0.25">
      <c r="A18" s="16">
        <v>7</v>
      </c>
      <c r="B18" s="17" t="s">
        <v>23</v>
      </c>
      <c r="C18" s="16" t="s">
        <v>17</v>
      </c>
      <c r="D18" s="18">
        <v>1</v>
      </c>
      <c r="E18" s="18">
        <f t="shared" si="0"/>
        <v>12</v>
      </c>
      <c r="F18" s="18">
        <f t="shared" si="1"/>
        <v>60</v>
      </c>
      <c r="G18" s="19">
        <f>'PLANILHA DESCRITIVA'!$J$99</f>
        <v>34028.800000000003</v>
      </c>
      <c r="H18" s="19">
        <f t="shared" si="2"/>
        <v>34028.800000000003</v>
      </c>
      <c r="I18" s="20">
        <f t="shared" si="3"/>
        <v>408345.59999999998</v>
      </c>
      <c r="J18" s="21">
        <f t="shared" si="4"/>
        <v>2041728</v>
      </c>
      <c r="K18" s="15"/>
      <c r="L18" s="15"/>
      <c r="O18" s="15"/>
    </row>
    <row r="19" spans="1:15" ht="36" customHeight="1" x14ac:dyDescent="0.25">
      <c r="A19" s="16">
        <v>8</v>
      </c>
      <c r="B19" s="17" t="s">
        <v>24</v>
      </c>
      <c r="C19" s="16" t="s">
        <v>17</v>
      </c>
      <c r="D19" s="18">
        <v>1</v>
      </c>
      <c r="E19" s="18">
        <f t="shared" si="0"/>
        <v>12</v>
      </c>
      <c r="F19" s="18">
        <f t="shared" si="1"/>
        <v>60</v>
      </c>
      <c r="G19" s="19">
        <f>'PLANILHA DESCRITIVA'!$J$110</f>
        <v>42620.1</v>
      </c>
      <c r="H19" s="19">
        <f t="shared" si="2"/>
        <v>42620.1</v>
      </c>
      <c r="I19" s="20">
        <f t="shared" si="3"/>
        <v>511441.2</v>
      </c>
      <c r="J19" s="21">
        <f t="shared" si="4"/>
        <v>2557206</v>
      </c>
      <c r="K19" s="15"/>
      <c r="L19" s="15"/>
      <c r="O19" s="15"/>
    </row>
    <row r="20" spans="1:15" ht="36" customHeight="1" x14ac:dyDescent="0.25">
      <c r="A20" s="16">
        <v>9</v>
      </c>
      <c r="B20" s="17" t="s">
        <v>25</v>
      </c>
      <c r="C20" s="16" t="s">
        <v>17</v>
      </c>
      <c r="D20" s="18">
        <v>1</v>
      </c>
      <c r="E20" s="18">
        <f t="shared" si="0"/>
        <v>12</v>
      </c>
      <c r="F20" s="18">
        <f t="shared" si="1"/>
        <v>60</v>
      </c>
      <c r="G20" s="19">
        <f>'PLANILHA DESCRITIVA'!$J$115</f>
        <v>21897.55</v>
      </c>
      <c r="H20" s="19">
        <f t="shared" si="2"/>
        <v>21897.55</v>
      </c>
      <c r="I20" s="20">
        <f t="shared" si="3"/>
        <v>262770.59999999998</v>
      </c>
      <c r="J20" s="21">
        <f>ROUND(G20*F20,2)</f>
        <v>1313853</v>
      </c>
      <c r="K20" s="15"/>
      <c r="L20" s="15"/>
      <c r="O20" s="15"/>
    </row>
    <row r="21" spans="1:15" ht="36" customHeight="1" x14ac:dyDescent="0.25">
      <c r="A21" s="711" t="s">
        <v>26</v>
      </c>
      <c r="B21" s="711"/>
      <c r="C21" s="711"/>
      <c r="D21" s="711"/>
      <c r="E21" s="711"/>
      <c r="F21" s="711"/>
      <c r="G21" s="711"/>
      <c r="H21" s="22">
        <f>SUM(H12:H20)</f>
        <v>2280312.0499999998</v>
      </c>
      <c r="I21" s="22">
        <f>SUM(I12:I20)</f>
        <v>27363744.600000001</v>
      </c>
      <c r="J21" s="22">
        <f>SUM(J12:J20)</f>
        <v>136818723</v>
      </c>
      <c r="K21" s="15"/>
      <c r="L21" s="15"/>
      <c r="O21" s="15"/>
    </row>
    <row r="22" spans="1:15" ht="30" customHeight="1" x14ac:dyDescent="0.25">
      <c r="A22" s="712"/>
      <c r="B22" s="712"/>
      <c r="C22" s="712"/>
      <c r="D22" s="712"/>
      <c r="E22" s="712"/>
      <c r="F22" s="712"/>
      <c r="G22" s="712"/>
      <c r="H22" s="14"/>
      <c r="I22" s="14"/>
    </row>
    <row r="23" spans="1:15" ht="23.25" customHeight="1" x14ac:dyDescent="0.35">
      <c r="A23" s="23"/>
      <c r="B23" s="23"/>
      <c r="C23" s="23"/>
      <c r="D23" s="23"/>
      <c r="E23" s="23"/>
      <c r="F23" s="23"/>
      <c r="G23" s="23"/>
      <c r="H23" s="23"/>
      <c r="I23" s="24"/>
    </row>
    <row r="24" spans="1:15" ht="21" customHeight="1" x14ac:dyDescent="0.35">
      <c r="A24" s="23"/>
      <c r="B24" s="23"/>
      <c r="C24" s="23"/>
      <c r="D24" s="23"/>
      <c r="E24" s="23"/>
      <c r="F24" s="23"/>
      <c r="G24" s="23"/>
      <c r="H24" s="23"/>
      <c r="I24" s="23"/>
    </row>
    <row r="25" spans="1:15" ht="21" customHeight="1" x14ac:dyDescent="0.35">
      <c r="A25" s="23"/>
      <c r="B25" s="23"/>
      <c r="C25" s="23"/>
      <c r="D25" s="23"/>
      <c r="E25" s="23"/>
      <c r="F25" s="23"/>
      <c r="G25" s="23"/>
      <c r="H25" s="23"/>
      <c r="I25" s="23"/>
    </row>
    <row r="26" spans="1:15" ht="21" customHeight="1" x14ac:dyDescent="0.35">
      <c r="A26" s="23"/>
      <c r="B26" s="23"/>
      <c r="C26" s="23"/>
      <c r="D26" s="23"/>
      <c r="E26" s="23"/>
      <c r="F26" s="23"/>
      <c r="G26" s="23"/>
      <c r="H26" s="23"/>
      <c r="I26" s="23"/>
    </row>
    <row r="27" spans="1:15" ht="21" customHeight="1" x14ac:dyDescent="0.35">
      <c r="A27" s="23"/>
      <c r="B27" s="23"/>
      <c r="C27" s="23"/>
      <c r="D27" s="23"/>
      <c r="E27" s="23"/>
      <c r="F27" s="23"/>
      <c r="G27" s="23"/>
      <c r="H27" s="23"/>
      <c r="I27" s="23"/>
    </row>
    <row r="28" spans="1:15" ht="21" customHeight="1" x14ac:dyDescent="0.35">
      <c r="A28" s="23"/>
      <c r="B28" s="23"/>
      <c r="C28" s="23"/>
      <c r="D28" s="23"/>
      <c r="E28" s="23"/>
      <c r="F28" s="23"/>
      <c r="G28" s="23"/>
      <c r="H28" s="23"/>
      <c r="I28" s="23"/>
    </row>
    <row r="29" spans="1:15" ht="21" customHeight="1" x14ac:dyDescent="0.35">
      <c r="A29" s="23"/>
      <c r="B29" s="23"/>
      <c r="C29" s="23"/>
      <c r="D29" s="23"/>
      <c r="E29" s="23"/>
      <c r="F29" s="23"/>
      <c r="G29" s="23"/>
      <c r="H29" s="23"/>
      <c r="I29" s="23"/>
    </row>
    <row r="30" spans="1:15" ht="21" customHeight="1" x14ac:dyDescent="0.35">
      <c r="A30" s="23"/>
      <c r="B30" s="23"/>
      <c r="C30" s="23"/>
      <c r="D30" s="23"/>
      <c r="E30" s="23"/>
      <c r="F30" s="23"/>
      <c r="G30" s="23"/>
      <c r="H30" s="23"/>
      <c r="I30" s="23"/>
    </row>
    <row r="31" spans="1:15" ht="21" customHeight="1" x14ac:dyDescent="0.35">
      <c r="A31" s="23"/>
      <c r="B31" s="23"/>
      <c r="C31" s="23"/>
      <c r="D31" s="23"/>
      <c r="E31" s="23"/>
      <c r="F31" s="23"/>
      <c r="G31" s="23"/>
      <c r="H31" s="23"/>
      <c r="I31" s="23"/>
    </row>
    <row r="32" spans="1:15" ht="21" customHeight="1" x14ac:dyDescent="0.35">
      <c r="A32" s="23"/>
      <c r="B32" s="23"/>
      <c r="C32" s="23"/>
      <c r="D32" s="23"/>
      <c r="E32" s="23"/>
      <c r="F32" s="23"/>
      <c r="G32" s="23"/>
      <c r="H32" s="23"/>
      <c r="I32" s="23"/>
    </row>
    <row r="33" spans="1:9" ht="21" customHeight="1" x14ac:dyDescent="0.35">
      <c r="A33" s="23"/>
      <c r="B33" s="23"/>
      <c r="C33" s="23"/>
      <c r="D33" s="23"/>
      <c r="E33" s="23"/>
      <c r="F33" s="23"/>
      <c r="G33" s="23"/>
      <c r="H33" s="23"/>
      <c r="I33" s="23"/>
    </row>
    <row r="34" spans="1:9" ht="21" customHeight="1" x14ac:dyDescent="0.35">
      <c r="A34" s="23"/>
      <c r="B34" s="23"/>
      <c r="C34" s="23"/>
      <c r="D34" s="23"/>
      <c r="E34" s="23"/>
      <c r="F34" s="23"/>
      <c r="G34" s="23"/>
      <c r="H34" s="23"/>
      <c r="I34" s="23"/>
    </row>
    <row r="35" spans="1:9" ht="21" customHeight="1" x14ac:dyDescent="0.35">
      <c r="A35" s="23"/>
      <c r="B35" s="23"/>
      <c r="C35" s="23"/>
      <c r="D35" s="23"/>
      <c r="E35" s="23"/>
      <c r="F35" s="23"/>
      <c r="G35" s="23"/>
      <c r="H35" s="23"/>
      <c r="I35" s="23"/>
    </row>
    <row r="36" spans="1:9" ht="21" customHeight="1" x14ac:dyDescent="0.35">
      <c r="A36" s="23"/>
      <c r="B36" s="23"/>
      <c r="C36" s="23"/>
      <c r="D36" s="23"/>
      <c r="E36" s="23"/>
      <c r="F36" s="23"/>
      <c r="G36" s="23"/>
      <c r="H36" s="23"/>
      <c r="I36" s="23"/>
    </row>
    <row r="37" spans="1:9" ht="21" customHeight="1" x14ac:dyDescent="0.35">
      <c r="A37" s="25"/>
      <c r="B37" s="25"/>
      <c r="C37" s="25"/>
      <c r="D37" s="25"/>
      <c r="E37" s="25"/>
      <c r="F37" s="25"/>
      <c r="G37" s="25"/>
      <c r="H37" s="25"/>
      <c r="I37" s="25"/>
    </row>
    <row r="38" spans="1:9" ht="23.25" customHeight="1" x14ac:dyDescent="0.35">
      <c r="A38" s="25"/>
      <c r="B38" s="25"/>
      <c r="C38" s="25"/>
      <c r="D38" s="25"/>
      <c r="E38" s="25"/>
      <c r="F38" s="25"/>
      <c r="G38" s="25"/>
      <c r="H38" s="25"/>
      <c r="I38" s="25"/>
    </row>
    <row r="39" spans="1:9" ht="23.25" customHeight="1" x14ac:dyDescent="0.35">
      <c r="A39" s="25"/>
      <c r="B39" s="25"/>
      <c r="C39" s="25"/>
      <c r="D39" s="25"/>
      <c r="E39" s="25"/>
      <c r="F39" s="25"/>
      <c r="G39" s="25"/>
      <c r="H39" s="25"/>
      <c r="I39" s="25"/>
    </row>
    <row r="40" spans="1:9" ht="23.25" customHeight="1" x14ac:dyDescent="0.35">
      <c r="A40" s="25"/>
      <c r="B40" s="25"/>
      <c r="C40" s="25"/>
      <c r="D40" s="25"/>
      <c r="E40" s="25"/>
      <c r="F40" s="25"/>
      <c r="G40" s="25"/>
      <c r="H40" s="25"/>
      <c r="I40" s="25"/>
    </row>
    <row r="41" spans="1:9" ht="23.25" customHeight="1" x14ac:dyDescent="0.35">
      <c r="A41" s="25"/>
      <c r="B41" s="25"/>
      <c r="C41" s="25"/>
      <c r="D41" s="25"/>
      <c r="E41" s="25"/>
      <c r="F41" s="25"/>
      <c r="G41" s="25"/>
      <c r="H41" s="25"/>
      <c r="I41" s="25"/>
    </row>
    <row r="42" spans="1:9" ht="23.25" customHeight="1" x14ac:dyDescent="0.25"/>
  </sheetData>
  <mergeCells count="9">
    <mergeCell ref="A7:J7"/>
    <mergeCell ref="A9:J9"/>
    <mergeCell ref="A21:G21"/>
    <mergeCell ref="A22:G22"/>
    <mergeCell ref="A1:J1"/>
    <mergeCell ref="A2:J2"/>
    <mergeCell ref="A3:J3"/>
    <mergeCell ref="A4:J4"/>
    <mergeCell ref="A5:J5"/>
  </mergeCells>
  <printOptions horizontalCentered="1"/>
  <pageMargins left="0.22013888888888899" right="0.209722222222222" top="0.39374999999999999" bottom="0.78680555555555598" header="0.511811023622047" footer="0.196527777777778"/>
  <pageSetup paperSize="9" scale="57" fitToHeight="0" orientation="portrait" r:id="rId1"/>
  <headerFooter>
    <oddFooter>&amp;L&amp;F - &amp;A&amp;RPágina &amp;P/&amp;N</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FF00"/>
    <pageSetUpPr fitToPage="1"/>
  </sheetPr>
  <dimension ref="A1:O3"/>
  <sheetViews>
    <sheetView view="pageBreakPreview" zoomScaleNormal="100" workbookViewId="0">
      <selection activeCell="A2" sqref="A2"/>
    </sheetView>
  </sheetViews>
  <sheetFormatPr defaultColWidth="8.85546875" defaultRowHeight="12.75" x14ac:dyDescent="0.2"/>
  <cols>
    <col min="1" max="1" width="80" style="4" customWidth="1"/>
    <col min="2" max="2" width="8.28515625" style="5" customWidth="1"/>
    <col min="3" max="3" width="8.85546875" style="5"/>
    <col min="4" max="4" width="10.28515625" style="5" customWidth="1"/>
    <col min="5" max="5" width="11.28515625" style="5" customWidth="1"/>
    <col min="6" max="11" width="8.85546875" style="5"/>
    <col min="12" max="15" width="8.85546875" style="4"/>
    <col min="16" max="16384" width="8.85546875" style="6"/>
  </cols>
  <sheetData>
    <row r="1" spans="1:1" ht="39.75" customHeight="1" x14ac:dyDescent="0.2">
      <c r="A1" s="7"/>
    </row>
    <row r="2" spans="1:1" ht="84" customHeight="1" x14ac:dyDescent="0.2">
      <c r="A2" s="8" t="str">
        <f>'PLANILHA DESCRITIVA'!A8:K8</f>
        <v>PLANILHA ORÇAMENTÁRIA DE PREÇOS UNITÁRIOS</v>
      </c>
    </row>
    <row r="3" spans="1:1" ht="42.75" customHeight="1" x14ac:dyDescent="0.25">
      <c r="A3" s="9"/>
    </row>
  </sheetData>
  <printOptions horizontalCentered="1" verticalCentered="1"/>
  <pageMargins left="0.59027777777777801" right="0.39374999999999999" top="1.1812499999999999" bottom="2.9895833333333299" header="0.511811023622047" footer="0.196527777777778"/>
  <pageSetup paperSize="9" fitToHeight="0" orientation="portrait" horizontalDpi="300" verticalDpi="300" r:id="rId1"/>
  <headerFooter>
    <oddFooter>&amp;L&amp;F&amp;C_x005F_x000a_&amp;RPágina &amp;P/&amp;N</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92D050"/>
    <pageSetUpPr fitToPage="1"/>
  </sheetPr>
  <dimension ref="A1:O159"/>
  <sheetViews>
    <sheetView showGridLines="0" view="pageBreakPreview" topLeftCell="C102" zoomScaleNormal="70" zoomScaleSheetLayoutView="100" workbookViewId="0">
      <selection activeCell="J116" sqref="J116:L116"/>
    </sheetView>
  </sheetViews>
  <sheetFormatPr defaultColWidth="9.28515625" defaultRowHeight="12.75" x14ac:dyDescent="0.2"/>
  <cols>
    <col min="1" max="1" width="9.28515625" style="26"/>
    <col min="2" max="2" width="17.28515625" style="27" customWidth="1"/>
    <col min="3" max="3" width="74.42578125" style="26" customWidth="1"/>
    <col min="4" max="4" width="17.7109375" style="26" customWidth="1"/>
    <col min="5" max="6" width="12.5703125" style="28" customWidth="1"/>
    <col min="7" max="8" width="16" style="29" customWidth="1"/>
    <col min="9" max="9" width="15" style="26" customWidth="1"/>
    <col min="10" max="10" width="21" style="26" customWidth="1"/>
    <col min="11" max="11" width="22.28515625" style="26" customWidth="1"/>
    <col min="12" max="12" width="23.85546875" style="26" customWidth="1"/>
    <col min="13" max="13" width="14.28515625" customWidth="1"/>
    <col min="14" max="14" width="13.7109375" style="26" customWidth="1"/>
    <col min="15" max="16384" width="9.28515625" style="26"/>
  </cols>
  <sheetData>
    <row r="1" spans="1:15" ht="12" customHeight="1" x14ac:dyDescent="0.2">
      <c r="A1" s="727"/>
      <c r="B1" s="727"/>
      <c r="C1" s="727"/>
      <c r="D1" s="727"/>
      <c r="E1" s="727"/>
      <c r="F1" s="727"/>
      <c r="G1" s="727"/>
      <c r="H1" s="727"/>
      <c r="I1" s="727"/>
      <c r="J1" s="727"/>
      <c r="K1" s="727"/>
      <c r="L1" s="727"/>
    </row>
    <row r="2" spans="1:15" ht="154.5" customHeight="1" x14ac:dyDescent="0.2">
      <c r="A2" s="727"/>
      <c r="B2" s="727"/>
      <c r="C2" s="727"/>
      <c r="D2" s="727"/>
      <c r="E2" s="727"/>
      <c r="F2" s="727"/>
      <c r="G2" s="727"/>
      <c r="H2" s="727"/>
      <c r="I2" s="727"/>
      <c r="J2" s="727"/>
      <c r="K2" s="727"/>
      <c r="L2" s="727"/>
    </row>
    <row r="3" spans="1:15" ht="8.25" customHeight="1" x14ac:dyDescent="0.2">
      <c r="A3" s="727"/>
      <c r="B3" s="727"/>
      <c r="C3" s="727"/>
      <c r="D3" s="727"/>
      <c r="E3" s="727"/>
      <c r="F3" s="727"/>
      <c r="G3" s="727"/>
      <c r="H3" s="727"/>
      <c r="I3" s="727"/>
      <c r="J3" s="727"/>
      <c r="K3" s="727"/>
      <c r="L3" s="727"/>
    </row>
    <row r="4" spans="1:15" ht="25.5" customHeight="1" x14ac:dyDescent="0.2">
      <c r="A4" s="716" t="str">
        <f>'PLANILHA RESUMO DE PREÇOS'!A2:I2</f>
        <v>PREFEITURA MUNICIPAL DE VILA VELHA</v>
      </c>
      <c r="B4" s="716"/>
      <c r="C4" s="716"/>
      <c r="D4" s="716"/>
      <c r="E4" s="716"/>
      <c r="F4" s="716"/>
      <c r="G4" s="716"/>
      <c r="H4" s="716"/>
      <c r="I4" s="716"/>
      <c r="J4" s="716"/>
      <c r="K4" s="716"/>
      <c r="L4" s="716"/>
    </row>
    <row r="5" spans="1:15" ht="25.5" customHeight="1" x14ac:dyDescent="0.2">
      <c r="A5" s="716" t="str">
        <f>'PLANILHA RESUMO DE PREÇOS'!A3:I3</f>
        <v xml:space="preserve">SECRETARIA MUNICIPAL DE SERVIÇOS URBANOS </v>
      </c>
      <c r="B5" s="716"/>
      <c r="C5" s="716"/>
      <c r="D5" s="716"/>
      <c r="E5" s="716"/>
      <c r="F5" s="716"/>
      <c r="G5" s="716"/>
      <c r="H5" s="716"/>
      <c r="I5" s="716"/>
      <c r="J5" s="716"/>
      <c r="K5" s="716"/>
      <c r="L5" s="716"/>
    </row>
    <row r="6" spans="1:15" ht="25.5" customHeight="1" x14ac:dyDescent="0.2">
      <c r="A6" s="716" t="s">
        <v>27</v>
      </c>
      <c r="B6" s="716"/>
      <c r="C6" s="716"/>
      <c r="D6" s="716"/>
      <c r="E6" s="716"/>
      <c r="F6" s="716"/>
      <c r="G6" s="716"/>
      <c r="H6" s="716"/>
      <c r="I6" s="716"/>
      <c r="J6" s="716"/>
      <c r="K6" s="716"/>
      <c r="L6" s="716"/>
    </row>
    <row r="7" spans="1:15" ht="25.5" customHeight="1" x14ac:dyDescent="0.2">
      <c r="A7" s="716" t="str">
        <f>'PLANILHA RESUMO DE PREÇOS'!A5:I5</f>
        <v>DATA-BASE: MARÇO/2026</v>
      </c>
      <c r="B7" s="716"/>
      <c r="C7" s="716"/>
      <c r="D7" s="716"/>
      <c r="E7" s="716"/>
      <c r="F7" s="716"/>
      <c r="G7" s="716"/>
      <c r="H7" s="716"/>
      <c r="I7" s="716"/>
      <c r="J7" s="716"/>
      <c r="K7" s="716"/>
      <c r="L7" s="716"/>
    </row>
    <row r="8" spans="1:15" ht="33" customHeight="1" x14ac:dyDescent="0.2">
      <c r="A8" s="723" t="s">
        <v>27</v>
      </c>
      <c r="B8" s="723"/>
      <c r="C8" s="723"/>
      <c r="D8" s="723"/>
      <c r="E8" s="723"/>
      <c r="F8" s="723"/>
      <c r="G8" s="723"/>
      <c r="H8" s="723"/>
      <c r="I8" s="723"/>
      <c r="J8" s="723"/>
      <c r="K8" s="723"/>
      <c r="L8" s="723"/>
    </row>
    <row r="9" spans="1:15" ht="21.75" customHeight="1" x14ac:dyDescent="0.2">
      <c r="A9" s="30"/>
      <c r="B9" s="31"/>
      <c r="C9" s="31"/>
      <c r="D9" s="31"/>
      <c r="E9" s="31"/>
      <c r="F9" s="31"/>
      <c r="G9" s="31"/>
      <c r="H9" s="31"/>
      <c r="I9" s="31"/>
      <c r="J9" s="31"/>
      <c r="K9" s="31"/>
    </row>
    <row r="10" spans="1:15" ht="30.75" customHeight="1" x14ac:dyDescent="0.2">
      <c r="A10" s="724" t="s">
        <v>5</v>
      </c>
      <c r="B10" s="724"/>
      <c r="C10" s="724"/>
      <c r="D10" s="724"/>
      <c r="E10" s="724"/>
      <c r="F10" s="724"/>
      <c r="G10" s="724"/>
      <c r="H10" s="724"/>
      <c r="I10" s="724"/>
      <c r="J10" s="724"/>
      <c r="K10" s="724"/>
      <c r="L10" s="724"/>
      <c r="M10" s="32"/>
      <c r="N10" s="32"/>
      <c r="O10" s="32"/>
    </row>
    <row r="11" spans="1:15" ht="25.5" customHeight="1" x14ac:dyDescent="0.2">
      <c r="A11" s="33" t="s">
        <v>6</v>
      </c>
      <c r="B11" s="34" t="s">
        <v>28</v>
      </c>
      <c r="C11" s="35" t="s">
        <v>7</v>
      </c>
      <c r="D11" s="725" t="s">
        <v>29</v>
      </c>
      <c r="E11" s="725"/>
      <c r="F11" s="725"/>
      <c r="G11" s="725"/>
      <c r="H11" s="725"/>
      <c r="I11" s="726" t="s">
        <v>30</v>
      </c>
      <c r="J11" s="726"/>
      <c r="K11" s="726"/>
      <c r="L11" s="726"/>
    </row>
    <row r="12" spans="1:15" ht="33.75" customHeight="1" x14ac:dyDescent="0.2">
      <c r="A12" s="36">
        <v>1</v>
      </c>
      <c r="B12" s="37"/>
      <c r="C12" s="38" t="s">
        <v>31</v>
      </c>
      <c r="D12" s="39" t="s">
        <v>32</v>
      </c>
      <c r="E12" s="39" t="s">
        <v>33</v>
      </c>
      <c r="F12" s="39" t="s">
        <v>34</v>
      </c>
      <c r="G12" s="40" t="s">
        <v>35</v>
      </c>
      <c r="H12" s="40" t="s">
        <v>36</v>
      </c>
      <c r="I12" s="41" t="s">
        <v>37</v>
      </c>
      <c r="J12" s="41" t="s">
        <v>38</v>
      </c>
      <c r="K12" s="41" t="s">
        <v>39</v>
      </c>
      <c r="L12" s="41" t="s">
        <v>40</v>
      </c>
    </row>
    <row r="13" spans="1:15" s="50" customFormat="1" ht="19.5" customHeight="1" x14ac:dyDescent="0.2">
      <c r="A13" s="42" t="s">
        <v>41</v>
      </c>
      <c r="B13" s="43"/>
      <c r="C13" s="44" t="s">
        <v>42</v>
      </c>
      <c r="D13" s="42"/>
      <c r="E13" s="42"/>
      <c r="F13" s="45"/>
      <c r="G13" s="46"/>
      <c r="H13" s="46"/>
      <c r="I13" s="47"/>
      <c r="J13" s="48"/>
      <c r="K13" s="47"/>
      <c r="L13" s="49"/>
    </row>
    <row r="14" spans="1:15" ht="19.5" customHeight="1" x14ac:dyDescent="0.2">
      <c r="A14" s="51" t="s">
        <v>43</v>
      </c>
      <c r="B14" s="52" t="s">
        <v>44</v>
      </c>
      <c r="C14" s="53" t="s">
        <v>45</v>
      </c>
      <c r="D14" s="51" t="s">
        <v>46</v>
      </c>
      <c r="E14" s="54">
        <v>5</v>
      </c>
      <c r="F14" s="55">
        <v>220</v>
      </c>
      <c r="G14" s="55">
        <f>ROUND(F14*E14*12,2)</f>
        <v>13200</v>
      </c>
      <c r="H14" s="55">
        <f>ROUND(F14*E14*60,2)</f>
        <v>66000</v>
      </c>
      <c r="I14" s="56">
        <f>'ENC. HN'!F28</f>
        <v>51.08</v>
      </c>
      <c r="J14" s="56">
        <f>ROUND(I14*F14*E14,2)</f>
        <v>56188</v>
      </c>
      <c r="K14" s="56">
        <f>ROUND(G14*I14,2)</f>
        <v>674256</v>
      </c>
      <c r="L14" s="57">
        <f>ROUND(H14*I14,2)</f>
        <v>3371280</v>
      </c>
      <c r="M14" s="58"/>
    </row>
    <row r="15" spans="1:15" ht="19.5" customHeight="1" x14ac:dyDescent="0.2">
      <c r="A15" s="51" t="s">
        <v>47</v>
      </c>
      <c r="B15" s="52" t="s">
        <v>44</v>
      </c>
      <c r="C15" s="53" t="s">
        <v>48</v>
      </c>
      <c r="D15" s="51" t="s">
        <v>46</v>
      </c>
      <c r="E15" s="54">
        <v>25</v>
      </c>
      <c r="F15" s="55">
        <v>220</v>
      </c>
      <c r="G15" s="55">
        <f>ROUND(F15*E15*12,2)</f>
        <v>66000</v>
      </c>
      <c r="H15" s="55">
        <f>ROUND(F15*E15*60,2)</f>
        <v>330000</v>
      </c>
      <c r="I15" s="56">
        <f>'JAR. HN'!F29</f>
        <v>35.22</v>
      </c>
      <c r="J15" s="56">
        <f>ROUND(I15*F15*E15,2)</f>
        <v>193710</v>
      </c>
      <c r="K15" s="56">
        <f>ROUND(G15*I15,2)</f>
        <v>2324520</v>
      </c>
      <c r="L15" s="57">
        <f>ROUND(H15*I15,2)</f>
        <v>11622600</v>
      </c>
    </row>
    <row r="16" spans="1:15" ht="19.5" customHeight="1" x14ac:dyDescent="0.2">
      <c r="A16" s="51" t="s">
        <v>49</v>
      </c>
      <c r="B16" s="52" t="s">
        <v>44</v>
      </c>
      <c r="C16" s="53" t="s">
        <v>50</v>
      </c>
      <c r="D16" s="51" t="s">
        <v>46</v>
      </c>
      <c r="E16" s="59">
        <v>5</v>
      </c>
      <c r="F16" s="55">
        <v>220</v>
      </c>
      <c r="G16" s="55">
        <f>ROUND(F16*E16*12,2)</f>
        <v>13200</v>
      </c>
      <c r="H16" s="55">
        <f>ROUND(F16*E16*60,2)</f>
        <v>66000</v>
      </c>
      <c r="I16" s="56">
        <f>'OP.LEV.HN'!E31</f>
        <v>38.29</v>
      </c>
      <c r="J16" s="56">
        <f>ROUND(I16*F16*E16,2)</f>
        <v>42119</v>
      </c>
      <c r="K16" s="56">
        <f>ROUND(G16*I16,2)</f>
        <v>505428</v>
      </c>
      <c r="L16" s="57">
        <f>ROUND(H16*I16,2)</f>
        <v>2527140</v>
      </c>
    </row>
    <row r="17" spans="1:15" ht="19.5" customHeight="1" x14ac:dyDescent="0.2">
      <c r="A17" s="51" t="s">
        <v>51</v>
      </c>
      <c r="B17" s="60" t="s">
        <v>44</v>
      </c>
      <c r="C17" s="53" t="s">
        <v>52</v>
      </c>
      <c r="D17" s="51" t="s">
        <v>46</v>
      </c>
      <c r="E17" s="54">
        <v>5</v>
      </c>
      <c r="F17" s="55">
        <v>220</v>
      </c>
      <c r="G17" s="55">
        <f>ROUND(F17*E17*12,2)</f>
        <v>13200</v>
      </c>
      <c r="H17" s="55">
        <f>ROUND(F17*E17*60,2)</f>
        <v>66000</v>
      </c>
      <c r="I17" s="56">
        <f>'MOT1. HN'!E29</f>
        <v>45.78</v>
      </c>
      <c r="J17" s="56">
        <f>ROUND(I17*F17*E17,2)</f>
        <v>50358</v>
      </c>
      <c r="K17" s="56">
        <f>ROUND(G17*I17,2)</f>
        <v>604296</v>
      </c>
      <c r="L17" s="57">
        <f>ROUND(H17*I17,2)</f>
        <v>3021480</v>
      </c>
    </row>
    <row r="18" spans="1:15" s="50" customFormat="1" ht="19.5" customHeight="1" x14ac:dyDescent="0.2">
      <c r="A18" s="61" t="s">
        <v>53</v>
      </c>
      <c r="B18" s="62"/>
      <c r="C18" s="63" t="s">
        <v>54</v>
      </c>
      <c r="D18" s="64"/>
      <c r="E18" s="64"/>
      <c r="F18" s="65"/>
      <c r="G18" s="66"/>
      <c r="H18" s="67"/>
      <c r="I18" s="68"/>
      <c r="J18" s="69"/>
      <c r="K18" s="68"/>
      <c r="L18" s="70"/>
    </row>
    <row r="19" spans="1:15" ht="19.5" customHeight="1" x14ac:dyDescent="0.2">
      <c r="A19" s="71" t="s">
        <v>55</v>
      </c>
      <c r="B19" s="72" t="s">
        <v>44</v>
      </c>
      <c r="C19" s="73" t="s">
        <v>56</v>
      </c>
      <c r="D19" s="74" t="s">
        <v>57</v>
      </c>
      <c r="E19" s="75">
        <v>5</v>
      </c>
      <c r="F19" s="76">
        <v>1</v>
      </c>
      <c r="G19" s="77">
        <f>ROUND(E19*12,2)</f>
        <v>60</v>
      </c>
      <c r="H19" s="77">
        <f>ROUND(F19*E19*60,2)</f>
        <v>300</v>
      </c>
      <c r="I19" s="78">
        <f>'4.6'!F14</f>
        <v>1726.65</v>
      </c>
      <c r="J19" s="78">
        <f>ROUND(I19*F19*E19,2)</f>
        <v>8633.25</v>
      </c>
      <c r="K19" s="78">
        <f>ROUND(G19*I19,2)</f>
        <v>103599</v>
      </c>
      <c r="L19" s="79">
        <f>ROUND(H19*I19,2)</f>
        <v>517995</v>
      </c>
      <c r="N19" s="80"/>
      <c r="O19" s="80"/>
    </row>
    <row r="20" spans="1:15" ht="19.5" customHeight="1" x14ac:dyDescent="0.2">
      <c r="A20" s="71" t="s">
        <v>58</v>
      </c>
      <c r="B20" s="72" t="s">
        <v>44</v>
      </c>
      <c r="C20" s="73" t="s">
        <v>59</v>
      </c>
      <c r="D20" s="74" t="s">
        <v>57</v>
      </c>
      <c r="E20" s="75">
        <v>2</v>
      </c>
      <c r="F20" s="76">
        <v>1</v>
      </c>
      <c r="G20" s="77">
        <f>ROUND(E20*12,2)</f>
        <v>24</v>
      </c>
      <c r="H20" s="77">
        <f>ROUND(F20*E20*60,2)</f>
        <v>120</v>
      </c>
      <c r="I20" s="78">
        <f>'4.5'!F13</f>
        <v>1321.52</v>
      </c>
      <c r="J20" s="78">
        <f>ROUND(I20*F20*E20,2)</f>
        <v>2643.04</v>
      </c>
      <c r="K20" s="78">
        <f>ROUND(G20*I20,2)</f>
        <v>31716.48</v>
      </c>
      <c r="L20" s="79">
        <f>ROUND(H20*I20,2)</f>
        <v>158582.39999999999</v>
      </c>
      <c r="N20" s="80"/>
      <c r="O20" s="80"/>
    </row>
    <row r="21" spans="1:15" ht="19.5" customHeight="1" x14ac:dyDescent="0.2">
      <c r="A21" s="71" t="s">
        <v>60</v>
      </c>
      <c r="B21" s="72" t="s">
        <v>44</v>
      </c>
      <c r="C21" s="73" t="s">
        <v>61</v>
      </c>
      <c r="D21" s="74" t="s">
        <v>57</v>
      </c>
      <c r="E21" s="75">
        <v>5</v>
      </c>
      <c r="F21" s="76">
        <v>1</v>
      </c>
      <c r="G21" s="77">
        <f>ROUND(E21*12,2)</f>
        <v>60</v>
      </c>
      <c r="H21" s="77">
        <f>ROUND(F21*E21*60,2)</f>
        <v>300</v>
      </c>
      <c r="I21" s="78">
        <f>F.MP!E34</f>
        <v>429.66333333333318</v>
      </c>
      <c r="J21" s="78">
        <f>ROUND(I21*F21*E21,2)</f>
        <v>2148.3200000000002</v>
      </c>
      <c r="K21" s="78">
        <f>ROUND(G21*I21,2)</f>
        <v>25779.8</v>
      </c>
      <c r="L21" s="79">
        <f>ROUND(H21*I21,2)</f>
        <v>128899</v>
      </c>
      <c r="N21" s="80"/>
      <c r="O21" s="80"/>
    </row>
    <row r="22" spans="1:15" ht="19.5" customHeight="1" x14ac:dyDescent="0.2">
      <c r="A22" s="71" t="s">
        <v>62</v>
      </c>
      <c r="B22" s="60" t="s">
        <v>44</v>
      </c>
      <c r="C22" s="81" t="s">
        <v>63</v>
      </c>
      <c r="D22" s="52" t="s">
        <v>64</v>
      </c>
      <c r="E22" s="59">
        <v>5</v>
      </c>
      <c r="F22" s="55">
        <v>200</v>
      </c>
      <c r="G22" s="55">
        <f>ROUND(F22*E22*12,2)</f>
        <v>12000</v>
      </c>
      <c r="H22" s="55">
        <f>ROUND(F22*E22*60,2)</f>
        <v>60000</v>
      </c>
      <c r="I22" s="56">
        <f>Veículos!F6</f>
        <v>131.86000000000001</v>
      </c>
      <c r="J22" s="56">
        <f>ROUND(I22*F22*E22,2)</f>
        <v>131860</v>
      </c>
      <c r="K22" s="56">
        <f>ROUND(G22*I22,2)</f>
        <v>1582320</v>
      </c>
      <c r="L22" s="57">
        <f>ROUND(H22*I22,2)</f>
        <v>7911600</v>
      </c>
      <c r="N22" s="80"/>
      <c r="O22" s="80"/>
    </row>
    <row r="23" spans="1:15" ht="25.5" customHeight="1" x14ac:dyDescent="0.2">
      <c r="A23" s="82"/>
      <c r="B23" s="83"/>
      <c r="C23" s="82" t="s">
        <v>65</v>
      </c>
      <c r="D23" s="82"/>
      <c r="E23" s="84"/>
      <c r="F23" s="84"/>
      <c r="G23" s="85"/>
      <c r="H23" s="85"/>
      <c r="I23" s="86"/>
      <c r="J23" s="87">
        <f>SUM(J14:J22)</f>
        <v>487659.61</v>
      </c>
      <c r="K23" s="88">
        <f>ROUND(J23*12,2)</f>
        <v>5851915.3200000003</v>
      </c>
      <c r="L23" s="89">
        <f>ROUND(J23*60,2)</f>
        <v>29259576.600000001</v>
      </c>
    </row>
    <row r="24" spans="1:15" ht="12.75" customHeight="1" x14ac:dyDescent="0.2">
      <c r="A24" s="90"/>
      <c r="B24" s="91"/>
      <c r="C24" s="92"/>
      <c r="D24" s="93"/>
      <c r="E24" s="94"/>
      <c r="F24" s="94"/>
      <c r="G24" s="95"/>
      <c r="H24" s="95"/>
      <c r="I24" s="96"/>
      <c r="J24" s="96"/>
      <c r="K24" s="97"/>
      <c r="L24" s="97"/>
    </row>
    <row r="25" spans="1:15" ht="25.5" customHeight="1" x14ac:dyDescent="0.2">
      <c r="A25" s="98" t="s">
        <v>66</v>
      </c>
      <c r="B25" s="98" t="s">
        <v>67</v>
      </c>
      <c r="C25" s="98" t="s">
        <v>68</v>
      </c>
      <c r="D25" s="720" t="s">
        <v>29</v>
      </c>
      <c r="E25" s="720"/>
      <c r="F25" s="720"/>
      <c r="G25" s="720"/>
      <c r="H25" s="720"/>
      <c r="I25" s="721" t="s">
        <v>30</v>
      </c>
      <c r="J25" s="721"/>
      <c r="K25" s="721"/>
      <c r="L25" s="721"/>
    </row>
    <row r="26" spans="1:15" ht="33.75" customHeight="1" x14ac:dyDescent="0.2">
      <c r="A26" s="99">
        <v>2</v>
      </c>
      <c r="B26" s="100"/>
      <c r="C26" s="101" t="s">
        <v>18</v>
      </c>
      <c r="D26" s="102" t="s">
        <v>32</v>
      </c>
      <c r="E26" s="102" t="s">
        <v>33</v>
      </c>
      <c r="F26" s="102" t="s">
        <v>34</v>
      </c>
      <c r="G26" s="103" t="s">
        <v>35</v>
      </c>
      <c r="H26" s="103" t="s">
        <v>36</v>
      </c>
      <c r="I26" s="104" t="s">
        <v>37</v>
      </c>
      <c r="J26" s="104" t="s">
        <v>38</v>
      </c>
      <c r="K26" s="104" t="s">
        <v>39</v>
      </c>
      <c r="L26" s="104" t="s">
        <v>40</v>
      </c>
    </row>
    <row r="27" spans="1:15" ht="19.5" customHeight="1" x14ac:dyDescent="0.2">
      <c r="A27" s="105" t="s">
        <v>69</v>
      </c>
      <c r="B27" s="60"/>
      <c r="C27" s="44" t="s">
        <v>42</v>
      </c>
      <c r="D27" s="52"/>
      <c r="E27" s="59"/>
      <c r="F27" s="55"/>
      <c r="G27" s="55"/>
      <c r="H27" s="55"/>
      <c r="I27" s="56"/>
      <c r="J27" s="56"/>
      <c r="K27" s="56"/>
      <c r="L27" s="106"/>
    </row>
    <row r="28" spans="1:15" ht="19.5" customHeight="1" x14ac:dyDescent="0.2">
      <c r="A28" s="51" t="s">
        <v>70</v>
      </c>
      <c r="B28" s="52" t="s">
        <v>44</v>
      </c>
      <c r="C28" s="53" t="s">
        <v>45</v>
      </c>
      <c r="D28" s="51" t="s">
        <v>46</v>
      </c>
      <c r="E28" s="54">
        <v>4</v>
      </c>
      <c r="F28" s="55">
        <v>220</v>
      </c>
      <c r="G28" s="55">
        <f>ROUND(F28*E28*12,2)</f>
        <v>10560</v>
      </c>
      <c r="H28" s="55">
        <f>ROUND(F28*E28*60,2)</f>
        <v>52800</v>
      </c>
      <c r="I28" s="56">
        <f>I14</f>
        <v>51.08</v>
      </c>
      <c r="J28" s="56">
        <f>ROUND(I28*F28*E28,2)</f>
        <v>44950.400000000001</v>
      </c>
      <c r="K28" s="107">
        <f>ROUND(G28*I28,2)</f>
        <v>539404.80000000005</v>
      </c>
      <c r="L28" s="108">
        <f>ROUND(H28*I28,2)</f>
        <v>2697024</v>
      </c>
    </row>
    <row r="29" spans="1:15" ht="19.5" customHeight="1" x14ac:dyDescent="0.2">
      <c r="A29" s="51" t="s">
        <v>71</v>
      </c>
      <c r="B29" s="52" t="s">
        <v>44</v>
      </c>
      <c r="C29" s="53" t="s">
        <v>48</v>
      </c>
      <c r="D29" s="51" t="s">
        <v>46</v>
      </c>
      <c r="E29" s="54">
        <v>8</v>
      </c>
      <c r="F29" s="55">
        <v>220</v>
      </c>
      <c r="G29" s="55">
        <f>ROUND(F29*E29*12,2)</f>
        <v>21120</v>
      </c>
      <c r="H29" s="55">
        <f>ROUND(F29*E29*60,2)</f>
        <v>105600</v>
      </c>
      <c r="I29" s="56">
        <f>I15</f>
        <v>35.22</v>
      </c>
      <c r="J29" s="56">
        <f>ROUND(I29*F29*E29,2)</f>
        <v>61987.199999999997</v>
      </c>
      <c r="K29" s="107">
        <f>ROUND(G29*I29,2)</f>
        <v>743846.40000000002</v>
      </c>
      <c r="L29" s="108">
        <f>ROUND(H29*I29,2)</f>
        <v>3719232</v>
      </c>
    </row>
    <row r="30" spans="1:15" ht="19.5" customHeight="1" x14ac:dyDescent="0.2">
      <c r="A30" s="51" t="s">
        <v>72</v>
      </c>
      <c r="B30" s="52" t="s">
        <v>44</v>
      </c>
      <c r="C30" s="53" t="s">
        <v>50</v>
      </c>
      <c r="D30" s="51" t="s">
        <v>46</v>
      </c>
      <c r="E30" s="59">
        <v>12</v>
      </c>
      <c r="F30" s="55">
        <v>220</v>
      </c>
      <c r="G30" s="55">
        <f>ROUND(F30*E30*12,2)</f>
        <v>31680</v>
      </c>
      <c r="H30" s="55">
        <f>ROUND(F30*E30*60,2)</f>
        <v>158400</v>
      </c>
      <c r="I30" s="56">
        <f>I16</f>
        <v>38.29</v>
      </c>
      <c r="J30" s="56">
        <f>ROUND(I30*F30*E30,2)</f>
        <v>101085.6</v>
      </c>
      <c r="K30" s="107">
        <f>ROUND(G30*I30,2)</f>
        <v>1213027.2</v>
      </c>
      <c r="L30" s="108">
        <f>ROUND(H30*I30,2)</f>
        <v>6065136</v>
      </c>
    </row>
    <row r="31" spans="1:15" ht="19.5" customHeight="1" x14ac:dyDescent="0.2">
      <c r="A31" s="51" t="s">
        <v>73</v>
      </c>
      <c r="B31" s="109" t="s">
        <v>44</v>
      </c>
      <c r="C31" s="110" t="s">
        <v>74</v>
      </c>
      <c r="D31" s="111" t="s">
        <v>46</v>
      </c>
      <c r="E31" s="112">
        <v>4</v>
      </c>
      <c r="F31" s="113">
        <v>220</v>
      </c>
      <c r="G31" s="113">
        <f>ROUND(F31*E31*12,2)</f>
        <v>10560</v>
      </c>
      <c r="H31" s="113">
        <f>ROUND(F31*E31*60,2)</f>
        <v>52800</v>
      </c>
      <c r="I31" s="114">
        <f>'MOT3. HN'!E29</f>
        <v>55.14</v>
      </c>
      <c r="J31" s="114">
        <f>ROUND(I31*F31*E31,2)</f>
        <v>48523.199999999997</v>
      </c>
      <c r="K31" s="115">
        <f>ROUND(G31*I31,2)</f>
        <v>582278.40000000002</v>
      </c>
      <c r="L31" s="116">
        <f>ROUND(H31*I31,2)</f>
        <v>2911392</v>
      </c>
    </row>
    <row r="32" spans="1:15" ht="19.5" customHeight="1" x14ac:dyDescent="0.2">
      <c r="A32" s="117" t="s">
        <v>75</v>
      </c>
      <c r="B32" s="118"/>
      <c r="C32" s="63" t="s">
        <v>54</v>
      </c>
      <c r="D32" s="119"/>
      <c r="E32" s="120"/>
      <c r="F32" s="121"/>
      <c r="G32" s="67"/>
      <c r="H32" s="67"/>
      <c r="I32" s="69"/>
      <c r="J32" s="69"/>
      <c r="K32" s="69"/>
      <c r="L32" s="122"/>
    </row>
    <row r="33" spans="1:12" ht="19.5" customHeight="1" x14ac:dyDescent="0.2">
      <c r="A33" s="71" t="s">
        <v>76</v>
      </c>
      <c r="B33" s="72" t="s">
        <v>44</v>
      </c>
      <c r="C33" s="73" t="s">
        <v>77</v>
      </c>
      <c r="D33" s="74" t="s">
        <v>57</v>
      </c>
      <c r="E33" s="75">
        <v>4</v>
      </c>
      <c r="F33" s="76">
        <v>1</v>
      </c>
      <c r="G33" s="77">
        <f>ROUND(E33*12,2)</f>
        <v>48</v>
      </c>
      <c r="H33" s="77">
        <f>ROUND(F33*E33*60,2)</f>
        <v>240</v>
      </c>
      <c r="I33" s="123">
        <f>'4.1'!F14</f>
        <v>2218.56</v>
      </c>
      <c r="J33" s="78">
        <f>ROUND(I33*F33*E33,2)</f>
        <v>8874.24</v>
      </c>
      <c r="K33" s="124">
        <f>ROUND(G33*I33,2)</f>
        <v>106490.88</v>
      </c>
      <c r="L33" s="125">
        <f>ROUND(H33*I33,2)</f>
        <v>532454.40000000002</v>
      </c>
    </row>
    <row r="34" spans="1:12" ht="19.5" customHeight="1" x14ac:dyDescent="0.2">
      <c r="A34" s="71" t="s">
        <v>78</v>
      </c>
      <c r="B34" s="72" t="s">
        <v>44</v>
      </c>
      <c r="C34" s="73" t="s">
        <v>79</v>
      </c>
      <c r="D34" s="74" t="s">
        <v>57</v>
      </c>
      <c r="E34" s="75">
        <v>4</v>
      </c>
      <c r="F34" s="76">
        <v>1</v>
      </c>
      <c r="G34" s="77">
        <f>ROUND(E34*12,2)</f>
        <v>48</v>
      </c>
      <c r="H34" s="77">
        <f>ROUND(F34*E34*60,2)</f>
        <v>240</v>
      </c>
      <c r="I34" s="123">
        <f>'4.2'!F14</f>
        <v>1712.93</v>
      </c>
      <c r="J34" s="78">
        <f>ROUND(I34*F34*E34,2)</f>
        <v>6851.72</v>
      </c>
      <c r="K34" s="124">
        <f>ROUND(G34*I34,2)</f>
        <v>82220.639999999999</v>
      </c>
      <c r="L34" s="125">
        <f>ROUND(H34*I34,2)</f>
        <v>411103.2</v>
      </c>
    </row>
    <row r="35" spans="1:12" ht="19.5" customHeight="1" x14ac:dyDescent="0.2">
      <c r="A35" s="71" t="s">
        <v>80</v>
      </c>
      <c r="B35" s="60" t="s">
        <v>44</v>
      </c>
      <c r="C35" s="81" t="s">
        <v>81</v>
      </c>
      <c r="D35" s="52" t="s">
        <v>57</v>
      </c>
      <c r="E35" s="59">
        <v>4</v>
      </c>
      <c r="F35" s="126">
        <v>1</v>
      </c>
      <c r="G35" s="55">
        <f>ROUND(E35*12,2)</f>
        <v>48</v>
      </c>
      <c r="H35" s="55">
        <f>ROUND(F35*E35*60,2)</f>
        <v>240</v>
      </c>
      <c r="I35" s="127">
        <f>'4.3'!F14</f>
        <v>1932.82</v>
      </c>
      <c r="J35" s="56">
        <f>ROUND(I35*F35*E35,2)</f>
        <v>7731.28</v>
      </c>
      <c r="K35" s="107">
        <f>ROUND(G35*I35,2)</f>
        <v>92775.360000000001</v>
      </c>
      <c r="L35" s="108">
        <f>ROUND(H35*I35,2)</f>
        <v>463876.8</v>
      </c>
    </row>
    <row r="36" spans="1:12" ht="19.5" customHeight="1" x14ac:dyDescent="0.2">
      <c r="A36" s="71" t="s">
        <v>82</v>
      </c>
      <c r="B36" s="60" t="s">
        <v>44</v>
      </c>
      <c r="C36" s="81" t="s">
        <v>61</v>
      </c>
      <c r="D36" s="52" t="s">
        <v>57</v>
      </c>
      <c r="E36" s="59">
        <v>4</v>
      </c>
      <c r="F36" s="126">
        <v>1</v>
      </c>
      <c r="G36" s="55">
        <f>ROUND(E36*12,2)</f>
        <v>48</v>
      </c>
      <c r="H36" s="55">
        <f>ROUND(F36*E36*60,2)</f>
        <v>240</v>
      </c>
      <c r="I36" s="56">
        <f>F.PS!E25</f>
        <v>443.77083333333331</v>
      </c>
      <c r="J36" s="56">
        <f>ROUND(I36*F36*E36,2)</f>
        <v>1775.08</v>
      </c>
      <c r="K36" s="107">
        <f>ROUND(G36*I36,2)</f>
        <v>21301</v>
      </c>
      <c r="L36" s="108">
        <f>ROUND(H36*I36,2)</f>
        <v>106505</v>
      </c>
    </row>
    <row r="37" spans="1:12" ht="26.25" customHeight="1" x14ac:dyDescent="0.2">
      <c r="A37" s="71" t="s">
        <v>83</v>
      </c>
      <c r="B37" s="60" t="s">
        <v>44</v>
      </c>
      <c r="C37" s="81" t="s">
        <v>84</v>
      </c>
      <c r="D37" s="52" t="s">
        <v>64</v>
      </c>
      <c r="E37" s="128">
        <v>4</v>
      </c>
      <c r="F37" s="55">
        <v>200</v>
      </c>
      <c r="G37" s="55">
        <f>ROUND(F37*E37*12,2)</f>
        <v>9600</v>
      </c>
      <c r="H37" s="55">
        <f>ROUND(F37*E37*60,2)</f>
        <v>48000</v>
      </c>
      <c r="I37" s="56">
        <f>Veículos!F7</f>
        <v>197.91</v>
      </c>
      <c r="J37" s="114">
        <f>ROUND(I37*F37*E37,2)</f>
        <v>158328</v>
      </c>
      <c r="K37" s="115">
        <f>ROUND(G37*I37,2)</f>
        <v>1899936</v>
      </c>
      <c r="L37" s="108">
        <f>ROUND(H37*I37,2)</f>
        <v>9499680</v>
      </c>
    </row>
    <row r="38" spans="1:12" ht="25.5" customHeight="1" x14ac:dyDescent="0.2">
      <c r="A38" s="129"/>
      <c r="B38" s="130"/>
      <c r="C38" s="129" t="s">
        <v>85</v>
      </c>
      <c r="D38" s="129"/>
      <c r="E38" s="131"/>
      <c r="F38" s="131"/>
      <c r="G38" s="132"/>
      <c r="H38" s="133"/>
      <c r="I38" s="134"/>
      <c r="J38" s="88">
        <f>SUM(J27:J37)</f>
        <v>440106.72000000003</v>
      </c>
      <c r="K38" s="88">
        <f>ROUND(J38*12,2)</f>
        <v>5281280.6399999997</v>
      </c>
      <c r="L38" s="88">
        <f>ROUND(J38*60,2)</f>
        <v>26406403.199999999</v>
      </c>
    </row>
    <row r="39" spans="1:12" ht="12.75" customHeight="1" x14ac:dyDescent="0.2">
      <c r="A39" s="90"/>
      <c r="B39" s="91"/>
      <c r="C39" s="92"/>
      <c r="D39" s="92"/>
      <c r="E39" s="135"/>
      <c r="F39" s="135"/>
      <c r="G39" s="136"/>
      <c r="H39" s="95"/>
      <c r="I39" s="96"/>
      <c r="J39" s="96"/>
      <c r="K39" s="97"/>
      <c r="L39" s="97"/>
    </row>
    <row r="40" spans="1:12" ht="25.5" customHeight="1" x14ac:dyDescent="0.2">
      <c r="A40" s="98" t="s">
        <v>66</v>
      </c>
      <c r="B40" s="98" t="s">
        <v>67</v>
      </c>
      <c r="C40" s="98" t="s">
        <v>68</v>
      </c>
      <c r="D40" s="720" t="s">
        <v>29</v>
      </c>
      <c r="E40" s="720"/>
      <c r="F40" s="720"/>
      <c r="G40" s="720"/>
      <c r="H40" s="720"/>
      <c r="I40" s="721" t="s">
        <v>30</v>
      </c>
      <c r="J40" s="721"/>
      <c r="K40" s="721"/>
      <c r="L40" s="721"/>
    </row>
    <row r="41" spans="1:12" ht="33.75" customHeight="1" x14ac:dyDescent="0.2">
      <c r="A41" s="36">
        <v>3</v>
      </c>
      <c r="B41" s="137"/>
      <c r="C41" s="138" t="s">
        <v>86</v>
      </c>
      <c r="D41" s="139" t="s">
        <v>32</v>
      </c>
      <c r="E41" s="139" t="s">
        <v>33</v>
      </c>
      <c r="F41" s="139" t="s">
        <v>34</v>
      </c>
      <c r="G41" s="140" t="s">
        <v>35</v>
      </c>
      <c r="H41" s="140" t="s">
        <v>36</v>
      </c>
      <c r="I41" s="141" t="s">
        <v>37</v>
      </c>
      <c r="J41" s="141" t="s">
        <v>38</v>
      </c>
      <c r="K41" s="141" t="s">
        <v>39</v>
      </c>
      <c r="L41" s="141" t="s">
        <v>40</v>
      </c>
    </row>
    <row r="42" spans="1:12" ht="19.5" customHeight="1" x14ac:dyDescent="0.2">
      <c r="A42" s="142" t="s">
        <v>87</v>
      </c>
      <c r="B42" s="143"/>
      <c r="C42" s="144" t="s">
        <v>42</v>
      </c>
      <c r="D42" s="145"/>
      <c r="E42" s="146"/>
      <c r="F42" s="147"/>
      <c r="G42" s="147"/>
      <c r="H42" s="147"/>
      <c r="I42" s="148"/>
      <c r="J42" s="148"/>
      <c r="K42" s="148"/>
      <c r="L42" s="149"/>
    </row>
    <row r="43" spans="1:12" ht="19.5" customHeight="1" x14ac:dyDescent="0.2">
      <c r="A43" s="51" t="s">
        <v>88</v>
      </c>
      <c r="B43" s="52" t="s">
        <v>44</v>
      </c>
      <c r="C43" s="53" t="s">
        <v>45</v>
      </c>
      <c r="D43" s="51" t="s">
        <v>46</v>
      </c>
      <c r="E43" s="54">
        <v>1</v>
      </c>
      <c r="F43" s="55">
        <v>220</v>
      </c>
      <c r="G43" s="55">
        <f>ROUND(F43*E43*12,2)</f>
        <v>2640</v>
      </c>
      <c r="H43" s="55">
        <f>ROUND(F43*E43*60,2)</f>
        <v>13200</v>
      </c>
      <c r="I43" s="56">
        <f>I14</f>
        <v>51.08</v>
      </c>
      <c r="J43" s="56">
        <f>ROUND(I43*F43*E43,2)</f>
        <v>11237.6</v>
      </c>
      <c r="K43" s="56">
        <f>ROUND(G43*I43,2)</f>
        <v>134851.20000000001</v>
      </c>
      <c r="L43" s="57">
        <f>ROUND(H43*I43,2)</f>
        <v>674256</v>
      </c>
    </row>
    <row r="44" spans="1:12" ht="19.5" customHeight="1" x14ac:dyDescent="0.2">
      <c r="A44" s="51" t="s">
        <v>89</v>
      </c>
      <c r="B44" s="52" t="s">
        <v>44</v>
      </c>
      <c r="C44" s="53" t="s">
        <v>48</v>
      </c>
      <c r="D44" s="51" t="s">
        <v>46</v>
      </c>
      <c r="E44" s="54">
        <v>2</v>
      </c>
      <c r="F44" s="55">
        <v>220</v>
      </c>
      <c r="G44" s="55">
        <f>ROUND(F44*E44*12,2)</f>
        <v>5280</v>
      </c>
      <c r="H44" s="55">
        <f>ROUND(F44*E44*60,2)</f>
        <v>26400</v>
      </c>
      <c r="I44" s="56">
        <f>I15</f>
        <v>35.22</v>
      </c>
      <c r="J44" s="56">
        <f>ROUND(I44*F44*E44,2)</f>
        <v>15496.8</v>
      </c>
      <c r="K44" s="56">
        <f>ROUND(G44*I44,2)</f>
        <v>185961.60000000001</v>
      </c>
      <c r="L44" s="57">
        <f>ROUND(H44*I44,2)</f>
        <v>929808</v>
      </c>
    </row>
    <row r="45" spans="1:12" ht="19.5" customHeight="1" x14ac:dyDescent="0.2">
      <c r="A45" s="51" t="s">
        <v>90</v>
      </c>
      <c r="B45" s="52" t="s">
        <v>44</v>
      </c>
      <c r="C45" s="53" t="s">
        <v>50</v>
      </c>
      <c r="D45" s="51" t="s">
        <v>46</v>
      </c>
      <c r="E45" s="59">
        <v>3</v>
      </c>
      <c r="F45" s="55">
        <v>220</v>
      </c>
      <c r="G45" s="55">
        <f>ROUND(F45*E45*12,2)</f>
        <v>7920</v>
      </c>
      <c r="H45" s="55">
        <f>ROUND(F45*E45*60,2)</f>
        <v>39600</v>
      </c>
      <c r="I45" s="56">
        <f>I16</f>
        <v>38.29</v>
      </c>
      <c r="J45" s="56">
        <f>ROUND(I45*F45*E45,2)</f>
        <v>25271.4</v>
      </c>
      <c r="K45" s="56">
        <f>ROUND(G45*I45,2)</f>
        <v>303256.8</v>
      </c>
      <c r="L45" s="57">
        <f>ROUND(H45*I45,2)</f>
        <v>1516284</v>
      </c>
    </row>
    <row r="46" spans="1:12" ht="19.5" customHeight="1" x14ac:dyDescent="0.2">
      <c r="A46" s="111" t="s">
        <v>91</v>
      </c>
      <c r="B46" s="109" t="s">
        <v>44</v>
      </c>
      <c r="C46" s="110" t="s">
        <v>74</v>
      </c>
      <c r="D46" s="111" t="s">
        <v>46</v>
      </c>
      <c r="E46" s="112">
        <v>1</v>
      </c>
      <c r="F46" s="113">
        <v>220</v>
      </c>
      <c r="G46" s="113">
        <f>ROUND(F46*E46*12,2)</f>
        <v>2640</v>
      </c>
      <c r="H46" s="113">
        <f>ROUND(F46*E46*60,2)</f>
        <v>13200</v>
      </c>
      <c r="I46" s="114">
        <f>'MOT3. HN'!E29</f>
        <v>55.14</v>
      </c>
      <c r="J46" s="114">
        <f>ROUND(I46*F46*E46,2)</f>
        <v>12130.8</v>
      </c>
      <c r="K46" s="114">
        <f>ROUND(G46*I46,2)</f>
        <v>145569.60000000001</v>
      </c>
      <c r="L46" s="150">
        <f>ROUND(H46*I46,2)</f>
        <v>727848</v>
      </c>
    </row>
    <row r="47" spans="1:12" ht="19.5" customHeight="1" x14ac:dyDescent="0.2">
      <c r="A47" s="117" t="s">
        <v>92</v>
      </c>
      <c r="B47" s="118"/>
      <c r="C47" s="63" t="s">
        <v>54</v>
      </c>
      <c r="D47" s="119"/>
      <c r="E47" s="120"/>
      <c r="F47" s="121"/>
      <c r="G47" s="67"/>
      <c r="H47" s="67"/>
      <c r="I47" s="69"/>
      <c r="J47" s="69"/>
      <c r="K47" s="69"/>
      <c r="L47" s="70"/>
    </row>
    <row r="48" spans="1:12" ht="19.5" customHeight="1" x14ac:dyDescent="0.2">
      <c r="A48" s="71" t="s">
        <v>93</v>
      </c>
      <c r="B48" s="72" t="s">
        <v>44</v>
      </c>
      <c r="C48" s="73" t="s">
        <v>94</v>
      </c>
      <c r="D48" s="74" t="s">
        <v>57</v>
      </c>
      <c r="E48" s="75">
        <v>1</v>
      </c>
      <c r="F48" s="76">
        <v>1</v>
      </c>
      <c r="G48" s="77">
        <f>ROUND(E48*12,2)</f>
        <v>12</v>
      </c>
      <c r="H48" s="77">
        <f>ROUND(F48*E48*60,2)</f>
        <v>60</v>
      </c>
      <c r="I48" s="123">
        <f>I33</f>
        <v>2218.56</v>
      </c>
      <c r="J48" s="78">
        <f>ROUND(I48*F48*E48,2)</f>
        <v>2218.56</v>
      </c>
      <c r="K48" s="78">
        <f>ROUND(G48*I48,2)</f>
        <v>26622.720000000001</v>
      </c>
      <c r="L48" s="79">
        <f>ROUND(H48*I48,2)</f>
        <v>133113.60000000001</v>
      </c>
    </row>
    <row r="49" spans="1:14" ht="19.5" customHeight="1" x14ac:dyDescent="0.2">
      <c r="A49" s="71" t="s">
        <v>95</v>
      </c>
      <c r="B49" s="72" t="s">
        <v>44</v>
      </c>
      <c r="C49" s="73" t="s">
        <v>96</v>
      </c>
      <c r="D49" s="74" t="s">
        <v>57</v>
      </c>
      <c r="E49" s="75">
        <v>1</v>
      </c>
      <c r="F49" s="76">
        <v>1</v>
      </c>
      <c r="G49" s="77">
        <f>ROUND(E49*12,2)</f>
        <v>12</v>
      </c>
      <c r="H49" s="77">
        <f>ROUND(F49*E49*60,2)</f>
        <v>60</v>
      </c>
      <c r="I49" s="123">
        <f>'4.2'!F14</f>
        <v>1712.93</v>
      </c>
      <c r="J49" s="78">
        <f>ROUND(I49*F49*E49,2)</f>
        <v>1712.93</v>
      </c>
      <c r="K49" s="78">
        <f>ROUND(G49*I49,2)</f>
        <v>20555.16</v>
      </c>
      <c r="L49" s="79">
        <f>ROUND(H49*I49,2)</f>
        <v>102775.8</v>
      </c>
    </row>
    <row r="50" spans="1:14" ht="19.5" customHeight="1" x14ac:dyDescent="0.2">
      <c r="A50" s="71" t="s">
        <v>97</v>
      </c>
      <c r="B50" s="72" t="s">
        <v>44</v>
      </c>
      <c r="C50" s="81" t="s">
        <v>81</v>
      </c>
      <c r="D50" s="52" t="s">
        <v>57</v>
      </c>
      <c r="E50" s="59">
        <v>1</v>
      </c>
      <c r="F50" s="126">
        <v>1</v>
      </c>
      <c r="G50" s="55">
        <f>ROUND(E50*12,2)</f>
        <v>12</v>
      </c>
      <c r="H50" s="55">
        <f>ROUND(F50*E50*60,2)</f>
        <v>60</v>
      </c>
      <c r="I50" s="127">
        <f>I35</f>
        <v>1932.82</v>
      </c>
      <c r="J50" s="56">
        <f>ROUND(I50*F50*E50,2)</f>
        <v>1932.82</v>
      </c>
      <c r="K50" s="56">
        <f>ROUND(G50*I50,2)</f>
        <v>23193.84</v>
      </c>
      <c r="L50" s="57">
        <f>ROUND(H50*I50,2)</f>
        <v>115969.2</v>
      </c>
    </row>
    <row r="51" spans="1:14" ht="19.5" customHeight="1" x14ac:dyDescent="0.2">
      <c r="A51" s="71" t="s">
        <v>98</v>
      </c>
      <c r="B51" s="72" t="s">
        <v>44</v>
      </c>
      <c r="C51" s="81" t="s">
        <v>61</v>
      </c>
      <c r="D51" s="52" t="s">
        <v>57</v>
      </c>
      <c r="E51" s="59">
        <v>1</v>
      </c>
      <c r="F51" s="126">
        <v>1</v>
      </c>
      <c r="G51" s="55">
        <f>ROUND(E51*12,2)</f>
        <v>12</v>
      </c>
      <c r="H51" s="55">
        <f>ROUND(F51*E51*60,2)</f>
        <v>60</v>
      </c>
      <c r="I51" s="56">
        <f>F.PS!E25</f>
        <v>443.77083333333331</v>
      </c>
      <c r="J51" s="56">
        <f>ROUND(I51*F51*E51,2)</f>
        <v>443.77</v>
      </c>
      <c r="K51" s="56">
        <f>ROUND(G51*I51,2)</f>
        <v>5325.25</v>
      </c>
      <c r="L51" s="57">
        <f>ROUND(H51*I51,2)</f>
        <v>26626.25</v>
      </c>
    </row>
    <row r="52" spans="1:14" ht="19.5" customHeight="1" x14ac:dyDescent="0.2">
      <c r="A52" s="71" t="s">
        <v>99</v>
      </c>
      <c r="B52" s="72" t="s">
        <v>44</v>
      </c>
      <c r="C52" s="81" t="s">
        <v>100</v>
      </c>
      <c r="D52" s="52" t="s">
        <v>64</v>
      </c>
      <c r="E52" s="128">
        <v>1</v>
      </c>
      <c r="F52" s="55">
        <v>200</v>
      </c>
      <c r="G52" s="55">
        <f>ROUND(F52*E52*12,2)</f>
        <v>2400</v>
      </c>
      <c r="H52" s="55">
        <f>ROUND(F52*E52*60,2)</f>
        <v>12000</v>
      </c>
      <c r="I52" s="56">
        <f>Veículos!F8</f>
        <v>198.47</v>
      </c>
      <c r="J52" s="114">
        <f>ROUND(I52*F52*E52,2)</f>
        <v>39694</v>
      </c>
      <c r="K52" s="114">
        <f>ROUND(G52*I52,2)</f>
        <v>476328</v>
      </c>
      <c r="L52" s="57">
        <f>ROUND(H52*I52,2)</f>
        <v>2381640</v>
      </c>
      <c r="N52" s="80"/>
    </row>
    <row r="53" spans="1:14" ht="25.5" customHeight="1" x14ac:dyDescent="0.2">
      <c r="A53" s="129"/>
      <c r="B53" s="130"/>
      <c r="C53" s="129" t="s">
        <v>101</v>
      </c>
      <c r="D53" s="151"/>
      <c r="E53" s="152"/>
      <c r="F53" s="152"/>
      <c r="G53" s="153"/>
      <c r="H53" s="154"/>
      <c r="I53" s="155"/>
      <c r="J53" s="88">
        <f>SUM(J42:J52)</f>
        <v>110138.68000000001</v>
      </c>
      <c r="K53" s="88">
        <f>ROUND(J53*12,2)</f>
        <v>1321664.1599999999</v>
      </c>
      <c r="L53" s="88">
        <f>ROUND(J53*60,2)</f>
        <v>6608320.7999999998</v>
      </c>
    </row>
    <row r="54" spans="1:14" ht="12.75" customHeight="1" x14ac:dyDescent="0.2">
      <c r="A54" s="156"/>
      <c r="B54" s="157"/>
      <c r="C54" s="158"/>
      <c r="D54" s="159"/>
      <c r="E54" s="160"/>
      <c r="F54" s="160"/>
      <c r="G54" s="161"/>
      <c r="H54" s="161"/>
      <c r="I54" s="162"/>
      <c r="J54" s="163"/>
      <c r="K54" s="164"/>
      <c r="L54" s="164"/>
    </row>
    <row r="55" spans="1:14" ht="25.5" customHeight="1" x14ac:dyDescent="0.2">
      <c r="A55" s="98" t="s">
        <v>66</v>
      </c>
      <c r="B55" s="98" t="s">
        <v>67</v>
      </c>
      <c r="C55" s="165" t="s">
        <v>68</v>
      </c>
      <c r="D55" s="720" t="s">
        <v>29</v>
      </c>
      <c r="E55" s="720"/>
      <c r="F55" s="720"/>
      <c r="G55" s="720"/>
      <c r="H55" s="720"/>
      <c r="I55" s="721" t="s">
        <v>30</v>
      </c>
      <c r="J55" s="721"/>
      <c r="K55" s="721"/>
      <c r="L55" s="721"/>
    </row>
    <row r="56" spans="1:14" ht="33.75" customHeight="1" x14ac:dyDescent="0.2">
      <c r="A56" s="36">
        <v>4</v>
      </c>
      <c r="B56" s="137"/>
      <c r="C56" s="38" t="s">
        <v>102</v>
      </c>
      <c r="D56" s="39" t="s">
        <v>32</v>
      </c>
      <c r="E56" s="39" t="s">
        <v>33</v>
      </c>
      <c r="F56" s="39" t="s">
        <v>34</v>
      </c>
      <c r="G56" s="40" t="s">
        <v>35</v>
      </c>
      <c r="H56" s="40" t="s">
        <v>36</v>
      </c>
      <c r="I56" s="41" t="s">
        <v>37</v>
      </c>
      <c r="J56" s="41" t="s">
        <v>38</v>
      </c>
      <c r="K56" s="41" t="s">
        <v>39</v>
      </c>
      <c r="L56" s="41" t="s">
        <v>40</v>
      </c>
    </row>
    <row r="57" spans="1:14" ht="19.5" customHeight="1" x14ac:dyDescent="0.2">
      <c r="A57" s="105" t="s">
        <v>103</v>
      </c>
      <c r="B57" s="60"/>
      <c r="C57" s="44" t="s">
        <v>42</v>
      </c>
      <c r="D57" s="52"/>
      <c r="E57" s="59"/>
      <c r="F57" s="55"/>
      <c r="G57" s="55"/>
      <c r="H57" s="55"/>
      <c r="I57" s="56"/>
      <c r="J57" s="56"/>
      <c r="K57" s="56"/>
      <c r="L57" s="106"/>
    </row>
    <row r="58" spans="1:14" ht="19.5" customHeight="1" x14ac:dyDescent="0.2">
      <c r="A58" s="51" t="s">
        <v>104</v>
      </c>
      <c r="B58" s="52" t="s">
        <v>44</v>
      </c>
      <c r="C58" s="53" t="s">
        <v>48</v>
      </c>
      <c r="D58" s="51" t="s">
        <v>46</v>
      </c>
      <c r="E58" s="54">
        <v>3</v>
      </c>
      <c r="F58" s="55">
        <v>220</v>
      </c>
      <c r="G58" s="55">
        <f>ROUND(F58*E58*12,2)</f>
        <v>7920</v>
      </c>
      <c r="H58" s="55">
        <f>ROUND(E58*F58*60,2)</f>
        <v>39600</v>
      </c>
      <c r="I58" s="56">
        <f>I15</f>
        <v>35.22</v>
      </c>
      <c r="J58" s="56">
        <f>ROUND(I58*F58*E58,2)</f>
        <v>23245.200000000001</v>
      </c>
      <c r="K58" s="107">
        <f>ROUND(G58*I58,2)</f>
        <v>278942.40000000002</v>
      </c>
      <c r="L58" s="108">
        <f>ROUND(H58*I58,2)</f>
        <v>1394712</v>
      </c>
    </row>
    <row r="59" spans="1:14" ht="19.5" customHeight="1" x14ac:dyDescent="0.2">
      <c r="A59" s="51" t="s">
        <v>105</v>
      </c>
      <c r="B59" s="52" t="s">
        <v>44</v>
      </c>
      <c r="C59" s="53" t="s">
        <v>50</v>
      </c>
      <c r="D59" s="51" t="s">
        <v>46</v>
      </c>
      <c r="E59" s="59">
        <v>1</v>
      </c>
      <c r="F59" s="55">
        <v>220</v>
      </c>
      <c r="G59" s="55">
        <f>ROUND(F59*E59*12,2)</f>
        <v>2640</v>
      </c>
      <c r="H59" s="55">
        <f>ROUND(E59*F59*60,2)</f>
        <v>13200</v>
      </c>
      <c r="I59" s="56">
        <f>I16</f>
        <v>38.29</v>
      </c>
      <c r="J59" s="56">
        <f>ROUND(I59*F59*E59,2)</f>
        <v>8423.7999999999993</v>
      </c>
      <c r="K59" s="107">
        <f>ROUND(G59*I59,2)</f>
        <v>101085.6</v>
      </c>
      <c r="L59" s="108">
        <f>ROUND(H59*I59,2)</f>
        <v>505428</v>
      </c>
    </row>
    <row r="60" spans="1:14" ht="19.5" customHeight="1" x14ac:dyDescent="0.2">
      <c r="A60" s="51" t="s">
        <v>106</v>
      </c>
      <c r="B60" s="52" t="s">
        <v>44</v>
      </c>
      <c r="C60" s="53" t="s">
        <v>107</v>
      </c>
      <c r="D60" s="51" t="s">
        <v>46</v>
      </c>
      <c r="E60" s="59">
        <v>2</v>
      </c>
      <c r="F60" s="55">
        <v>220</v>
      </c>
      <c r="G60" s="113">
        <f>ROUND(F60*E60*12,2)</f>
        <v>5280</v>
      </c>
      <c r="H60" s="113">
        <f>ROUND(E60*F60*60,2)</f>
        <v>26400</v>
      </c>
      <c r="I60" s="114">
        <f>'MOT1. HN'!E29</f>
        <v>45.78</v>
      </c>
      <c r="J60" s="56">
        <f>ROUND(I60*F60*E60,2)</f>
        <v>20143.2</v>
      </c>
      <c r="K60" s="107">
        <f>ROUND(G60*I60,2)</f>
        <v>241718.39999999999</v>
      </c>
      <c r="L60" s="108">
        <f>ROUND(H60*I60,2)</f>
        <v>1208592</v>
      </c>
    </row>
    <row r="61" spans="1:14" ht="19.5" customHeight="1" x14ac:dyDescent="0.2">
      <c r="A61" s="166" t="s">
        <v>108</v>
      </c>
      <c r="B61" s="143"/>
      <c r="C61" s="144" t="s">
        <v>54</v>
      </c>
      <c r="D61" s="145"/>
      <c r="E61" s="146"/>
      <c r="F61" s="167"/>
      <c r="G61" s="67"/>
      <c r="H61" s="67"/>
      <c r="I61" s="69"/>
      <c r="J61" s="148"/>
      <c r="K61" s="148"/>
      <c r="L61" s="108"/>
    </row>
    <row r="62" spans="1:14" ht="19.5" customHeight="1" x14ac:dyDescent="0.2">
      <c r="A62" s="51" t="s">
        <v>109</v>
      </c>
      <c r="B62" s="60" t="s">
        <v>44</v>
      </c>
      <c r="C62" s="81" t="s">
        <v>110</v>
      </c>
      <c r="D62" s="52" t="s">
        <v>57</v>
      </c>
      <c r="E62" s="59">
        <v>1</v>
      </c>
      <c r="F62" s="126">
        <v>1</v>
      </c>
      <c r="G62" s="77">
        <f>ROUND(E62*12,2)</f>
        <v>12</v>
      </c>
      <c r="H62" s="77">
        <f>ROUND(E62*F62*60,2)</f>
        <v>60</v>
      </c>
      <c r="I62" s="78">
        <f>I33</f>
        <v>2218.56</v>
      </c>
      <c r="J62" s="56">
        <f t="shared" ref="J62:J67" si="0">ROUND(I62*F62*E62,2)</f>
        <v>2218.56</v>
      </c>
      <c r="K62" s="107">
        <f t="shared" ref="K62:K67" si="1">ROUND(G62*I62,2)</f>
        <v>26622.720000000001</v>
      </c>
      <c r="L62" s="108">
        <f t="shared" ref="L62:L67" si="2">ROUND(H62*I62,2)</f>
        <v>133113.60000000001</v>
      </c>
    </row>
    <row r="63" spans="1:14" ht="19.5" customHeight="1" x14ac:dyDescent="0.2">
      <c r="A63" s="51" t="s">
        <v>111</v>
      </c>
      <c r="B63" s="60" t="s">
        <v>44</v>
      </c>
      <c r="C63" s="81" t="s">
        <v>61</v>
      </c>
      <c r="D63" s="52" t="s">
        <v>57</v>
      </c>
      <c r="E63" s="59">
        <v>1</v>
      </c>
      <c r="F63" s="126">
        <v>1</v>
      </c>
      <c r="G63" s="77">
        <f>ROUND(E63*12,2)</f>
        <v>12</v>
      </c>
      <c r="H63" s="77">
        <f>ROUND(E63*F63*60,2)</f>
        <v>60</v>
      </c>
      <c r="I63" s="78">
        <f>F.OV!$E$34</f>
        <v>412.26499999999999</v>
      </c>
      <c r="J63" s="56">
        <f t="shared" si="0"/>
        <v>412.27</v>
      </c>
      <c r="K63" s="107">
        <f t="shared" si="1"/>
        <v>4947.18</v>
      </c>
      <c r="L63" s="108">
        <f t="shared" si="2"/>
        <v>24735.9</v>
      </c>
    </row>
    <row r="64" spans="1:14" ht="19.5" customHeight="1" x14ac:dyDescent="0.2">
      <c r="A64" s="168" t="s">
        <v>112</v>
      </c>
      <c r="B64" s="52" t="s">
        <v>113</v>
      </c>
      <c r="C64" s="81" t="s">
        <v>114</v>
      </c>
      <c r="D64" s="51" t="s">
        <v>57</v>
      </c>
      <c r="E64" s="169">
        <v>1200</v>
      </c>
      <c r="F64" s="170">
        <v>1</v>
      </c>
      <c r="G64" s="55">
        <f>ROUND(E64*12,2)</f>
        <v>14400</v>
      </c>
      <c r="H64" s="55">
        <f>ROUND(E64*60,2)</f>
        <v>72000</v>
      </c>
      <c r="I64" s="171">
        <f>CONSUMOS!D6</f>
        <v>0.61</v>
      </c>
      <c r="J64" s="56">
        <f t="shared" si="0"/>
        <v>732</v>
      </c>
      <c r="K64" s="107">
        <f t="shared" si="1"/>
        <v>8784</v>
      </c>
      <c r="L64" s="108">
        <f t="shared" si="2"/>
        <v>43920</v>
      </c>
    </row>
    <row r="65" spans="1:14" ht="19.5" customHeight="1" x14ac:dyDescent="0.2">
      <c r="A65" s="51" t="s">
        <v>115</v>
      </c>
      <c r="B65" s="60" t="s">
        <v>44</v>
      </c>
      <c r="C65" s="81" t="s">
        <v>116</v>
      </c>
      <c r="D65" s="52" t="s">
        <v>64</v>
      </c>
      <c r="E65" s="59">
        <v>1</v>
      </c>
      <c r="F65" s="172">
        <v>200</v>
      </c>
      <c r="G65" s="172">
        <f>ROUND(F65*E65*12,2)</f>
        <v>2400</v>
      </c>
      <c r="H65" s="172">
        <f>ROUND(E65*F65*60,2)</f>
        <v>12000</v>
      </c>
      <c r="I65" s="127">
        <f>Veículos!F10</f>
        <v>156.21</v>
      </c>
      <c r="J65" s="127">
        <f t="shared" si="0"/>
        <v>31242</v>
      </c>
      <c r="K65" s="173">
        <f t="shared" si="1"/>
        <v>374904</v>
      </c>
      <c r="L65" s="108">
        <f t="shared" si="2"/>
        <v>1874520</v>
      </c>
    </row>
    <row r="66" spans="1:14" ht="19.5" customHeight="1" x14ac:dyDescent="0.2">
      <c r="A66" s="51" t="s">
        <v>117</v>
      </c>
      <c r="B66" s="60" t="s">
        <v>44</v>
      </c>
      <c r="C66" s="81" t="s">
        <v>118</v>
      </c>
      <c r="D66" s="52" t="s">
        <v>64</v>
      </c>
      <c r="E66" s="59">
        <v>1</v>
      </c>
      <c r="F66" s="55">
        <v>200</v>
      </c>
      <c r="G66" s="55">
        <f>ROUND(F66*E66*12,2)</f>
        <v>2400</v>
      </c>
      <c r="H66" s="55">
        <f>ROUND(E66*F66*60,2)</f>
        <v>12000</v>
      </c>
      <c r="I66" s="56">
        <f>Veículos!F9</f>
        <v>158.28</v>
      </c>
      <c r="J66" s="56">
        <f t="shared" si="0"/>
        <v>31656</v>
      </c>
      <c r="K66" s="107">
        <f t="shared" si="1"/>
        <v>379872</v>
      </c>
      <c r="L66" s="108">
        <f t="shared" si="2"/>
        <v>1899360</v>
      </c>
    </row>
    <row r="67" spans="1:14" ht="39" customHeight="1" x14ac:dyDescent="0.2">
      <c r="A67" s="51" t="s">
        <v>119</v>
      </c>
      <c r="B67" s="60" t="s">
        <v>44</v>
      </c>
      <c r="C67" s="81" t="s">
        <v>120</v>
      </c>
      <c r="D67" s="52" t="s">
        <v>64</v>
      </c>
      <c r="E67" s="59">
        <v>1</v>
      </c>
      <c r="F67" s="55">
        <v>200</v>
      </c>
      <c r="G67" s="55">
        <f>ROUND(F67*E67*12,2)</f>
        <v>2400</v>
      </c>
      <c r="H67" s="55">
        <f>ROUND(E67*F67*60,2)</f>
        <v>12000</v>
      </c>
      <c r="I67" s="56">
        <f>Equip.!F12</f>
        <v>83.65</v>
      </c>
      <c r="J67" s="114">
        <f t="shared" si="0"/>
        <v>16730</v>
      </c>
      <c r="K67" s="115">
        <f t="shared" si="1"/>
        <v>200760</v>
      </c>
      <c r="L67" s="108">
        <f t="shared" si="2"/>
        <v>1003800</v>
      </c>
    </row>
    <row r="68" spans="1:14" ht="25.5" customHeight="1" x14ac:dyDescent="0.2">
      <c r="A68" s="174"/>
      <c r="B68" s="175"/>
      <c r="C68" s="174" t="s">
        <v>121</v>
      </c>
      <c r="D68" s="176"/>
      <c r="E68" s="177"/>
      <c r="F68" s="177"/>
      <c r="G68" s="133"/>
      <c r="H68" s="133"/>
      <c r="I68" s="134"/>
      <c r="J68" s="88">
        <f>SUM(J58:J67)</f>
        <v>134803.03</v>
      </c>
      <c r="K68" s="88">
        <f>ROUND(J68*12,2)</f>
        <v>1617636.36</v>
      </c>
      <c r="L68" s="178">
        <f>ROUND(J68*60,2)</f>
        <v>8088181.7999999998</v>
      </c>
    </row>
    <row r="69" spans="1:14" ht="12.75" customHeight="1" x14ac:dyDescent="0.2">
      <c r="A69" s="156"/>
      <c r="B69" s="157"/>
      <c r="C69" s="158"/>
      <c r="D69" s="158"/>
      <c r="E69" s="179"/>
      <c r="F69" s="179"/>
      <c r="G69" s="180"/>
      <c r="H69" s="180"/>
      <c r="I69" s="162"/>
      <c r="J69" s="163"/>
      <c r="K69" s="181"/>
      <c r="L69" s="164"/>
    </row>
    <row r="70" spans="1:14" ht="25.5" customHeight="1" x14ac:dyDescent="0.2">
      <c r="A70" s="182" t="s">
        <v>66</v>
      </c>
      <c r="B70" s="182" t="s">
        <v>67</v>
      </c>
      <c r="C70" s="183" t="s">
        <v>68</v>
      </c>
      <c r="D70" s="722" t="s">
        <v>29</v>
      </c>
      <c r="E70" s="722"/>
      <c r="F70" s="722"/>
      <c r="G70" s="722"/>
      <c r="H70" s="722"/>
      <c r="I70" s="721" t="s">
        <v>30</v>
      </c>
      <c r="J70" s="721"/>
      <c r="K70" s="721"/>
      <c r="L70" s="721"/>
    </row>
    <row r="71" spans="1:14" ht="33.75" customHeight="1" x14ac:dyDescent="0.2">
      <c r="A71" s="36">
        <v>5</v>
      </c>
      <c r="B71" s="137"/>
      <c r="C71" s="184" t="s">
        <v>21</v>
      </c>
      <c r="D71" s="39" t="s">
        <v>32</v>
      </c>
      <c r="E71" s="39" t="s">
        <v>33</v>
      </c>
      <c r="F71" s="39" t="s">
        <v>34</v>
      </c>
      <c r="G71" s="40" t="s">
        <v>35</v>
      </c>
      <c r="H71" s="40" t="s">
        <v>36</v>
      </c>
      <c r="I71" s="41" t="s">
        <v>37</v>
      </c>
      <c r="J71" s="41" t="s">
        <v>38</v>
      </c>
      <c r="K71" s="41" t="s">
        <v>39</v>
      </c>
      <c r="L71" s="41" t="s">
        <v>40</v>
      </c>
    </row>
    <row r="72" spans="1:14" ht="19.5" customHeight="1" x14ac:dyDescent="0.2">
      <c r="A72" s="185" t="s">
        <v>122</v>
      </c>
      <c r="B72" s="186"/>
      <c r="C72" s="187" t="s">
        <v>42</v>
      </c>
      <c r="D72" s="188"/>
      <c r="E72" s="189"/>
      <c r="F72" s="190"/>
      <c r="G72" s="190"/>
      <c r="H72" s="190"/>
      <c r="I72" s="191"/>
      <c r="J72" s="191"/>
      <c r="K72" s="191"/>
      <c r="L72" s="192"/>
    </row>
    <row r="73" spans="1:14" ht="19.5" customHeight="1" x14ac:dyDescent="0.2">
      <c r="A73" s="51" t="s">
        <v>123</v>
      </c>
      <c r="B73" s="52" t="s">
        <v>44</v>
      </c>
      <c r="C73" s="53" t="s">
        <v>45</v>
      </c>
      <c r="D73" s="51" t="s">
        <v>46</v>
      </c>
      <c r="E73" s="54">
        <v>4</v>
      </c>
      <c r="F73" s="55">
        <v>220</v>
      </c>
      <c r="G73" s="55">
        <f>ROUND(F73*E73*12,2)</f>
        <v>10560</v>
      </c>
      <c r="H73" s="55">
        <f>ROUND(E73*F73*60,2)</f>
        <v>52800</v>
      </c>
      <c r="I73" s="56">
        <f>I14</f>
        <v>51.08</v>
      </c>
      <c r="J73" s="56">
        <f>ROUND(I73*F73*E73,2)</f>
        <v>44950.400000000001</v>
      </c>
      <c r="K73" s="107">
        <f>ROUND(G73*I73,2)</f>
        <v>539404.80000000005</v>
      </c>
      <c r="L73" s="193">
        <f>ROUND(H73*I73,2)</f>
        <v>2697024</v>
      </c>
      <c r="M73" s="194"/>
    </row>
    <row r="74" spans="1:14" ht="19.5" customHeight="1" x14ac:dyDescent="0.2">
      <c r="A74" s="51" t="s">
        <v>124</v>
      </c>
      <c r="B74" s="52" t="s">
        <v>44</v>
      </c>
      <c r="C74" s="53" t="s">
        <v>48</v>
      </c>
      <c r="D74" s="51" t="s">
        <v>46</v>
      </c>
      <c r="E74" s="54">
        <v>24</v>
      </c>
      <c r="F74" s="55">
        <v>220</v>
      </c>
      <c r="G74" s="55">
        <f>ROUND(F74*E74*12,2)</f>
        <v>63360</v>
      </c>
      <c r="H74" s="55">
        <f>ROUND(E74*F74*60,2)</f>
        <v>316800</v>
      </c>
      <c r="I74" s="56">
        <f>I15</f>
        <v>35.22</v>
      </c>
      <c r="J74" s="56">
        <f>ROUND(I74*F74*E74,2)</f>
        <v>185961.60000000001</v>
      </c>
      <c r="K74" s="107">
        <f>ROUND(G74*I74,2)</f>
        <v>2231539.2000000002</v>
      </c>
      <c r="L74" s="193">
        <f>ROUND(H74*I74,2)</f>
        <v>11157696</v>
      </c>
      <c r="M74" s="194"/>
    </row>
    <row r="75" spans="1:14" ht="19.5" customHeight="1" x14ac:dyDescent="0.2">
      <c r="A75" s="51" t="s">
        <v>125</v>
      </c>
      <c r="B75" s="52" t="s">
        <v>44</v>
      </c>
      <c r="C75" s="53" t="s">
        <v>50</v>
      </c>
      <c r="D75" s="51" t="s">
        <v>46</v>
      </c>
      <c r="E75" s="59">
        <v>20</v>
      </c>
      <c r="F75" s="55">
        <v>220</v>
      </c>
      <c r="G75" s="55">
        <f>ROUND(F75*E75*12,2)</f>
        <v>52800</v>
      </c>
      <c r="H75" s="55">
        <f>ROUND(E75*F75*60,2)</f>
        <v>264000</v>
      </c>
      <c r="I75" s="56">
        <f>I16</f>
        <v>38.29</v>
      </c>
      <c r="J75" s="56">
        <f>ROUND(I75*F75*E75,2)</f>
        <v>168476</v>
      </c>
      <c r="K75" s="107">
        <f>ROUND(G75*I75,2)</f>
        <v>2021712</v>
      </c>
      <c r="L75" s="193">
        <f>ROUND(H75*I75,2)</f>
        <v>10108560</v>
      </c>
      <c r="M75" s="194"/>
    </row>
    <row r="76" spans="1:14" ht="19.5" customHeight="1" x14ac:dyDescent="0.2">
      <c r="A76" s="51" t="s">
        <v>126</v>
      </c>
      <c r="B76" s="60" t="s">
        <v>44</v>
      </c>
      <c r="C76" s="53" t="s">
        <v>74</v>
      </c>
      <c r="D76" s="51" t="s">
        <v>46</v>
      </c>
      <c r="E76" s="54">
        <v>4</v>
      </c>
      <c r="F76" s="55">
        <v>220</v>
      </c>
      <c r="G76" s="55">
        <f>ROUND(F76*E76*12,2)</f>
        <v>10560</v>
      </c>
      <c r="H76" s="55">
        <f>ROUND(E76*F76*60,2)</f>
        <v>52800</v>
      </c>
      <c r="I76" s="56">
        <f>I31</f>
        <v>55.14</v>
      </c>
      <c r="J76" s="56">
        <f>ROUND(I76*F76*E76,2)</f>
        <v>48523.199999999997</v>
      </c>
      <c r="K76" s="107">
        <f>ROUND(G76*I76,2)</f>
        <v>582278.40000000002</v>
      </c>
      <c r="L76" s="193">
        <f>ROUND(H76*I76,2)</f>
        <v>2911392</v>
      </c>
      <c r="N76" s="80"/>
    </row>
    <row r="77" spans="1:14" ht="19.5" customHeight="1" x14ac:dyDescent="0.2">
      <c r="A77" s="166" t="s">
        <v>127</v>
      </c>
      <c r="B77" s="143"/>
      <c r="C77" s="144" t="s">
        <v>54</v>
      </c>
      <c r="D77" s="145"/>
      <c r="E77" s="146"/>
      <c r="F77" s="147"/>
      <c r="G77" s="147"/>
      <c r="H77" s="147"/>
      <c r="I77" s="148"/>
      <c r="J77" s="148"/>
      <c r="K77" s="148"/>
      <c r="L77" s="193"/>
      <c r="N77" s="80"/>
    </row>
    <row r="78" spans="1:14" s="195" customFormat="1" ht="19.5" customHeight="1" x14ac:dyDescent="0.2">
      <c r="A78" s="51" t="s">
        <v>128</v>
      </c>
      <c r="B78" s="60" t="s">
        <v>44</v>
      </c>
      <c r="C78" s="81" t="s">
        <v>56</v>
      </c>
      <c r="D78" s="52" t="s">
        <v>57</v>
      </c>
      <c r="E78" s="59">
        <v>20</v>
      </c>
      <c r="F78" s="126">
        <v>1</v>
      </c>
      <c r="G78" s="55">
        <f>ROUND(E78*12,2)</f>
        <v>240</v>
      </c>
      <c r="H78" s="55">
        <f>ROUND(E78*60,2)</f>
        <v>1200</v>
      </c>
      <c r="I78" s="56">
        <f>Equip.!G11</f>
        <v>1726.65</v>
      </c>
      <c r="J78" s="56">
        <f>ROUND(I78*F78*E78,2)</f>
        <v>34533</v>
      </c>
      <c r="K78" s="107">
        <f>ROUND(G78*I78,2)</f>
        <v>414396</v>
      </c>
      <c r="L78" s="193">
        <f>ROUND(H78*I78,2)</f>
        <v>2071980</v>
      </c>
      <c r="M78" s="194"/>
    </row>
    <row r="79" spans="1:14" s="195" customFormat="1" ht="19.5" customHeight="1" x14ac:dyDescent="0.2">
      <c r="A79" s="51" t="s">
        <v>129</v>
      </c>
      <c r="B79" s="60" t="s">
        <v>44</v>
      </c>
      <c r="C79" s="81" t="s">
        <v>130</v>
      </c>
      <c r="D79" s="52" t="s">
        <v>57</v>
      </c>
      <c r="E79" s="59">
        <v>4</v>
      </c>
      <c r="F79" s="126">
        <v>1</v>
      </c>
      <c r="G79" s="55">
        <f>ROUND(E79*12,2)</f>
        <v>48</v>
      </c>
      <c r="H79" s="55">
        <f>ROUND(E79*60,2)</f>
        <v>240</v>
      </c>
      <c r="I79" s="56">
        <f>'4.4'!F13</f>
        <v>1315.66</v>
      </c>
      <c r="J79" s="56">
        <f>ROUND(I79*F79*E79,2)</f>
        <v>5262.64</v>
      </c>
      <c r="K79" s="107">
        <f>ROUND(G79*I79,2)</f>
        <v>63151.68</v>
      </c>
      <c r="L79" s="193">
        <f>ROUND(H79*I79,2)</f>
        <v>315758.40000000002</v>
      </c>
      <c r="M79" s="194"/>
    </row>
    <row r="80" spans="1:14" s="195" customFormat="1" ht="19.5" customHeight="1" x14ac:dyDescent="0.2">
      <c r="A80" s="51" t="s">
        <v>131</v>
      </c>
      <c r="B80" s="60" t="s">
        <v>44</v>
      </c>
      <c r="C80" s="81" t="s">
        <v>61</v>
      </c>
      <c r="D80" s="52" t="s">
        <v>57</v>
      </c>
      <c r="E80" s="59">
        <v>4</v>
      </c>
      <c r="F80" s="126">
        <v>1</v>
      </c>
      <c r="G80" s="55">
        <f>ROUND(E80*12,2)</f>
        <v>48</v>
      </c>
      <c r="H80" s="55">
        <f>ROUND(E80*60,2)</f>
        <v>240</v>
      </c>
      <c r="I80" s="56">
        <f>F.RM!E19</f>
        <v>311.68</v>
      </c>
      <c r="J80" s="56">
        <f>ROUND(I80*F80*E80,2)</f>
        <v>1246.72</v>
      </c>
      <c r="K80" s="107">
        <f>ROUND(G80*I80,2)</f>
        <v>14960.64</v>
      </c>
      <c r="L80" s="193">
        <f>ROUND(H80*I80,2)</f>
        <v>74803.199999999997</v>
      </c>
      <c r="M80" s="194"/>
    </row>
    <row r="81" spans="1:15" s="195" customFormat="1" ht="19.5" customHeight="1" x14ac:dyDescent="0.2">
      <c r="A81" s="51" t="s">
        <v>132</v>
      </c>
      <c r="B81" s="60" t="s">
        <v>44</v>
      </c>
      <c r="C81" s="81" t="s">
        <v>133</v>
      </c>
      <c r="D81" s="52" t="s">
        <v>64</v>
      </c>
      <c r="E81" s="59">
        <f>E76</f>
        <v>4</v>
      </c>
      <c r="F81" s="55">
        <v>200</v>
      </c>
      <c r="G81" s="172">
        <f>ROUND(F81*E81*12,2)</f>
        <v>9600</v>
      </c>
      <c r="H81" s="55">
        <f>ROUND(E81*F81*60,2)</f>
        <v>48000</v>
      </c>
      <c r="I81" s="127">
        <f>Veículos!F13</f>
        <v>122.27</v>
      </c>
      <c r="J81" s="114">
        <f>ROUND(I81*F81*E81,2)</f>
        <v>97816</v>
      </c>
      <c r="K81" s="196">
        <f>ROUND(G81*I81,2)</f>
        <v>1173792</v>
      </c>
      <c r="L81" s="193">
        <f>ROUND(H81*I81,2)</f>
        <v>5868960</v>
      </c>
      <c r="M81" s="197"/>
      <c r="N81" s="198"/>
      <c r="O81" s="198"/>
    </row>
    <row r="82" spans="1:15" ht="25.5" customHeight="1" x14ac:dyDescent="0.2">
      <c r="A82" s="129"/>
      <c r="B82" s="199"/>
      <c r="C82" s="129" t="s">
        <v>134</v>
      </c>
      <c r="D82" s="200"/>
      <c r="E82" s="131"/>
      <c r="F82" s="131"/>
      <c r="G82" s="132"/>
      <c r="H82" s="132"/>
      <c r="I82" s="155"/>
      <c r="J82" s="88">
        <f>SUM(J73:J81)</f>
        <v>586769.56000000006</v>
      </c>
      <c r="K82" s="201">
        <f>ROUND(J82*12,2)</f>
        <v>7041234.7199999997</v>
      </c>
      <c r="L82" s="202">
        <f>ROUND(J82*60,2)</f>
        <v>35206173.600000001</v>
      </c>
      <c r="M82" s="203"/>
      <c r="N82" s="204"/>
      <c r="O82" s="205"/>
    </row>
    <row r="83" spans="1:15" ht="12.75" customHeight="1" x14ac:dyDescent="0.2">
      <c r="A83" s="156"/>
      <c r="B83" s="157"/>
      <c r="C83" s="158"/>
      <c r="D83" s="159"/>
      <c r="E83" s="160"/>
      <c r="F83" s="160"/>
      <c r="G83" s="161"/>
      <c r="H83" s="161"/>
      <c r="I83" s="163"/>
      <c r="J83" s="163"/>
      <c r="K83" s="164"/>
      <c r="L83" s="164"/>
    </row>
    <row r="84" spans="1:15" ht="25.5" customHeight="1" x14ac:dyDescent="0.2">
      <c r="A84" s="98" t="s">
        <v>66</v>
      </c>
      <c r="B84" s="98" t="s">
        <v>67</v>
      </c>
      <c r="C84" s="165" t="s">
        <v>68</v>
      </c>
      <c r="D84" s="720" t="s">
        <v>29</v>
      </c>
      <c r="E84" s="720"/>
      <c r="F84" s="720"/>
      <c r="G84" s="720"/>
      <c r="H84" s="720"/>
      <c r="I84" s="721" t="s">
        <v>30</v>
      </c>
      <c r="J84" s="721"/>
      <c r="K84" s="721"/>
      <c r="L84" s="721"/>
    </row>
    <row r="85" spans="1:15" s="50" customFormat="1" ht="33.75" customHeight="1" x14ac:dyDescent="0.2">
      <c r="A85" s="36">
        <v>6</v>
      </c>
      <c r="B85" s="137"/>
      <c r="C85" s="38" t="s">
        <v>22</v>
      </c>
      <c r="D85" s="39" t="s">
        <v>32</v>
      </c>
      <c r="E85" s="39" t="s">
        <v>33</v>
      </c>
      <c r="F85" s="39" t="s">
        <v>34</v>
      </c>
      <c r="G85" s="40" t="s">
        <v>35</v>
      </c>
      <c r="H85" s="40" t="s">
        <v>36</v>
      </c>
      <c r="I85" s="41" t="s">
        <v>37</v>
      </c>
      <c r="J85" s="41" t="s">
        <v>38</v>
      </c>
      <c r="K85" s="41" t="s">
        <v>39</v>
      </c>
      <c r="L85" s="41" t="s">
        <v>40</v>
      </c>
    </row>
    <row r="86" spans="1:15" s="50" customFormat="1" ht="19.5" customHeight="1" x14ac:dyDescent="0.2">
      <c r="A86" s="61" t="s">
        <v>135</v>
      </c>
      <c r="B86" s="62"/>
      <c r="C86" s="63" t="s">
        <v>42</v>
      </c>
      <c r="D86" s="64"/>
      <c r="E86" s="64"/>
      <c r="F86" s="65"/>
      <c r="G86" s="66"/>
      <c r="H86" s="66"/>
      <c r="I86" s="68"/>
      <c r="J86" s="206"/>
      <c r="K86" s="68"/>
      <c r="L86" s="207"/>
    </row>
    <row r="87" spans="1:15" ht="19.5" customHeight="1" x14ac:dyDescent="0.2">
      <c r="A87" s="71" t="s">
        <v>136</v>
      </c>
      <c r="B87" s="74" t="s">
        <v>44</v>
      </c>
      <c r="C87" s="208" t="s">
        <v>48</v>
      </c>
      <c r="D87" s="71" t="s">
        <v>46</v>
      </c>
      <c r="E87" s="209">
        <v>8</v>
      </c>
      <c r="F87" s="77">
        <v>220</v>
      </c>
      <c r="G87" s="77">
        <f>ROUND(F87*E87*12,2)</f>
        <v>21120</v>
      </c>
      <c r="H87" s="77">
        <f>ROUND(E87*F87*60,2)</f>
        <v>105600</v>
      </c>
      <c r="I87" s="78">
        <f>I44</f>
        <v>35.22</v>
      </c>
      <c r="J87" s="78">
        <f>ROUND(I87*F87*E87,2)</f>
        <v>61987.199999999997</v>
      </c>
      <c r="K87" s="124">
        <f>ROUND(G87*I87,2)</f>
        <v>743846.40000000002</v>
      </c>
      <c r="L87" s="108">
        <f>ROUND(H87*I87,2)</f>
        <v>3719232</v>
      </c>
    </row>
    <row r="88" spans="1:15" s="50" customFormat="1" ht="19.5" customHeight="1" x14ac:dyDescent="0.2">
      <c r="A88" s="111" t="s">
        <v>137</v>
      </c>
      <c r="B88" s="109" t="s">
        <v>44</v>
      </c>
      <c r="C88" s="110" t="s">
        <v>52</v>
      </c>
      <c r="D88" s="111" t="s">
        <v>46</v>
      </c>
      <c r="E88" s="210">
        <v>8</v>
      </c>
      <c r="F88" s="113">
        <v>220</v>
      </c>
      <c r="G88" s="113">
        <f>ROUND(F88*E88*12,2)</f>
        <v>21120</v>
      </c>
      <c r="H88" s="211">
        <f>ROUND(E88*F88*60,2)</f>
        <v>105600</v>
      </c>
      <c r="I88" s="212">
        <f>I17</f>
        <v>45.78</v>
      </c>
      <c r="J88" s="114">
        <f>ROUND(I88*F88*E88,2)</f>
        <v>80572.800000000003</v>
      </c>
      <c r="K88" s="115">
        <f>ROUND(G88*I88,2)</f>
        <v>966873.59999999998</v>
      </c>
      <c r="L88" s="116">
        <f>ROUND(H88*I88,2)</f>
        <v>4834368</v>
      </c>
    </row>
    <row r="89" spans="1:15" ht="19.5" customHeight="1" x14ac:dyDescent="0.2">
      <c r="A89" s="61" t="s">
        <v>138</v>
      </c>
      <c r="B89" s="62"/>
      <c r="C89" s="63" t="s">
        <v>139</v>
      </c>
      <c r="D89" s="64"/>
      <c r="E89" s="64"/>
      <c r="F89" s="65"/>
      <c r="G89" s="66"/>
      <c r="H89" s="67"/>
      <c r="I89" s="68"/>
      <c r="J89" s="206"/>
      <c r="K89" s="68"/>
      <c r="L89" s="122"/>
    </row>
    <row r="90" spans="1:15" ht="19.5" customHeight="1" x14ac:dyDescent="0.2">
      <c r="A90" s="213" t="s">
        <v>140</v>
      </c>
      <c r="B90" s="72" t="s">
        <v>44</v>
      </c>
      <c r="C90" s="214" t="s">
        <v>141</v>
      </c>
      <c r="D90" s="72" t="s">
        <v>64</v>
      </c>
      <c r="E90" s="75">
        <v>4</v>
      </c>
      <c r="F90" s="77">
        <v>400</v>
      </c>
      <c r="G90" s="77">
        <f>ROUND(F90*E90*12,2)</f>
        <v>19200</v>
      </c>
      <c r="H90" s="77">
        <f>ROUND(E90*F90*60,2)</f>
        <v>96000</v>
      </c>
      <c r="I90" s="78">
        <f>Veículos!F11</f>
        <v>174.83</v>
      </c>
      <c r="J90" s="215">
        <f>ROUND(I90*F90*E90,2)</f>
        <v>279728</v>
      </c>
      <c r="K90" s="216">
        <f>ROUND(G90*I90,2)</f>
        <v>3356736</v>
      </c>
      <c r="L90" s="125">
        <f>ROUND(H90*I90,2)</f>
        <v>16783680</v>
      </c>
      <c r="M90" s="80"/>
      <c r="N90" s="80"/>
    </row>
    <row r="91" spans="1:15" ht="25.5" customHeight="1" x14ac:dyDescent="0.2">
      <c r="A91" s="129"/>
      <c r="B91" s="199"/>
      <c r="C91" s="200" t="s">
        <v>142</v>
      </c>
      <c r="D91" s="129"/>
      <c r="E91" s="131"/>
      <c r="F91" s="131"/>
      <c r="G91" s="132"/>
      <c r="H91" s="132"/>
      <c r="I91" s="133"/>
      <c r="J91" s="88">
        <f>SUM(J87:J90)</f>
        <v>422288</v>
      </c>
      <c r="K91" s="88">
        <f>ROUND(J91*12,2)</f>
        <v>5067456</v>
      </c>
      <c r="L91" s="217">
        <f>ROUND(J91*60,2)</f>
        <v>25337280</v>
      </c>
      <c r="M91" s="80"/>
    </row>
    <row r="92" spans="1:15" ht="12.75" customHeight="1" x14ac:dyDescent="0.2">
      <c r="A92" s="156"/>
      <c r="B92" s="157"/>
      <c r="C92" s="158"/>
      <c r="D92" s="159"/>
      <c r="E92" s="160"/>
      <c r="F92" s="160"/>
      <c r="G92" s="161"/>
      <c r="H92" s="161"/>
      <c r="I92" s="163"/>
      <c r="J92" s="163"/>
      <c r="K92" s="164"/>
      <c r="L92" s="164"/>
      <c r="M92" s="80"/>
    </row>
    <row r="93" spans="1:15" ht="25.5" customHeight="1" x14ac:dyDescent="0.2">
      <c r="A93" s="98" t="s">
        <v>66</v>
      </c>
      <c r="B93" s="98" t="s">
        <v>67</v>
      </c>
      <c r="C93" s="165" t="s">
        <v>68</v>
      </c>
      <c r="D93" s="720" t="s">
        <v>29</v>
      </c>
      <c r="E93" s="720"/>
      <c r="F93" s="720"/>
      <c r="G93" s="720"/>
      <c r="H93" s="720"/>
      <c r="I93" s="721" t="s">
        <v>30</v>
      </c>
      <c r="J93" s="721"/>
      <c r="K93" s="721"/>
      <c r="L93" s="721"/>
    </row>
    <row r="94" spans="1:15" ht="33.75" customHeight="1" x14ac:dyDescent="0.2">
      <c r="A94" s="36">
        <v>7</v>
      </c>
      <c r="B94" s="218"/>
      <c r="C94" s="38" t="s">
        <v>23</v>
      </c>
      <c r="D94" s="39" t="s">
        <v>32</v>
      </c>
      <c r="E94" s="39" t="s">
        <v>33</v>
      </c>
      <c r="F94" s="39" t="s">
        <v>34</v>
      </c>
      <c r="G94" s="40" t="s">
        <v>35</v>
      </c>
      <c r="H94" s="40" t="s">
        <v>36</v>
      </c>
      <c r="I94" s="41" t="s">
        <v>37</v>
      </c>
      <c r="J94" s="41" t="s">
        <v>38</v>
      </c>
      <c r="K94" s="41" t="s">
        <v>39</v>
      </c>
      <c r="L94" s="41" t="s">
        <v>40</v>
      </c>
    </row>
    <row r="95" spans="1:15" ht="19.5" customHeight="1" x14ac:dyDescent="0.2">
      <c r="A95" s="61" t="s">
        <v>143</v>
      </c>
      <c r="B95" s="62"/>
      <c r="C95" s="63" t="s">
        <v>42</v>
      </c>
      <c r="D95" s="64"/>
      <c r="E95" s="64"/>
      <c r="F95" s="65"/>
      <c r="G95" s="66"/>
      <c r="H95" s="66"/>
      <c r="I95" s="68"/>
      <c r="J95" s="206"/>
      <c r="K95" s="68"/>
      <c r="L95" s="192"/>
    </row>
    <row r="96" spans="1:15" ht="19.5" customHeight="1" x14ac:dyDescent="0.2">
      <c r="A96" s="219" t="s">
        <v>144</v>
      </c>
      <c r="B96" s="220" t="s">
        <v>44</v>
      </c>
      <c r="C96" s="221" t="s">
        <v>145</v>
      </c>
      <c r="D96" s="219" t="s">
        <v>46</v>
      </c>
      <c r="E96" s="222">
        <v>1</v>
      </c>
      <c r="F96" s="211">
        <v>220</v>
      </c>
      <c r="G96" s="211">
        <f>ROUND(F96*E96*12,2)</f>
        <v>2640</v>
      </c>
      <c r="H96" s="211">
        <f>ROUND(E96*F96*60,2)</f>
        <v>13200</v>
      </c>
      <c r="I96" s="223">
        <f>'MOT3. HN'!E29</f>
        <v>55.14</v>
      </c>
      <c r="J96" s="215">
        <f>ROUND(I96*F96*E96,2)</f>
        <v>12130.8</v>
      </c>
      <c r="K96" s="216">
        <f>ROUND(G96*I96,2)</f>
        <v>145569.60000000001</v>
      </c>
      <c r="L96" s="108">
        <f>ROUND(H96*I96,2)</f>
        <v>727848</v>
      </c>
    </row>
    <row r="97" spans="1:12" ht="19.5" customHeight="1" x14ac:dyDescent="0.2">
      <c r="A97" s="224" t="s">
        <v>146</v>
      </c>
      <c r="B97" s="225"/>
      <c r="C97" s="187" t="s">
        <v>139</v>
      </c>
      <c r="D97" s="226"/>
      <c r="E97" s="226"/>
      <c r="F97" s="227"/>
      <c r="G97" s="228"/>
      <c r="H97" s="190"/>
      <c r="I97" s="229"/>
      <c r="J97" s="230"/>
      <c r="K97" s="229"/>
      <c r="L97" s="108"/>
    </row>
    <row r="98" spans="1:12" ht="19.5" customHeight="1" x14ac:dyDescent="0.2">
      <c r="A98" s="51" t="s">
        <v>147</v>
      </c>
      <c r="B98" s="60" t="s">
        <v>44</v>
      </c>
      <c r="C98" s="81" t="s">
        <v>148</v>
      </c>
      <c r="D98" s="52" t="s">
        <v>64</v>
      </c>
      <c r="E98" s="128">
        <v>1</v>
      </c>
      <c r="F98" s="55">
        <v>200</v>
      </c>
      <c r="G98" s="55">
        <f>ROUND(F98*E98*12,2)</f>
        <v>2400</v>
      </c>
      <c r="H98" s="55">
        <f>ROUND(E98*F98*60,2)</f>
        <v>12000</v>
      </c>
      <c r="I98" s="56">
        <f>Veículos!F14</f>
        <v>109.49</v>
      </c>
      <c r="J98" s="114">
        <f>ROUND(I98*F98*E98,2)</f>
        <v>21898</v>
      </c>
      <c r="K98" s="115">
        <f>ROUND(G98*I98,2)</f>
        <v>262776</v>
      </c>
      <c r="L98" s="108">
        <f>ROUND(H98*I98,2)</f>
        <v>1313880</v>
      </c>
    </row>
    <row r="99" spans="1:12" ht="25.5" customHeight="1" x14ac:dyDescent="0.2">
      <c r="A99" s="129"/>
      <c r="B99" s="199"/>
      <c r="C99" s="200" t="s">
        <v>149</v>
      </c>
      <c r="D99" s="129"/>
      <c r="E99" s="131"/>
      <c r="F99" s="131"/>
      <c r="G99" s="132"/>
      <c r="H99" s="132"/>
      <c r="I99" s="133"/>
      <c r="J99" s="88">
        <f>SUM(J96:J98)</f>
        <v>34028.800000000003</v>
      </c>
      <c r="K99" s="88">
        <f>ROUND(J99*12,2)</f>
        <v>408345.59999999998</v>
      </c>
      <c r="L99" s="88">
        <f>ROUND(J99*60,2)</f>
        <v>2041728</v>
      </c>
    </row>
    <row r="100" spans="1:12" ht="12.75" customHeight="1" x14ac:dyDescent="0.2">
      <c r="A100" s="156"/>
      <c r="B100" s="157"/>
      <c r="C100" s="158"/>
      <c r="D100" s="159"/>
      <c r="E100" s="160"/>
      <c r="F100" s="160"/>
      <c r="G100" s="161"/>
      <c r="H100" s="161"/>
      <c r="I100" s="163"/>
      <c r="J100" s="163"/>
      <c r="K100" s="164"/>
      <c r="L100" s="164"/>
    </row>
    <row r="101" spans="1:12" ht="25.5" customHeight="1" x14ac:dyDescent="0.2">
      <c r="A101" s="98" t="s">
        <v>66</v>
      </c>
      <c r="B101" s="98" t="s">
        <v>67</v>
      </c>
      <c r="C101" s="165" t="s">
        <v>68</v>
      </c>
      <c r="D101" s="720" t="s">
        <v>29</v>
      </c>
      <c r="E101" s="720"/>
      <c r="F101" s="720"/>
      <c r="G101" s="720"/>
      <c r="H101" s="720"/>
      <c r="I101" s="721" t="s">
        <v>30</v>
      </c>
      <c r="J101" s="721"/>
      <c r="K101" s="721"/>
      <c r="L101" s="721"/>
    </row>
    <row r="102" spans="1:12" ht="33.75" customHeight="1" x14ac:dyDescent="0.2">
      <c r="A102" s="36">
        <v>8</v>
      </c>
      <c r="B102" s="137"/>
      <c r="C102" s="231" t="s">
        <v>24</v>
      </c>
      <c r="D102" s="39" t="s">
        <v>32</v>
      </c>
      <c r="E102" s="39"/>
      <c r="F102" s="39" t="s">
        <v>33</v>
      </c>
      <c r="G102" s="40" t="s">
        <v>35</v>
      </c>
      <c r="H102" s="40" t="s">
        <v>36</v>
      </c>
      <c r="I102" s="41" t="s">
        <v>37</v>
      </c>
      <c r="J102" s="41" t="s">
        <v>38</v>
      </c>
      <c r="K102" s="41" t="s">
        <v>39</v>
      </c>
      <c r="L102" s="41" t="s">
        <v>40</v>
      </c>
    </row>
    <row r="103" spans="1:12" ht="19.5" customHeight="1" x14ac:dyDescent="0.2">
      <c r="A103" s="168" t="s">
        <v>150</v>
      </c>
      <c r="B103" s="232" t="s">
        <v>113</v>
      </c>
      <c r="C103" s="81" t="s">
        <v>151</v>
      </c>
      <c r="D103" s="51" t="s">
        <v>57</v>
      </c>
      <c r="E103" s="54">
        <v>12000</v>
      </c>
      <c r="F103" s="126">
        <v>1</v>
      </c>
      <c r="G103" s="55">
        <f>ROUND(E103*12,2)</f>
        <v>144000</v>
      </c>
      <c r="H103" s="55">
        <f>ROUND(E103*60,2)</f>
        <v>720000</v>
      </c>
      <c r="I103" s="171">
        <f>CONSUMOS!D7</f>
        <v>1.0999999999999999</v>
      </c>
      <c r="J103" s="56">
        <f>ROUND(I103*F103*E103,2)</f>
        <v>13200</v>
      </c>
      <c r="K103" s="107">
        <f t="shared" ref="K103:K109" si="3">ROUND(G103*I103,2)</f>
        <v>158400</v>
      </c>
      <c r="L103" s="108">
        <f t="shared" ref="L103:L109" si="4">ROUND(H103*I103,2)</f>
        <v>792000</v>
      </c>
    </row>
    <row r="104" spans="1:12" ht="21" customHeight="1" x14ac:dyDescent="0.2">
      <c r="A104" s="168" t="s">
        <v>152</v>
      </c>
      <c r="B104" s="232" t="s">
        <v>153</v>
      </c>
      <c r="C104" s="81" t="s">
        <v>154</v>
      </c>
      <c r="D104" s="51" t="s">
        <v>155</v>
      </c>
      <c r="E104" s="54">
        <v>800</v>
      </c>
      <c r="F104" s="126">
        <v>1</v>
      </c>
      <c r="G104" s="55">
        <f>ROUND(E104*12,2)</f>
        <v>9600</v>
      </c>
      <c r="H104" s="55">
        <f>ROUND(E104*60,2)</f>
        <v>48000</v>
      </c>
      <c r="I104" s="171">
        <f>ROUND(Dados!B132*(1+Dados!B8),2)</f>
        <v>17.14</v>
      </c>
      <c r="J104" s="56">
        <f>ROUND(I104*F104*E104,2)</f>
        <v>13712</v>
      </c>
      <c r="K104" s="107">
        <f t="shared" si="3"/>
        <v>164544</v>
      </c>
      <c r="L104" s="108">
        <f t="shared" si="4"/>
        <v>822720</v>
      </c>
    </row>
    <row r="105" spans="1:12" ht="19.5" customHeight="1" x14ac:dyDescent="0.2">
      <c r="A105" s="168" t="s">
        <v>156</v>
      </c>
      <c r="B105" s="232" t="s">
        <v>157</v>
      </c>
      <c r="C105" s="81" t="s">
        <v>158</v>
      </c>
      <c r="D105" s="51" t="s">
        <v>57</v>
      </c>
      <c r="E105" s="54"/>
      <c r="F105" s="126">
        <v>10</v>
      </c>
      <c r="G105" s="55">
        <f>+F105*12</f>
        <v>120</v>
      </c>
      <c r="H105" s="55">
        <f>+F105*60</f>
        <v>600</v>
      </c>
      <c r="I105" s="171">
        <f>CONSUMOS!D8</f>
        <v>1306.51</v>
      </c>
      <c r="J105" s="56">
        <f>+I105*F105</f>
        <v>13065.1</v>
      </c>
      <c r="K105" s="107">
        <f t="shared" si="3"/>
        <v>156781.20000000001</v>
      </c>
      <c r="L105" s="108">
        <f t="shared" si="4"/>
        <v>783906</v>
      </c>
    </row>
    <row r="106" spans="1:12" ht="19.5" customHeight="1" x14ac:dyDescent="0.2">
      <c r="A106" s="168" t="s">
        <v>159</v>
      </c>
      <c r="B106" s="680" t="s">
        <v>160</v>
      </c>
      <c r="C106" s="677" t="s">
        <v>161</v>
      </c>
      <c r="D106" s="51" t="s">
        <v>162</v>
      </c>
      <c r="E106" s="54">
        <v>200</v>
      </c>
      <c r="F106" s="126">
        <v>1</v>
      </c>
      <c r="G106" s="55">
        <f>ROUND(E106*12,2)</f>
        <v>2400</v>
      </c>
      <c r="H106" s="55">
        <f>ROUND(E106*60,2)</f>
        <v>12000</v>
      </c>
      <c r="I106" s="171">
        <f>CONSUMOS!D14</f>
        <v>2.9899999999999998</v>
      </c>
      <c r="J106" s="56">
        <f>ROUND(I106*F106*E106,2)</f>
        <v>598</v>
      </c>
      <c r="K106" s="107">
        <f t="shared" si="3"/>
        <v>7176</v>
      </c>
      <c r="L106" s="108">
        <f t="shared" si="4"/>
        <v>35880</v>
      </c>
    </row>
    <row r="107" spans="1:12" ht="19.5" customHeight="1" x14ac:dyDescent="0.2">
      <c r="A107" s="679" t="s">
        <v>163</v>
      </c>
      <c r="B107" s="681" t="s">
        <v>164</v>
      </c>
      <c r="C107" s="678" t="s">
        <v>165</v>
      </c>
      <c r="D107" s="676" t="s">
        <v>162</v>
      </c>
      <c r="E107" s="54">
        <v>200</v>
      </c>
      <c r="F107" s="126">
        <v>1</v>
      </c>
      <c r="G107" s="55">
        <f>ROUND(E107*12,2)</f>
        <v>2400</v>
      </c>
      <c r="H107" s="55">
        <f>ROUND(E107*60,2)</f>
        <v>12000</v>
      </c>
      <c r="I107" s="171">
        <f>CONSUMOS!D15</f>
        <v>3.21</v>
      </c>
      <c r="J107" s="56">
        <f>ROUND(I107*F107*E107,2)</f>
        <v>642</v>
      </c>
      <c r="K107" s="56">
        <f t="shared" si="3"/>
        <v>7704</v>
      </c>
      <c r="L107" s="108">
        <f t="shared" si="4"/>
        <v>38520</v>
      </c>
    </row>
    <row r="108" spans="1:12" ht="19.5" customHeight="1" x14ac:dyDescent="0.2">
      <c r="A108" s="168" t="s">
        <v>166</v>
      </c>
      <c r="B108" s="675" t="s">
        <v>157</v>
      </c>
      <c r="C108" s="73" t="s">
        <v>167</v>
      </c>
      <c r="D108" s="51" t="s">
        <v>162</v>
      </c>
      <c r="E108" s="54">
        <v>200</v>
      </c>
      <c r="F108" s="126">
        <v>1</v>
      </c>
      <c r="G108" s="55">
        <f>ROUND(E108*12,2)</f>
        <v>2400</v>
      </c>
      <c r="H108" s="55">
        <f>ROUND(E108*60,2)</f>
        <v>12000</v>
      </c>
      <c r="I108" s="171">
        <f>CONSUMOS!D16</f>
        <v>3.49</v>
      </c>
      <c r="J108" s="56">
        <f>ROUND(I108*F108*E108,2)</f>
        <v>698</v>
      </c>
      <c r="K108" s="56">
        <f t="shared" si="3"/>
        <v>8376</v>
      </c>
      <c r="L108" s="108">
        <f t="shared" si="4"/>
        <v>41880</v>
      </c>
    </row>
    <row r="109" spans="1:12" ht="19.5" customHeight="1" x14ac:dyDescent="0.2">
      <c r="A109" s="168" t="s">
        <v>168</v>
      </c>
      <c r="B109" s="232" t="s">
        <v>44</v>
      </c>
      <c r="C109" s="81" t="s">
        <v>169</v>
      </c>
      <c r="D109" s="51" t="s">
        <v>162</v>
      </c>
      <c r="E109" s="54">
        <v>500</v>
      </c>
      <c r="F109" s="126">
        <v>1</v>
      </c>
      <c r="G109" s="55">
        <f>ROUND(E109*12,2)</f>
        <v>6000</v>
      </c>
      <c r="H109" s="55">
        <f>ROUND(E109*60,2)</f>
        <v>30000</v>
      </c>
      <c r="I109" s="171">
        <f>CONSUMOS!D23</f>
        <v>1.41</v>
      </c>
      <c r="J109" s="56">
        <f>ROUND(I109*F109*E109,2)</f>
        <v>705</v>
      </c>
      <c r="K109" s="107">
        <f t="shared" si="3"/>
        <v>8460</v>
      </c>
      <c r="L109" s="108">
        <f t="shared" si="4"/>
        <v>42300</v>
      </c>
    </row>
    <row r="110" spans="1:12" ht="26.25" customHeight="1" x14ac:dyDescent="0.2">
      <c r="A110" s="176"/>
      <c r="B110" s="233"/>
      <c r="C110" s="176" t="s">
        <v>170</v>
      </c>
      <c r="D110" s="176"/>
      <c r="E110" s="177"/>
      <c r="F110" s="177"/>
      <c r="G110" s="133"/>
      <c r="H110" s="133"/>
      <c r="I110" s="133"/>
      <c r="J110" s="234">
        <f>SUM(J103:J109)</f>
        <v>42620.1</v>
      </c>
      <c r="K110" s="234">
        <f>ROUND(J110*12,2)</f>
        <v>511441.2</v>
      </c>
      <c r="L110" s="234">
        <f>ROUND(J110*60,2)</f>
        <v>2557206</v>
      </c>
    </row>
    <row r="111" spans="1:12" ht="12.75" customHeight="1" x14ac:dyDescent="0.2">
      <c r="A111" s="93"/>
      <c r="B111" s="235"/>
      <c r="C111" s="93"/>
      <c r="D111" s="93"/>
      <c r="E111" s="94"/>
      <c r="F111" s="94"/>
      <c r="G111" s="95"/>
      <c r="H111" s="95"/>
      <c r="I111" s="96"/>
      <c r="J111" s="96"/>
      <c r="K111" s="236"/>
      <c r="L111" s="236"/>
    </row>
    <row r="112" spans="1:12" ht="26.25" customHeight="1" x14ac:dyDescent="0.2">
      <c r="A112" s="182" t="s">
        <v>66</v>
      </c>
      <c r="B112" s="182" t="s">
        <v>67</v>
      </c>
      <c r="C112" s="183" t="s">
        <v>68</v>
      </c>
      <c r="D112" s="182" t="s">
        <v>29</v>
      </c>
      <c r="E112" s="237"/>
      <c r="F112" s="237"/>
      <c r="G112" s="237"/>
      <c r="H112" s="238"/>
      <c r="I112" s="239" t="s">
        <v>30</v>
      </c>
    </row>
    <row r="113" spans="1:12" ht="26.25" customHeight="1" x14ac:dyDescent="0.2">
      <c r="A113" s="36">
        <v>9</v>
      </c>
      <c r="B113" s="137"/>
      <c r="C113" s="231" t="s">
        <v>171</v>
      </c>
      <c r="D113" s="39" t="s">
        <v>32</v>
      </c>
      <c r="E113" s="39" t="s">
        <v>33</v>
      </c>
      <c r="F113" s="40"/>
      <c r="G113" s="40" t="s">
        <v>35</v>
      </c>
      <c r="H113" s="40" t="s">
        <v>36</v>
      </c>
      <c r="I113" s="41" t="s">
        <v>37</v>
      </c>
      <c r="J113" s="41" t="s">
        <v>38</v>
      </c>
      <c r="K113" s="41" t="s">
        <v>39</v>
      </c>
      <c r="L113" s="41" t="s">
        <v>40</v>
      </c>
    </row>
    <row r="114" spans="1:12" ht="70.5" customHeight="1" x14ac:dyDescent="0.2">
      <c r="A114" s="51" t="s">
        <v>172</v>
      </c>
      <c r="B114" s="52" t="s">
        <v>44</v>
      </c>
      <c r="C114" s="240" t="s">
        <v>173</v>
      </c>
      <c r="D114" s="52" t="s">
        <v>174</v>
      </c>
      <c r="E114" s="169">
        <v>1</v>
      </c>
      <c r="F114" s="126">
        <v>1</v>
      </c>
      <c r="G114" s="55">
        <f>ROUND(E114*12,2)</f>
        <v>12</v>
      </c>
      <c r="H114" s="55">
        <f>ROUND(E114*60,2)</f>
        <v>60</v>
      </c>
      <c r="I114" s="127">
        <f>CCO!D23</f>
        <v>21897.55</v>
      </c>
      <c r="J114" s="56">
        <f>ROUND(I114*F114*E114,2)</f>
        <v>21897.55</v>
      </c>
      <c r="K114" s="107">
        <f>ROUND(G114*I114,2)</f>
        <v>262770.59999999998</v>
      </c>
      <c r="L114" s="108">
        <f>ROUND(H114*I114,2)</f>
        <v>1313853</v>
      </c>
    </row>
    <row r="115" spans="1:12" ht="24.75" customHeight="1" x14ac:dyDescent="0.2">
      <c r="A115" s="174"/>
      <c r="B115" s="175"/>
      <c r="C115" s="129" t="s">
        <v>175</v>
      </c>
      <c r="D115" s="200"/>
      <c r="E115" s="131"/>
      <c r="F115" s="131"/>
      <c r="G115" s="132"/>
      <c r="H115" s="132"/>
      <c r="I115" s="155"/>
      <c r="J115" s="241">
        <f>J114</f>
        <v>21897.55</v>
      </c>
      <c r="K115" s="88">
        <f>ROUND(J115*12,2)</f>
        <v>262770.59999999998</v>
      </c>
      <c r="L115" s="242">
        <f>ROUND(J115*60,2)</f>
        <v>1313853</v>
      </c>
    </row>
    <row r="116" spans="1:12" ht="25.5" customHeight="1" x14ac:dyDescent="0.2">
      <c r="A116" s="243"/>
      <c r="B116" s="244"/>
      <c r="C116" s="717" t="s">
        <v>176</v>
      </c>
      <c r="D116" s="717"/>
      <c r="E116" s="717"/>
      <c r="F116" s="717"/>
      <c r="G116" s="717"/>
      <c r="H116" s="717"/>
      <c r="I116" s="717"/>
      <c r="J116" s="245">
        <f>+J110+J99+J91+J82+J68+J53+J38+J23+J115</f>
        <v>2280312.0499999998</v>
      </c>
      <c r="K116" s="245">
        <f>+K110+K99+K91+K82+K68+K53+K38+K23+K115</f>
        <v>27363744.600000001</v>
      </c>
      <c r="L116" s="245">
        <f>+L110+L99+L91+L82+L68+L53+L38+L23+L115</f>
        <v>136818723</v>
      </c>
    </row>
    <row r="117" spans="1:12" ht="33.75" customHeight="1" x14ac:dyDescent="0.2">
      <c r="A117" s="246"/>
      <c r="B117" s="247"/>
      <c r="C117" s="248"/>
      <c r="D117" s="246"/>
      <c r="E117" s="249"/>
      <c r="F117" s="249"/>
      <c r="G117" s="248"/>
      <c r="H117" s="248"/>
      <c r="I117" s="246"/>
      <c r="J117" s="246"/>
      <c r="K117" s="250"/>
    </row>
    <row r="118" spans="1:12" ht="72" customHeight="1" x14ac:dyDescent="0.2">
      <c r="A118" s="246"/>
      <c r="B118" s="247"/>
      <c r="C118" s="248"/>
      <c r="D118" s="246"/>
      <c r="E118" s="249"/>
      <c r="F118" s="249"/>
      <c r="G118" s="248"/>
      <c r="H118" s="248"/>
      <c r="I118" s="246"/>
      <c r="J118" s="251"/>
      <c r="K118" s="246"/>
    </row>
    <row r="119" spans="1:12" ht="25.5" customHeight="1" x14ac:dyDescent="0.2">
      <c r="A119" s="252"/>
    </row>
    <row r="120" spans="1:12" ht="36.75" customHeight="1" x14ac:dyDescent="0.2">
      <c r="A120" s="253"/>
      <c r="B120" s="253"/>
      <c r="C120" s="253"/>
      <c r="D120" s="253"/>
      <c r="E120" s="253"/>
      <c r="F120" s="253"/>
      <c r="G120" s="253"/>
      <c r="H120" s="253"/>
      <c r="I120" s="253"/>
      <c r="J120" s="253"/>
      <c r="K120" s="254"/>
    </row>
    <row r="121" spans="1:12" ht="12.75" customHeight="1" x14ac:dyDescent="0.2">
      <c r="A121" s="253"/>
      <c r="B121" s="253"/>
      <c r="C121" s="253"/>
      <c r="D121" s="253"/>
      <c r="E121" s="253"/>
      <c r="F121" s="253"/>
      <c r="G121" s="253"/>
      <c r="H121" s="253"/>
      <c r="I121" s="253"/>
      <c r="J121" s="253"/>
      <c r="K121" s="194"/>
    </row>
    <row r="122" spans="1:12" ht="12.75" customHeight="1" x14ac:dyDescent="0.2">
      <c r="A122" s="253"/>
      <c r="B122" s="253"/>
      <c r="C122" s="253"/>
      <c r="D122" s="253"/>
      <c r="E122" s="253"/>
      <c r="F122" s="253"/>
      <c r="G122" s="253"/>
      <c r="H122" s="253"/>
      <c r="I122" s="253"/>
      <c r="J122" s="253"/>
      <c r="K122" s="254"/>
    </row>
    <row r="123" spans="1:12" ht="15" customHeight="1" x14ac:dyDescent="0.2">
      <c r="A123" s="718"/>
      <c r="B123" s="718"/>
      <c r="C123" s="718"/>
      <c r="D123" s="718"/>
      <c r="E123" s="718"/>
      <c r="F123" s="718"/>
      <c r="G123" s="718"/>
      <c r="H123" s="718"/>
      <c r="I123" s="718"/>
      <c r="J123" s="718"/>
      <c r="K123" s="718"/>
    </row>
    <row r="124" spans="1:12" ht="15" customHeight="1" x14ac:dyDescent="0.2">
      <c r="A124" s="253"/>
      <c r="B124" s="253"/>
      <c r="C124" s="253"/>
      <c r="D124" s="253"/>
      <c r="E124" s="253"/>
      <c r="F124" s="253"/>
      <c r="G124" s="253"/>
      <c r="H124" s="253"/>
      <c r="I124" s="253"/>
      <c r="J124" s="253"/>
      <c r="K124" s="254"/>
    </row>
    <row r="125" spans="1:12" ht="15" customHeight="1" x14ac:dyDescent="0.2">
      <c r="A125" s="246"/>
      <c r="B125" s="247"/>
      <c r="C125" s="248"/>
      <c r="D125" s="246"/>
      <c r="E125" s="249"/>
      <c r="F125" s="249"/>
      <c r="G125" s="248"/>
      <c r="H125" s="248"/>
      <c r="I125" s="246"/>
      <c r="J125" s="255"/>
      <c r="K125" s="256"/>
    </row>
    <row r="126" spans="1:12" ht="15" customHeight="1" x14ac:dyDescent="0.2">
      <c r="A126" s="253"/>
    </row>
    <row r="127" spans="1:12" ht="15" customHeight="1" x14ac:dyDescent="0.2">
      <c r="A127" s="249"/>
    </row>
    <row r="128" spans="1:12" ht="15" customHeight="1" x14ac:dyDescent="0.2">
      <c r="A128" s="249"/>
    </row>
    <row r="129" spans="1:11" ht="15" customHeight="1" x14ac:dyDescent="0.2">
      <c r="A129" s="246"/>
      <c r="B129" s="247"/>
      <c r="C129" s="246"/>
      <c r="D129" s="246"/>
      <c r="E129" s="249"/>
      <c r="F129" s="249"/>
      <c r="G129" s="248"/>
      <c r="H129" s="248"/>
      <c r="I129" s="246"/>
      <c r="J129" s="246"/>
      <c r="K129" s="246"/>
    </row>
    <row r="130" spans="1:11" ht="15" customHeight="1" x14ac:dyDescent="0.2">
      <c r="A130" s="719"/>
      <c r="B130" s="719"/>
      <c r="C130" s="719"/>
      <c r="D130" s="719"/>
      <c r="E130" s="719"/>
      <c r="F130" s="719"/>
      <c r="G130" s="719"/>
      <c r="H130" s="719"/>
      <c r="I130" s="719"/>
      <c r="J130" s="719"/>
      <c r="K130" s="719"/>
    </row>
    <row r="131" spans="1:11" ht="15" customHeight="1" x14ac:dyDescent="0.2">
      <c r="A131" s="719"/>
      <c r="B131" s="719"/>
      <c r="C131" s="719"/>
      <c r="D131" s="719"/>
      <c r="E131" s="719"/>
      <c r="F131" s="719"/>
      <c r="G131" s="719"/>
      <c r="H131" s="719"/>
      <c r="I131" s="719"/>
      <c r="J131" s="719"/>
      <c r="K131" s="719"/>
    </row>
    <row r="132" spans="1:11" ht="15" customHeight="1" x14ac:dyDescent="0.2">
      <c r="A132" s="719"/>
      <c r="B132" s="719"/>
      <c r="C132" s="719"/>
      <c r="D132" s="719"/>
      <c r="E132" s="719"/>
      <c r="F132" s="719"/>
      <c r="G132" s="719"/>
      <c r="H132" s="719"/>
      <c r="I132" s="719"/>
      <c r="J132" s="719"/>
      <c r="K132" s="719"/>
    </row>
    <row r="133" spans="1:11" ht="12.75" customHeight="1" x14ac:dyDescent="0.2">
      <c r="A133" s="246"/>
      <c r="B133" s="247"/>
      <c r="C133" s="246"/>
      <c r="D133" s="246"/>
      <c r="E133" s="249"/>
      <c r="F133" s="249"/>
      <c r="G133" s="248"/>
      <c r="H133" s="248"/>
      <c r="I133" s="246"/>
      <c r="J133" s="246"/>
      <c r="K133" s="246"/>
    </row>
    <row r="134" spans="1:11" ht="12.75" customHeight="1" x14ac:dyDescent="0.2">
      <c r="A134" s="246"/>
      <c r="B134" s="247"/>
      <c r="C134" s="246"/>
      <c r="D134" s="246"/>
      <c r="E134" s="249"/>
      <c r="F134" s="249"/>
      <c r="G134" s="248"/>
      <c r="H134" s="248"/>
      <c r="I134" s="257"/>
      <c r="J134" s="246"/>
      <c r="K134" s="246"/>
    </row>
    <row r="135" spans="1:11" ht="12.75" customHeight="1" x14ac:dyDescent="0.2">
      <c r="A135" s="246"/>
      <c r="B135" s="247"/>
      <c r="C135" s="246"/>
      <c r="D135" s="246"/>
      <c r="E135" s="249"/>
      <c r="F135" s="249"/>
      <c r="G135" s="248"/>
      <c r="H135" s="248"/>
      <c r="I135" s="257"/>
      <c r="J135" s="246"/>
      <c r="K135" s="246"/>
    </row>
    <row r="136" spans="1:11" ht="12.75" customHeight="1" x14ac:dyDescent="0.2">
      <c r="A136" s="246"/>
      <c r="B136" s="247"/>
      <c r="C136" s="246"/>
      <c r="D136" s="246"/>
      <c r="E136" s="249"/>
      <c r="F136" s="249"/>
      <c r="G136" s="248"/>
      <c r="H136" s="248"/>
      <c r="I136" s="257"/>
      <c r="J136" s="246"/>
      <c r="K136" s="246"/>
    </row>
    <row r="137" spans="1:11" ht="12.75" customHeight="1" x14ac:dyDescent="0.2">
      <c r="A137" s="246"/>
      <c r="B137" s="247"/>
      <c r="C137" s="246"/>
      <c r="D137" s="246"/>
      <c r="E137" s="249"/>
      <c r="F137" s="249"/>
      <c r="G137" s="248"/>
      <c r="H137" s="248"/>
      <c r="I137" s="257"/>
      <c r="J137" s="246"/>
      <c r="K137" s="246"/>
    </row>
    <row r="138" spans="1:11" ht="12.75" customHeight="1" x14ac:dyDescent="0.2">
      <c r="A138" s="246"/>
      <c r="B138" s="247"/>
      <c r="C138" s="246"/>
      <c r="D138" s="246"/>
      <c r="E138" s="249"/>
      <c r="F138" s="249"/>
      <c r="G138" s="248"/>
      <c r="H138" s="248"/>
      <c r="I138" s="257"/>
      <c r="J138" s="246"/>
      <c r="K138" s="250"/>
    </row>
    <row r="139" spans="1:11" ht="12.75" customHeight="1" x14ac:dyDescent="0.2">
      <c r="A139" s="246"/>
      <c r="B139" s="247"/>
      <c r="C139" s="246"/>
      <c r="D139" s="246"/>
      <c r="E139" s="249"/>
      <c r="F139" s="249"/>
      <c r="G139" s="248"/>
      <c r="H139" s="248"/>
      <c r="I139" s="246"/>
      <c r="J139" s="246"/>
      <c r="K139" s="258"/>
    </row>
    <row r="140" spans="1:11" ht="12.75" customHeight="1" x14ac:dyDescent="0.2">
      <c r="A140" s="246"/>
      <c r="B140" s="247"/>
      <c r="C140" s="246"/>
      <c r="D140" s="246"/>
      <c r="E140" s="249"/>
      <c r="F140" s="249"/>
      <c r="G140" s="248"/>
      <c r="H140" s="248"/>
      <c r="I140" s="257"/>
      <c r="J140" s="246"/>
      <c r="K140" s="250"/>
    </row>
    <row r="141" spans="1:11" ht="12.75" customHeight="1" x14ac:dyDescent="0.2">
      <c r="A141" s="246"/>
      <c r="B141" s="247"/>
      <c r="C141" s="246"/>
      <c r="D141" s="246"/>
      <c r="E141" s="249"/>
      <c r="F141" s="249"/>
      <c r="G141" s="248"/>
      <c r="H141" s="248"/>
      <c r="I141" s="257"/>
      <c r="J141" s="246"/>
      <c r="K141" s="246"/>
    </row>
    <row r="142" spans="1:11" ht="12.75" customHeight="1" x14ac:dyDescent="0.2">
      <c r="A142" s="246"/>
      <c r="B142" s="247"/>
      <c r="C142" s="246"/>
      <c r="D142" s="246"/>
      <c r="E142" s="249"/>
      <c r="F142" s="249"/>
      <c r="G142" s="248"/>
      <c r="H142" s="248"/>
      <c r="I142" s="257"/>
      <c r="J142" s="246"/>
      <c r="K142" s="246"/>
    </row>
    <row r="143" spans="1:11" ht="12.75" customHeight="1" x14ac:dyDescent="0.2">
      <c r="A143" s="246"/>
      <c r="B143" s="247"/>
      <c r="C143" s="246"/>
      <c r="D143" s="246"/>
      <c r="E143" s="249"/>
      <c r="F143" s="249"/>
      <c r="G143" s="248"/>
      <c r="H143" s="248"/>
      <c r="I143" s="257"/>
      <c r="J143" s="246"/>
      <c r="K143" s="246"/>
    </row>
    <row r="144" spans="1:11" ht="12.75" customHeight="1" x14ac:dyDescent="0.2">
      <c r="A144" s="246"/>
      <c r="B144" s="247"/>
      <c r="C144" s="246"/>
      <c r="D144" s="246"/>
      <c r="E144" s="249"/>
      <c r="F144" s="249"/>
      <c r="G144" s="248"/>
      <c r="H144" s="248"/>
      <c r="I144" s="257"/>
      <c r="J144" s="246"/>
      <c r="K144" s="259"/>
    </row>
    <row r="145" spans="1:11" ht="12.75" customHeight="1" x14ac:dyDescent="0.2">
      <c r="A145" s="246"/>
      <c r="B145" s="247"/>
      <c r="C145" s="246"/>
      <c r="D145" s="246"/>
      <c r="E145" s="249"/>
      <c r="F145" s="249"/>
      <c r="G145" s="248"/>
      <c r="H145" s="248"/>
      <c r="I145" s="257"/>
      <c r="J145" s="246"/>
      <c r="K145" s="259"/>
    </row>
    <row r="146" spans="1:11" ht="12.75" customHeight="1" x14ac:dyDescent="0.2">
      <c r="A146" s="246"/>
      <c r="B146" s="247"/>
      <c r="C146" s="246"/>
      <c r="D146" s="246"/>
      <c r="E146" s="249"/>
      <c r="F146" s="249"/>
      <c r="G146" s="248"/>
      <c r="H146" s="248"/>
      <c r="I146" s="257"/>
      <c r="J146" s="246"/>
      <c r="K146" s="246"/>
    </row>
    <row r="147" spans="1:11" ht="12.75" customHeight="1" x14ac:dyDescent="0.2">
      <c r="A147" s="246"/>
      <c r="B147" s="247"/>
      <c r="C147" s="246"/>
      <c r="D147" s="246"/>
      <c r="E147" s="249"/>
      <c r="F147" s="249"/>
      <c r="G147" s="248"/>
      <c r="H147" s="248"/>
      <c r="I147" s="246"/>
      <c r="J147" s="246"/>
      <c r="K147" s="246"/>
    </row>
    <row r="148" spans="1:11" ht="12.75" customHeight="1" x14ac:dyDescent="0.2">
      <c r="A148" s="246"/>
      <c r="B148" s="247"/>
      <c r="C148" s="246"/>
      <c r="D148" s="246"/>
      <c r="E148" s="249"/>
      <c r="F148" s="249"/>
      <c r="G148" s="248"/>
      <c r="H148" s="248"/>
      <c r="I148" s="260"/>
      <c r="J148" s="246"/>
      <c r="K148" s="246"/>
    </row>
    <row r="149" spans="1:11" ht="12.75" customHeight="1" x14ac:dyDescent="0.2">
      <c r="A149" s="246"/>
      <c r="B149" s="247"/>
      <c r="C149" s="246"/>
      <c r="D149" s="246"/>
      <c r="E149" s="249"/>
      <c r="F149" s="249"/>
      <c r="G149" s="248"/>
      <c r="H149" s="248"/>
      <c r="I149" s="260"/>
      <c r="J149" s="246"/>
      <c r="K149" s="246"/>
    </row>
    <row r="150" spans="1:11" ht="12.75" customHeight="1" x14ac:dyDescent="0.2">
      <c r="A150" s="246"/>
      <c r="B150" s="247"/>
      <c r="C150" s="246"/>
      <c r="D150" s="246"/>
      <c r="E150" s="249"/>
      <c r="F150" s="249"/>
      <c r="G150" s="248"/>
      <c r="H150" s="248"/>
      <c r="I150" s="260"/>
      <c r="J150" s="246"/>
      <c r="K150" s="246"/>
    </row>
    <row r="151" spans="1:11" ht="12.75" customHeight="1" x14ac:dyDescent="0.2">
      <c r="A151" s="246"/>
      <c r="B151" s="247"/>
      <c r="C151" s="246"/>
      <c r="D151" s="246"/>
      <c r="E151" s="249"/>
      <c r="F151" s="249"/>
      <c r="G151" s="248"/>
      <c r="H151" s="248"/>
      <c r="I151" s="246"/>
      <c r="J151" s="246"/>
      <c r="K151" s="246"/>
    </row>
    <row r="152" spans="1:11" ht="12.75" customHeight="1" x14ac:dyDescent="0.2">
      <c r="A152" s="246"/>
      <c r="B152" s="247"/>
      <c r="C152" s="246"/>
      <c r="D152" s="246"/>
      <c r="E152" s="249"/>
      <c r="F152" s="249"/>
      <c r="G152" s="248"/>
      <c r="H152" s="248"/>
      <c r="I152" s="246"/>
      <c r="J152" s="246"/>
      <c r="K152" s="246"/>
    </row>
    <row r="153" spans="1:11" ht="12.75" customHeight="1" x14ac:dyDescent="0.2">
      <c r="A153" s="246"/>
      <c r="B153" s="247"/>
      <c r="C153" s="246"/>
      <c r="D153" s="246"/>
      <c r="E153" s="249"/>
      <c r="F153" s="249"/>
      <c r="G153" s="248"/>
      <c r="H153" s="248"/>
      <c r="I153" s="246"/>
      <c r="J153" s="246"/>
      <c r="K153" s="246"/>
    </row>
    <row r="154" spans="1:11" ht="12.75" customHeight="1" x14ac:dyDescent="0.2">
      <c r="A154" s="246"/>
      <c r="B154" s="247"/>
      <c r="C154" s="246"/>
      <c r="D154" s="246"/>
      <c r="E154" s="249"/>
      <c r="F154" s="249"/>
      <c r="G154" s="248"/>
      <c r="H154" s="248"/>
      <c r="I154" s="246"/>
      <c r="J154" s="246"/>
      <c r="K154" s="246"/>
    </row>
    <row r="155" spans="1:11" ht="12.75" customHeight="1" x14ac:dyDescent="0.2">
      <c r="A155" s="246"/>
      <c r="B155" s="247"/>
      <c r="C155" s="246"/>
      <c r="D155" s="246"/>
      <c r="E155" s="249"/>
      <c r="F155" s="249"/>
      <c r="G155" s="248"/>
      <c r="H155" s="248"/>
      <c r="I155" s="246"/>
      <c r="J155" s="246"/>
      <c r="K155" s="246"/>
    </row>
    <row r="156" spans="1:11" ht="12.75" customHeight="1" x14ac:dyDescent="0.2"/>
    <row r="157" spans="1:11" ht="12.75" customHeight="1" x14ac:dyDescent="0.2"/>
    <row r="158" spans="1:11" ht="12.75" customHeight="1" x14ac:dyDescent="0.2"/>
    <row r="159" spans="1:11" ht="12.75" customHeight="1" x14ac:dyDescent="0.2"/>
  </sheetData>
  <mergeCells count="28">
    <mergeCell ref="A1:L3"/>
    <mergeCell ref="A4:L4"/>
    <mergeCell ref="A5:L5"/>
    <mergeCell ref="A6:L6"/>
    <mergeCell ref="A7:L7"/>
    <mergeCell ref="A8:L8"/>
    <mergeCell ref="A10:L10"/>
    <mergeCell ref="D11:H11"/>
    <mergeCell ref="I11:L11"/>
    <mergeCell ref="D25:H25"/>
    <mergeCell ref="I25:L25"/>
    <mergeCell ref="D40:H40"/>
    <mergeCell ref="I40:L40"/>
    <mergeCell ref="D55:H55"/>
    <mergeCell ref="I55:L55"/>
    <mergeCell ref="D70:H70"/>
    <mergeCell ref="I70:L70"/>
    <mergeCell ref="D84:H84"/>
    <mergeCell ref="I84:L84"/>
    <mergeCell ref="D93:H93"/>
    <mergeCell ref="I93:L93"/>
    <mergeCell ref="D101:H101"/>
    <mergeCell ref="I101:L101"/>
    <mergeCell ref="C116:I116"/>
    <mergeCell ref="A123:K123"/>
    <mergeCell ref="A130:K130"/>
    <mergeCell ref="A131:K131"/>
    <mergeCell ref="A132:K132"/>
  </mergeCells>
  <printOptions horizontalCentered="1"/>
  <pageMargins left="0.15763888888888899" right="0.196527777777778" top="0.23611111111111099" bottom="0.27569444444444402" header="0.511811023622047" footer="7.8472222222222193E-2"/>
  <pageSetup paperSize="9" scale="57" fitToHeight="0" orientation="landscape" r:id="rId1"/>
  <headerFooter>
    <oddFooter>&amp;L&amp;F - &amp;A&amp;R&amp;12 Página &amp;P/&amp;N</oddFooter>
  </headerFooter>
  <rowBreaks count="1" manualBreakCount="1">
    <brk id="107" max="16383"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FFFF00"/>
    <pageSetUpPr fitToPage="1"/>
  </sheetPr>
  <dimension ref="A1:O3"/>
  <sheetViews>
    <sheetView view="pageBreakPreview" zoomScaleNormal="100" workbookViewId="0">
      <selection activeCell="A2" sqref="A2"/>
    </sheetView>
  </sheetViews>
  <sheetFormatPr defaultColWidth="8.85546875" defaultRowHeight="12.75" x14ac:dyDescent="0.2"/>
  <cols>
    <col min="1" max="1" width="80" style="4" customWidth="1"/>
    <col min="2" max="2" width="8.28515625" style="5" customWidth="1"/>
    <col min="3" max="3" width="8.85546875" style="5"/>
    <col min="4" max="4" width="10.28515625" style="5" customWidth="1"/>
    <col min="5" max="5" width="11.28515625" style="5" customWidth="1"/>
    <col min="6" max="11" width="8.85546875" style="5"/>
    <col min="12" max="15" width="8.85546875" style="4"/>
    <col min="16" max="16384" width="8.85546875" style="6"/>
  </cols>
  <sheetData>
    <row r="1" spans="1:1" ht="39.75" customHeight="1" x14ac:dyDescent="0.2">
      <c r="A1" s="7"/>
    </row>
    <row r="2" spans="1:1" ht="84" customHeight="1" x14ac:dyDescent="0.2">
      <c r="A2" s="8" t="str">
        <f>BDI!A2</f>
        <v>DETALHAMENTO DE COMPOSIÇÃO DO BDI</v>
      </c>
    </row>
    <row r="3" spans="1:1" ht="42.75" customHeight="1" x14ac:dyDescent="0.25">
      <c r="A3" s="9"/>
    </row>
  </sheetData>
  <printOptions horizontalCentered="1" verticalCentered="1"/>
  <pageMargins left="0.78749999999999998" right="0.39374999999999999" top="1.1812499999999999" bottom="0.98402777777777795" header="0.511811023622047" footer="0.196527777777778"/>
  <pageSetup paperSize="9" fitToHeight="0" orientation="portrait" horizontalDpi="300" verticalDpi="300" r:id="rId1"/>
  <headerFooter>
    <oddFooter>&amp;L&amp;F&amp;C_x005F_x000a_&amp;RPágina &amp;P/&amp;N</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FFFF00"/>
    <pageSetUpPr fitToPage="1"/>
  </sheetPr>
  <dimension ref="A1:E24"/>
  <sheetViews>
    <sheetView showGridLines="0" view="pageBreakPreview" zoomScaleNormal="100" workbookViewId="0">
      <selection activeCell="A2" sqref="A2:B2"/>
    </sheetView>
  </sheetViews>
  <sheetFormatPr defaultColWidth="9.28515625" defaultRowHeight="14.25" x14ac:dyDescent="0.2"/>
  <cols>
    <col min="1" max="1" width="75.7109375" style="261" customWidth="1"/>
    <col min="2" max="2" width="17.42578125" style="261" customWidth="1"/>
    <col min="3" max="3" width="9.28515625" style="261"/>
    <col min="4" max="4" width="17.7109375" style="261" customWidth="1"/>
    <col min="5" max="5" width="20.28515625" style="261" customWidth="1"/>
    <col min="6" max="16384" width="9.28515625" style="261"/>
  </cols>
  <sheetData>
    <row r="1" spans="1:5" ht="87.75" customHeight="1" x14ac:dyDescent="0.2">
      <c r="A1" s="728"/>
      <c r="B1" s="728"/>
    </row>
    <row r="2" spans="1:5" ht="24" customHeight="1" x14ac:dyDescent="0.2">
      <c r="A2" s="729" t="s">
        <v>177</v>
      </c>
      <c r="B2" s="730"/>
    </row>
    <row r="4" spans="1:5" ht="13.5" customHeight="1" x14ac:dyDescent="0.2">
      <c r="A4" s="262" t="s">
        <v>178</v>
      </c>
      <c r="B4" s="263"/>
    </row>
    <row r="5" spans="1:5" ht="13.5" customHeight="1" x14ac:dyDescent="0.2">
      <c r="A5" s="264" t="s">
        <v>179</v>
      </c>
      <c r="B5" s="265">
        <v>3.2199999999999999E-2</v>
      </c>
      <c r="D5" s="266"/>
    </row>
    <row r="6" spans="1:5" ht="13.5" customHeight="1" x14ac:dyDescent="0.2">
      <c r="A6" s="264" t="s">
        <v>180</v>
      </c>
      <c r="B6" s="265">
        <v>6.5799999999999997E-2</v>
      </c>
      <c r="D6" s="266"/>
    </row>
    <row r="7" spans="1:5" ht="13.5" customHeight="1" x14ac:dyDescent="0.2">
      <c r="A7" s="264" t="s">
        <v>181</v>
      </c>
      <c r="B7" s="265">
        <v>6.0000000000000001E-3</v>
      </c>
      <c r="E7" s="267"/>
    </row>
    <row r="8" spans="1:5" s="15" customFormat="1" ht="13.5" customHeight="1" x14ac:dyDescent="0.2">
      <c r="A8" s="268" t="s">
        <v>182</v>
      </c>
      <c r="B8" s="269">
        <v>0.01</v>
      </c>
      <c r="D8" s="270"/>
    </row>
    <row r="9" spans="1:5" ht="13.5" customHeight="1" x14ac:dyDescent="0.2">
      <c r="A9" s="264" t="s">
        <v>183</v>
      </c>
      <c r="B9" s="265">
        <v>0.01</v>
      </c>
      <c r="D9" s="271"/>
    </row>
    <row r="10" spans="1:5" ht="13.5" customHeight="1" x14ac:dyDescent="0.2">
      <c r="A10" s="264" t="s">
        <v>184</v>
      </c>
      <c r="B10" s="265">
        <v>0.06</v>
      </c>
      <c r="D10" s="271"/>
    </row>
    <row r="11" spans="1:5" ht="13.5" customHeight="1" x14ac:dyDescent="0.2">
      <c r="A11" s="272" t="s">
        <v>185</v>
      </c>
      <c r="B11" s="273">
        <f>SUM(B12:B14)</f>
        <v>7.6499999999999999E-2</v>
      </c>
      <c r="D11" s="271"/>
    </row>
    <row r="12" spans="1:5" ht="13.5" customHeight="1" x14ac:dyDescent="0.2">
      <c r="A12" s="264" t="s">
        <v>186</v>
      </c>
      <c r="B12" s="274">
        <v>6.4999999999999997E-3</v>
      </c>
    </row>
    <row r="13" spans="1:5" ht="13.5" customHeight="1" x14ac:dyDescent="0.2">
      <c r="A13" s="264" t="s">
        <v>187</v>
      </c>
      <c r="B13" s="274">
        <v>0.03</v>
      </c>
    </row>
    <row r="14" spans="1:5" ht="13.5" customHeight="1" x14ac:dyDescent="0.2">
      <c r="A14" s="264" t="s">
        <v>188</v>
      </c>
      <c r="B14" s="274">
        <v>0.04</v>
      </c>
    </row>
    <row r="15" spans="1:5" ht="13.5" customHeight="1" x14ac:dyDescent="0.25">
      <c r="A15" s="272" t="s">
        <v>189</v>
      </c>
      <c r="B15" s="275">
        <f>(((1+B5+B6+B8+B9)*(1+B7)*(1+B10)))</f>
        <v>1.1921904800000001</v>
      </c>
    </row>
    <row r="16" spans="1:5" ht="13.5" customHeight="1" x14ac:dyDescent="0.25">
      <c r="A16" s="272" t="s">
        <v>190</v>
      </c>
      <c r="B16" s="275">
        <f>((1-(B11)))</f>
        <v>0.92349999999999999</v>
      </c>
    </row>
    <row r="17" spans="1:4" s="278" customFormat="1" ht="15" customHeight="1" x14ac:dyDescent="0.2">
      <c r="A17" s="276" t="s">
        <v>191</v>
      </c>
      <c r="B17" s="277">
        <f>ROUND((((1+B5+B6+B8+B9)*(1+B7)*(1+B10))/((1-(B11)))-1),4)</f>
        <v>0.29089999999999999</v>
      </c>
      <c r="D17" s="279"/>
    </row>
    <row r="18" spans="1:4" ht="13.5" customHeight="1" x14ac:dyDescent="0.2">
      <c r="A18" s="280"/>
    </row>
    <row r="19" spans="1:4" ht="13.5" customHeight="1" x14ac:dyDescent="0.2">
      <c r="A19" s="731" t="s">
        <v>690</v>
      </c>
      <c r="B19" s="731"/>
      <c r="D19" s="281"/>
    </row>
    <row r="20" spans="1:4" ht="30" customHeight="1" x14ac:dyDescent="0.2">
      <c r="A20" s="731"/>
      <c r="B20" s="731"/>
    </row>
    <row r="21" spans="1:4" ht="30" customHeight="1" x14ac:dyDescent="0.2">
      <c r="A21" s="731"/>
      <c r="B21" s="731"/>
    </row>
    <row r="22" spans="1:4" ht="30" customHeight="1" x14ac:dyDescent="0.2">
      <c r="A22" s="731"/>
      <c r="B22" s="731"/>
    </row>
    <row r="23" spans="1:4" ht="30" customHeight="1" x14ac:dyDescent="0.2">
      <c r="A23" s="731"/>
      <c r="B23" s="731"/>
    </row>
    <row r="24" spans="1:4" ht="13.5" customHeight="1" x14ac:dyDescent="0.2">
      <c r="A24" s="731"/>
      <c r="B24" s="731"/>
    </row>
  </sheetData>
  <mergeCells count="3">
    <mergeCell ref="A1:B1"/>
    <mergeCell ref="A2:B2"/>
    <mergeCell ref="A19:B24"/>
  </mergeCells>
  <printOptions horizontalCentered="1"/>
  <pageMargins left="0.78749999999999998" right="0.39374999999999999" top="0.78749999999999998" bottom="0.59027777777777801" header="0.511811023622047" footer="0.196527777777778"/>
  <pageSetup paperSize="9" scale="99" orientation="portrait" r:id="rId1"/>
  <headerFooter>
    <oddFooter>&amp;L&amp;F - &amp;A&amp;RPágina &amp;P/&amp;N</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FFFF00"/>
    <pageSetUpPr fitToPage="1"/>
  </sheetPr>
  <dimension ref="A1:O3"/>
  <sheetViews>
    <sheetView view="pageBreakPreview" zoomScaleNormal="100" workbookViewId="0">
      <selection activeCell="A2" sqref="A2"/>
    </sheetView>
  </sheetViews>
  <sheetFormatPr defaultColWidth="8.85546875" defaultRowHeight="12.75" x14ac:dyDescent="0.2"/>
  <cols>
    <col min="1" max="1" width="80" style="4" customWidth="1"/>
    <col min="2" max="2" width="8.28515625" style="5" customWidth="1"/>
    <col min="3" max="3" width="8.85546875" style="5"/>
    <col min="4" max="4" width="10.28515625" style="5" customWidth="1"/>
    <col min="5" max="5" width="11.28515625" style="5" customWidth="1"/>
    <col min="6" max="11" width="8.85546875" style="5"/>
    <col min="12" max="15" width="8.85546875" style="4"/>
    <col min="16" max="16384" width="8.85546875" style="6"/>
  </cols>
  <sheetData>
    <row r="1" spans="1:1" ht="39.75" customHeight="1" x14ac:dyDescent="0.2">
      <c r="A1" s="7"/>
    </row>
    <row r="2" spans="1:1" ht="84" customHeight="1" x14ac:dyDescent="0.2">
      <c r="A2" s="8" t="s">
        <v>192</v>
      </c>
    </row>
    <row r="3" spans="1:1" ht="42.75" customHeight="1" x14ac:dyDescent="0.25">
      <c r="A3" s="9"/>
    </row>
  </sheetData>
  <printOptions horizontalCentered="1" verticalCentered="1"/>
  <pageMargins left="0.78749999999999998" right="0.39374999999999999" top="1.1812499999999999" bottom="0.98402777777777795" header="0.511811023622047" footer="0.196527777777778"/>
  <pageSetup paperSize="9" fitToHeight="0" orientation="portrait" horizontalDpi="300" verticalDpi="300" r:id="rId1"/>
  <headerFooter>
    <oddFooter>&amp;L&amp;F&amp;C_x005F_x000a_&amp;RPágina &amp;P/&amp;N</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rgb="FFFFFF00"/>
  </sheetPr>
  <dimension ref="A1:C48"/>
  <sheetViews>
    <sheetView view="pageBreakPreview" zoomScaleNormal="100" workbookViewId="0">
      <selection activeCell="A2" sqref="A2:C2"/>
    </sheetView>
  </sheetViews>
  <sheetFormatPr defaultColWidth="8.85546875" defaultRowHeight="12.75" x14ac:dyDescent="0.2"/>
  <cols>
    <col min="1" max="1" width="16.28515625" style="282" customWidth="1"/>
    <col min="2" max="2" width="50.28515625" style="282" customWidth="1"/>
    <col min="3" max="3" width="27.7109375" style="282" customWidth="1"/>
    <col min="4" max="16384" width="8.85546875" style="282"/>
  </cols>
  <sheetData>
    <row r="1" spans="1:3" ht="82.9" customHeight="1" x14ac:dyDescent="0.2">
      <c r="A1" s="735"/>
      <c r="B1" s="735"/>
      <c r="C1" s="735"/>
    </row>
    <row r="2" spans="1:3" ht="45.6" customHeight="1" x14ac:dyDescent="0.2">
      <c r="A2" s="736" t="s">
        <v>193</v>
      </c>
      <c r="B2" s="736"/>
      <c r="C2" s="736"/>
    </row>
    <row r="3" spans="1:3" ht="30.75" customHeight="1" x14ac:dyDescent="0.2">
      <c r="A3" s="283" t="s">
        <v>194</v>
      </c>
      <c r="B3" s="283" t="s">
        <v>195</v>
      </c>
      <c r="C3" s="283" t="s">
        <v>196</v>
      </c>
    </row>
    <row r="4" spans="1:3" ht="13.5" customHeight="1" x14ac:dyDescent="0.2">
      <c r="A4" s="737" t="s">
        <v>197</v>
      </c>
      <c r="B4" s="737"/>
      <c r="C4" s="737"/>
    </row>
    <row r="5" spans="1:3" ht="13.5" customHeight="1" x14ac:dyDescent="0.2">
      <c r="A5" s="284" t="s">
        <v>198</v>
      </c>
      <c r="B5" s="285" t="s">
        <v>199</v>
      </c>
      <c r="C5" s="286">
        <v>0.2</v>
      </c>
    </row>
    <row r="6" spans="1:3" ht="13.5" customHeight="1" x14ac:dyDescent="0.2">
      <c r="A6" s="284" t="s">
        <v>200</v>
      </c>
      <c r="B6" s="285" t="s">
        <v>201</v>
      </c>
      <c r="C6" s="286">
        <v>1.4999999999999999E-2</v>
      </c>
    </row>
    <row r="7" spans="1:3" ht="13.5" customHeight="1" x14ac:dyDescent="0.2">
      <c r="A7" s="284" t="s">
        <v>202</v>
      </c>
      <c r="B7" s="285" t="s">
        <v>203</v>
      </c>
      <c r="C7" s="286">
        <v>0.01</v>
      </c>
    </row>
    <row r="8" spans="1:3" ht="13.5" customHeight="1" x14ac:dyDescent="0.2">
      <c r="A8" s="284" t="s">
        <v>204</v>
      </c>
      <c r="B8" s="285" t="s">
        <v>205</v>
      </c>
      <c r="C8" s="286">
        <v>2E-3</v>
      </c>
    </row>
    <row r="9" spans="1:3" ht="13.5" customHeight="1" x14ac:dyDescent="0.2">
      <c r="A9" s="284" t="s">
        <v>206</v>
      </c>
      <c r="B9" s="285" t="s">
        <v>207</v>
      </c>
      <c r="C9" s="286">
        <v>6.0000000000000001E-3</v>
      </c>
    </row>
    <row r="10" spans="1:3" ht="13.5" customHeight="1" x14ac:dyDescent="0.2">
      <c r="A10" s="284" t="s">
        <v>208</v>
      </c>
      <c r="B10" s="285" t="s">
        <v>209</v>
      </c>
      <c r="C10" s="286">
        <v>2.5000000000000001E-2</v>
      </c>
    </row>
    <row r="11" spans="1:3" ht="13.5" customHeight="1" x14ac:dyDescent="0.2">
      <c r="A11" s="284" t="s">
        <v>210</v>
      </c>
      <c r="B11" s="285" t="s">
        <v>211</v>
      </c>
      <c r="C11" s="286">
        <v>0.03</v>
      </c>
    </row>
    <row r="12" spans="1:3" ht="13.5" customHeight="1" x14ac:dyDescent="0.2">
      <c r="A12" s="284" t="s">
        <v>212</v>
      </c>
      <c r="B12" s="285" t="s">
        <v>213</v>
      </c>
      <c r="C12" s="286">
        <v>0.08</v>
      </c>
    </row>
    <row r="13" spans="1:3" ht="13.5" customHeight="1" x14ac:dyDescent="0.2">
      <c r="A13" s="284" t="s">
        <v>214</v>
      </c>
      <c r="B13" s="285" t="s">
        <v>215</v>
      </c>
      <c r="C13" s="286">
        <v>0.01</v>
      </c>
    </row>
    <row r="14" spans="1:3" ht="13.5" customHeight="1" x14ac:dyDescent="0.25">
      <c r="A14" s="287"/>
      <c r="B14" s="288" t="s">
        <v>216</v>
      </c>
      <c r="C14" s="289">
        <f>SUM(C5:C13)</f>
        <v>0.37800000000000006</v>
      </c>
    </row>
    <row r="15" spans="1:3" ht="7.9" customHeight="1" x14ac:dyDescent="0.2"/>
    <row r="16" spans="1:3" ht="24" customHeight="1" x14ac:dyDescent="0.2">
      <c r="A16" s="732" t="s">
        <v>217</v>
      </c>
      <c r="B16" s="732"/>
      <c r="C16" s="732"/>
    </row>
    <row r="17" spans="1:3" ht="13.5" customHeight="1" x14ac:dyDescent="0.2">
      <c r="A17" s="284" t="s">
        <v>218</v>
      </c>
      <c r="B17" s="285" t="s">
        <v>219</v>
      </c>
      <c r="C17" s="286">
        <v>0</v>
      </c>
    </row>
    <row r="18" spans="1:3" ht="13.5" customHeight="1" x14ac:dyDescent="0.2">
      <c r="A18" s="284" t="s">
        <v>220</v>
      </c>
      <c r="B18" s="285" t="s">
        <v>221</v>
      </c>
      <c r="C18" s="286">
        <v>0</v>
      </c>
    </row>
    <row r="19" spans="1:3" ht="13.5" customHeight="1" x14ac:dyDescent="0.2">
      <c r="A19" s="284" t="s">
        <v>222</v>
      </c>
      <c r="B19" s="285" t="s">
        <v>223</v>
      </c>
      <c r="C19" s="286">
        <v>6.7000000000000002E-3</v>
      </c>
    </row>
    <row r="20" spans="1:3" ht="13.5" customHeight="1" x14ac:dyDescent="0.2">
      <c r="A20" s="284" t="s">
        <v>224</v>
      </c>
      <c r="B20" s="285" t="s">
        <v>225</v>
      </c>
      <c r="C20" s="286">
        <v>8.3099999999999993E-2</v>
      </c>
    </row>
    <row r="21" spans="1:3" ht="13.5" customHeight="1" x14ac:dyDescent="0.2">
      <c r="A21" s="284" t="s">
        <v>226</v>
      </c>
      <c r="B21" s="285" t="s">
        <v>227</v>
      </c>
      <c r="C21" s="286">
        <v>5.0000000000000001E-4</v>
      </c>
    </row>
    <row r="22" spans="1:3" ht="13.5" customHeight="1" x14ac:dyDescent="0.2">
      <c r="A22" s="284" t="s">
        <v>228</v>
      </c>
      <c r="B22" s="285" t="s">
        <v>229</v>
      </c>
      <c r="C22" s="286">
        <v>5.5999999999999999E-3</v>
      </c>
    </row>
    <row r="23" spans="1:3" ht="13.5" customHeight="1" x14ac:dyDescent="0.2">
      <c r="A23" s="284" t="s">
        <v>230</v>
      </c>
      <c r="B23" s="285" t="s">
        <v>231</v>
      </c>
      <c r="C23" s="286">
        <v>0</v>
      </c>
    </row>
    <row r="24" spans="1:3" ht="13.5" customHeight="1" x14ac:dyDescent="0.2">
      <c r="A24" s="284" t="s">
        <v>232</v>
      </c>
      <c r="B24" s="285" t="s">
        <v>233</v>
      </c>
      <c r="C24" s="286">
        <v>2.0000000000000001E-4</v>
      </c>
    </row>
    <row r="25" spans="1:3" ht="13.5" customHeight="1" x14ac:dyDescent="0.2">
      <c r="A25" s="284" t="s">
        <v>234</v>
      </c>
      <c r="B25" s="285" t="s">
        <v>235</v>
      </c>
      <c r="C25" s="286">
        <v>9.8500000000000004E-2</v>
      </c>
    </row>
    <row r="26" spans="1:3" ht="13.5" customHeight="1" x14ac:dyDescent="0.2">
      <c r="A26" s="284" t="s">
        <v>236</v>
      </c>
      <c r="B26" s="285" t="s">
        <v>237</v>
      </c>
      <c r="C26" s="286">
        <v>2.9999999999999997E-4</v>
      </c>
    </row>
    <row r="27" spans="1:3" ht="13.5" customHeight="1" x14ac:dyDescent="0.25">
      <c r="A27" s="287"/>
      <c r="B27" s="288" t="s">
        <v>238</v>
      </c>
      <c r="C27" s="289">
        <f>SUM(C17:C26)</f>
        <v>0.19489999999999999</v>
      </c>
    </row>
    <row r="29" spans="1:3" ht="23.25" customHeight="1" x14ac:dyDescent="0.2">
      <c r="A29" s="732" t="s">
        <v>239</v>
      </c>
      <c r="B29" s="732"/>
      <c r="C29" s="732"/>
    </row>
    <row r="30" spans="1:3" ht="13.5" customHeight="1" x14ac:dyDescent="0.2">
      <c r="A30" s="284" t="s">
        <v>240</v>
      </c>
      <c r="B30" s="285" t="s">
        <v>241</v>
      </c>
      <c r="C30" s="286">
        <v>4.6699999999999998E-2</v>
      </c>
    </row>
    <row r="31" spans="1:3" ht="13.5" customHeight="1" x14ac:dyDescent="0.2">
      <c r="A31" s="284" t="s">
        <v>242</v>
      </c>
      <c r="B31" s="285" t="s">
        <v>243</v>
      </c>
      <c r="C31" s="286">
        <v>1.1999999999999999E-3</v>
      </c>
    </row>
    <row r="32" spans="1:3" ht="13.5" customHeight="1" x14ac:dyDescent="0.2">
      <c r="A32" s="284" t="s">
        <v>244</v>
      </c>
      <c r="B32" s="285" t="s">
        <v>245</v>
      </c>
      <c r="C32" s="286">
        <v>1.6E-2</v>
      </c>
    </row>
    <row r="33" spans="1:3" ht="13.5" customHeight="1" x14ac:dyDescent="0.2">
      <c r="A33" s="284" t="s">
        <v>246</v>
      </c>
      <c r="B33" s="285" t="s">
        <v>247</v>
      </c>
      <c r="C33" s="286">
        <v>1.9900000000000001E-2</v>
      </c>
    </row>
    <row r="34" spans="1:3" ht="13.5" customHeight="1" x14ac:dyDescent="0.2">
      <c r="A34" s="284" t="s">
        <v>248</v>
      </c>
      <c r="B34" s="285" t="s">
        <v>249</v>
      </c>
      <c r="C34" s="286">
        <v>3.8999999999999998E-3</v>
      </c>
    </row>
    <row r="35" spans="1:3" ht="13.5" customHeight="1" x14ac:dyDescent="0.25">
      <c r="A35" s="287"/>
      <c r="B35" s="288" t="s">
        <v>250</v>
      </c>
      <c r="C35" s="289">
        <f>SUM(C30:C34)</f>
        <v>8.77E-2</v>
      </c>
    </row>
    <row r="36" spans="1:3" ht="9" customHeight="1" x14ac:dyDescent="0.2"/>
    <row r="37" spans="1:3" ht="24" customHeight="1" x14ac:dyDescent="0.2">
      <c r="A37" s="732" t="s">
        <v>251</v>
      </c>
      <c r="B37" s="732"/>
      <c r="C37" s="732"/>
    </row>
    <row r="38" spans="1:3" ht="13.5" customHeight="1" x14ac:dyDescent="0.2">
      <c r="A38" s="284" t="s">
        <v>252</v>
      </c>
      <c r="B38" s="285" t="s">
        <v>253</v>
      </c>
      <c r="C38" s="286">
        <v>7.3700000000000002E-2</v>
      </c>
    </row>
    <row r="39" spans="1:3" ht="13.5" customHeight="1" x14ac:dyDescent="0.2">
      <c r="A39" s="284" t="s">
        <v>254</v>
      </c>
      <c r="B39" s="285" t="s">
        <v>255</v>
      </c>
      <c r="C39" s="286">
        <v>4.1999999999999997E-3</v>
      </c>
    </row>
    <row r="40" spans="1:3" ht="13.5" customHeight="1" x14ac:dyDescent="0.25">
      <c r="A40" s="287"/>
      <c r="B40" s="288" t="s">
        <v>256</v>
      </c>
      <c r="C40" s="289">
        <f>SUM(C38:C39)</f>
        <v>7.7899999999999997E-2</v>
      </c>
    </row>
    <row r="42" spans="1:3" ht="18.75" customHeight="1" x14ac:dyDescent="0.2">
      <c r="A42" s="733" t="s">
        <v>257</v>
      </c>
      <c r="B42" s="733"/>
      <c r="C42" s="290">
        <f>SUM(C14,C27,C35,C40)</f>
        <v>0.73850000000000005</v>
      </c>
    </row>
    <row r="43" spans="1:3" ht="3.6" customHeight="1" x14ac:dyDescent="0.2"/>
    <row r="44" spans="1:3" ht="13.5" customHeight="1" x14ac:dyDescent="0.2">
      <c r="A44" s="734" t="s">
        <v>258</v>
      </c>
      <c r="B44" s="734"/>
      <c r="C44" s="734"/>
    </row>
    <row r="45" spans="1:3" ht="13.5" customHeight="1" x14ac:dyDescent="0.2">
      <c r="A45" s="734"/>
      <c r="B45" s="734"/>
      <c r="C45" s="734"/>
    </row>
    <row r="46" spans="1:3" ht="12.75" customHeight="1" x14ac:dyDescent="0.2">
      <c r="A46" s="734"/>
      <c r="B46" s="734"/>
      <c r="C46" s="734"/>
    </row>
    <row r="47" spans="1:3" ht="13.5" customHeight="1" x14ac:dyDescent="0.2">
      <c r="A47" s="734"/>
      <c r="B47" s="734"/>
      <c r="C47" s="734"/>
    </row>
    <row r="48" spans="1:3" ht="13.5" customHeight="1" x14ac:dyDescent="0.2">
      <c r="A48" s="734"/>
      <c r="B48" s="734"/>
      <c r="C48" s="734"/>
    </row>
  </sheetData>
  <mergeCells count="8">
    <mergeCell ref="A37:C37"/>
    <mergeCell ref="A42:B42"/>
    <mergeCell ref="A44:C48"/>
    <mergeCell ref="A1:C1"/>
    <mergeCell ref="A2:C2"/>
    <mergeCell ref="A4:C4"/>
    <mergeCell ref="A16:C16"/>
    <mergeCell ref="A29:C29"/>
  </mergeCells>
  <pageMargins left="0.51180555555555596" right="0.51180555555555596" top="0.45" bottom="0.50972222222222197" header="0.511811023622047" footer="0.511811023622047"/>
  <pageSetup paperSize="9"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FFC000"/>
  </sheetPr>
  <dimension ref="A1:A13"/>
  <sheetViews>
    <sheetView view="pageBreakPreview" zoomScaleNormal="100" workbookViewId="0">
      <selection activeCell="A12" sqref="A12"/>
    </sheetView>
  </sheetViews>
  <sheetFormatPr defaultColWidth="8.7109375" defaultRowHeight="12.75" x14ac:dyDescent="0.2"/>
  <cols>
    <col min="1" max="1" width="80" customWidth="1"/>
  </cols>
  <sheetData>
    <row r="1" spans="1:1" ht="19.5" customHeight="1" x14ac:dyDescent="0.2">
      <c r="A1" s="7"/>
    </row>
    <row r="2" spans="1:1" ht="17.25" customHeight="1" x14ac:dyDescent="0.2">
      <c r="A2" s="8" t="s">
        <v>259</v>
      </c>
    </row>
    <row r="4" spans="1:1" ht="12.75" customHeight="1" x14ac:dyDescent="0.2">
      <c r="A4" s="291"/>
    </row>
    <row r="11" spans="1:1" ht="46.5" customHeight="1" x14ac:dyDescent="0.25">
      <c r="A11" s="9"/>
    </row>
    <row r="12" spans="1:1" ht="33" customHeight="1" x14ac:dyDescent="0.2">
      <c r="A12" s="292"/>
    </row>
    <row r="13" spans="1:1" ht="39" customHeight="1" x14ac:dyDescent="0.25">
      <c r="A13" s="9"/>
    </row>
  </sheetData>
  <pageMargins left="0.51180555555555596" right="0.51180555555555596" top="0.78749999999999998" bottom="0.78749999999999998" header="0.511811023622047" footer="0.511811023622047"/>
  <pageSetup paperSize="9" orientation="portrait" horizontalDpi="300" verticalDpi="300"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rgb="FFFFC000"/>
  </sheetPr>
  <dimension ref="A1:F23"/>
  <sheetViews>
    <sheetView view="pageBreakPreview" topLeftCell="A6" zoomScaleNormal="100" workbookViewId="0">
      <selection activeCell="C13" sqref="C13"/>
    </sheetView>
  </sheetViews>
  <sheetFormatPr defaultColWidth="8.7109375" defaultRowHeight="12.75" x14ac:dyDescent="0.2"/>
  <cols>
    <col min="1" max="1" width="46.28515625" customWidth="1"/>
    <col min="2" max="2" width="18.5703125" customWidth="1"/>
    <col min="3" max="3" width="13.42578125" customWidth="1"/>
    <col min="4" max="4" width="14.7109375" customWidth="1"/>
    <col min="6" max="6" width="13.28515625" customWidth="1"/>
  </cols>
  <sheetData>
    <row r="1" spans="1:4" ht="12.75" customHeight="1" x14ac:dyDescent="0.2">
      <c r="A1" s="738"/>
      <c r="B1" s="738"/>
      <c r="C1" s="738"/>
      <c r="D1" s="738"/>
    </row>
    <row r="2" spans="1:4" ht="12.75" customHeight="1" x14ac:dyDescent="0.2">
      <c r="A2" s="738"/>
      <c r="B2" s="738"/>
      <c r="C2" s="738"/>
      <c r="D2" s="738"/>
    </row>
    <row r="3" spans="1:4" ht="63.75" customHeight="1" x14ac:dyDescent="0.2">
      <c r="A3" s="738"/>
      <c r="B3" s="738"/>
      <c r="C3" s="738"/>
      <c r="D3" s="738"/>
    </row>
    <row r="4" spans="1:4" ht="22.5" customHeight="1" x14ac:dyDescent="0.2">
      <c r="A4" s="738"/>
      <c r="B4" s="738"/>
      <c r="C4" s="738"/>
      <c r="D4" s="738"/>
    </row>
    <row r="5" spans="1:4" ht="37.5" customHeight="1" x14ac:dyDescent="0.2">
      <c r="A5" s="739" t="s">
        <v>260</v>
      </c>
      <c r="B5" s="739"/>
      <c r="C5" s="739"/>
      <c r="D5" s="739"/>
    </row>
    <row r="6" spans="1:4" ht="51" customHeight="1" x14ac:dyDescent="0.2">
      <c r="A6" s="293" t="s">
        <v>261</v>
      </c>
      <c r="B6" s="294">
        <v>1</v>
      </c>
      <c r="C6" s="295">
        <f>Dados!B198</f>
        <v>17000</v>
      </c>
      <c r="D6" s="296">
        <f>B6*C6</f>
        <v>17000</v>
      </c>
    </row>
    <row r="7" spans="1:4" ht="18" customHeight="1" x14ac:dyDescent="0.2">
      <c r="A7" s="297" t="s">
        <v>38</v>
      </c>
      <c r="B7" s="298">
        <v>1</v>
      </c>
      <c r="C7" s="299"/>
      <c r="D7" s="300"/>
    </row>
    <row r="8" spans="1:4" ht="18" customHeight="1" x14ac:dyDescent="0.2">
      <c r="A8" s="301"/>
      <c r="B8" s="302">
        <f>D6/B7</f>
        <v>17000</v>
      </c>
      <c r="C8" s="303"/>
      <c r="D8" s="304"/>
    </row>
    <row r="9" spans="1:4" ht="39" customHeight="1" x14ac:dyDescent="0.2">
      <c r="A9" s="293" t="s">
        <v>262</v>
      </c>
      <c r="B9" s="305">
        <v>1</v>
      </c>
      <c r="C9" s="295">
        <f>Dados!B199</f>
        <v>34000</v>
      </c>
      <c r="D9" s="296">
        <f>B9*C9</f>
        <v>34000</v>
      </c>
    </row>
    <row r="10" spans="1:4" ht="21.75" customHeight="1" x14ac:dyDescent="0.2">
      <c r="A10" s="297" t="s">
        <v>263</v>
      </c>
      <c r="B10" s="306">
        <v>60</v>
      </c>
      <c r="C10" s="299"/>
      <c r="D10" s="300"/>
    </row>
    <row r="11" spans="1:4" ht="21.75" customHeight="1" x14ac:dyDescent="0.2">
      <c r="A11" s="301"/>
      <c r="B11" s="307">
        <f>D9/B10</f>
        <v>566.66666666666663</v>
      </c>
      <c r="C11" s="303"/>
      <c r="D11" s="304"/>
    </row>
    <row r="12" spans="1:4" ht="26.25" customHeight="1" x14ac:dyDescent="0.2">
      <c r="A12" s="308" t="s">
        <v>264</v>
      </c>
      <c r="B12" s="294">
        <v>14</v>
      </c>
      <c r="C12" s="295">
        <f>Dados!B200</f>
        <v>1604</v>
      </c>
      <c r="D12" s="296">
        <f>B12*C12</f>
        <v>22456</v>
      </c>
    </row>
    <row r="13" spans="1:4" ht="21" customHeight="1" x14ac:dyDescent="0.2">
      <c r="A13" s="309" t="s">
        <v>265</v>
      </c>
      <c r="B13" s="298">
        <v>60</v>
      </c>
      <c r="C13" s="299"/>
      <c r="D13" s="300"/>
    </row>
    <row r="14" spans="1:4" ht="16.5" customHeight="1" x14ac:dyDescent="0.2">
      <c r="A14" s="310"/>
      <c r="B14" s="311">
        <f>D12/B13</f>
        <v>374.26666666666665</v>
      </c>
      <c r="C14" s="303"/>
      <c r="D14" s="304"/>
    </row>
    <row r="15" spans="1:4" ht="12.75" customHeight="1" x14ac:dyDescent="0.2">
      <c r="A15" s="312" t="s">
        <v>266</v>
      </c>
      <c r="B15" s="305">
        <v>14</v>
      </c>
      <c r="C15" s="295">
        <f>Dados!B201</f>
        <v>50</v>
      </c>
      <c r="D15" s="296">
        <f>B15*C15</f>
        <v>700</v>
      </c>
    </row>
    <row r="16" spans="1:4" ht="12.75" customHeight="1" x14ac:dyDescent="0.2">
      <c r="A16" s="313" t="s">
        <v>267</v>
      </c>
      <c r="B16" s="306">
        <v>1</v>
      </c>
      <c r="C16" s="299"/>
      <c r="D16" s="300"/>
    </row>
    <row r="17" spans="1:6" ht="22.5" customHeight="1" x14ac:dyDescent="0.2">
      <c r="A17" s="310"/>
      <c r="B17" s="311">
        <f>D15/B16</f>
        <v>700</v>
      </c>
      <c r="C17" s="303"/>
      <c r="D17" s="304"/>
    </row>
    <row r="18" spans="1:6" ht="35.25" customHeight="1" x14ac:dyDescent="0.2">
      <c r="A18" s="308" t="s">
        <v>268</v>
      </c>
      <c r="B18" s="314">
        <v>3</v>
      </c>
      <c r="C18" s="295">
        <f>Dados!B202</f>
        <v>6129.98</v>
      </c>
      <c r="D18" s="296">
        <f>B18*C18</f>
        <v>18389.939999999999</v>
      </c>
    </row>
    <row r="19" spans="1:6" ht="12.75" customHeight="1" x14ac:dyDescent="0.2">
      <c r="A19" s="297" t="s">
        <v>269</v>
      </c>
      <c r="B19" s="315">
        <v>60</v>
      </c>
      <c r="C19" s="299"/>
      <c r="D19" s="300"/>
    </row>
    <row r="20" spans="1:6" ht="24" customHeight="1" x14ac:dyDescent="0.2">
      <c r="A20" s="310"/>
      <c r="B20" s="311">
        <f>D18/B19</f>
        <v>306.49899999999997</v>
      </c>
      <c r="C20" s="303"/>
      <c r="D20" s="304"/>
      <c r="F20" s="316"/>
    </row>
    <row r="21" spans="1:6" ht="27.75" customHeight="1" x14ac:dyDescent="0.2">
      <c r="A21" s="699" t="s">
        <v>270</v>
      </c>
      <c r="B21" s="700"/>
      <c r="C21" s="701"/>
      <c r="D21" s="702">
        <f>SUM(B8,B11,B14,B17,B20)</f>
        <v>18947.432333333334</v>
      </c>
    </row>
    <row r="22" spans="1:6" ht="27.75" customHeight="1" x14ac:dyDescent="0.2">
      <c r="A22" s="703" t="s">
        <v>271</v>
      </c>
      <c r="B22" s="704">
        <f>Dados!B8</f>
        <v>0.15570000000000001</v>
      </c>
      <c r="C22" s="705">
        <f>D21</f>
        <v>18947.432333333334</v>
      </c>
      <c r="D22" s="702">
        <f>ROUND(B22*C22,2)</f>
        <v>2950.12</v>
      </c>
    </row>
    <row r="23" spans="1:6" ht="27.75" customHeight="1" x14ac:dyDescent="0.2">
      <c r="A23" s="320" t="s">
        <v>272</v>
      </c>
      <c r="B23" s="321"/>
      <c r="C23" s="322"/>
      <c r="D23" s="706">
        <f>ROUND(D21+D22,2)</f>
        <v>21897.55</v>
      </c>
    </row>
  </sheetData>
  <mergeCells count="2">
    <mergeCell ref="A1:D4"/>
    <mergeCell ref="A5:D5"/>
  </mergeCells>
  <pageMargins left="0.51180555555555596" right="0.51180555555555596" top="0.78749999999999998" bottom="0.78749999999999998" header="0.511811023622047" footer="0.511811023622047"/>
  <pageSetup paperSize="9"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rgb="FFFFC000"/>
  </sheetPr>
  <dimension ref="A1:F23"/>
  <sheetViews>
    <sheetView view="pageBreakPreview" topLeftCell="A4" zoomScaleNormal="100" workbookViewId="0">
      <selection activeCell="K18" sqref="K18"/>
    </sheetView>
  </sheetViews>
  <sheetFormatPr defaultColWidth="8.7109375" defaultRowHeight="12.75" x14ac:dyDescent="0.2"/>
  <cols>
    <col min="1" max="1" width="45" customWidth="1"/>
    <col min="2" max="2" width="12.140625" bestFit="1" customWidth="1"/>
    <col min="3" max="3" width="10.5703125" bestFit="1" customWidth="1"/>
    <col min="4" max="4" width="14.140625" bestFit="1" customWidth="1"/>
    <col min="5" max="5" width="18.7109375" bestFit="1" customWidth="1"/>
    <col min="6" max="6" width="14" customWidth="1"/>
  </cols>
  <sheetData>
    <row r="1" spans="1:6" ht="12.75" customHeight="1" x14ac:dyDescent="0.2">
      <c r="A1" s="738"/>
      <c r="B1" s="738"/>
      <c r="C1" s="738"/>
      <c r="D1" s="738"/>
      <c r="E1" s="738"/>
      <c r="F1" s="738"/>
    </row>
    <row r="2" spans="1:6" ht="12.75" customHeight="1" x14ac:dyDescent="0.2">
      <c r="A2" s="738"/>
      <c r="B2" s="738"/>
      <c r="C2" s="738"/>
      <c r="D2" s="738"/>
      <c r="E2" s="738"/>
      <c r="F2" s="738"/>
    </row>
    <row r="3" spans="1:6" ht="42.75" customHeight="1" x14ac:dyDescent="0.2">
      <c r="A3" s="738"/>
      <c r="B3" s="738"/>
      <c r="C3" s="738"/>
      <c r="D3" s="738"/>
      <c r="E3" s="738"/>
      <c r="F3" s="738"/>
    </row>
    <row r="4" spans="1:6" ht="12.75" customHeight="1" x14ac:dyDescent="0.2">
      <c r="A4" s="738"/>
      <c r="B4" s="738"/>
      <c r="C4" s="738"/>
      <c r="D4" s="738"/>
      <c r="E4" s="738"/>
      <c r="F4" s="738"/>
    </row>
    <row r="5" spans="1:6" ht="33" customHeight="1" x14ac:dyDescent="0.2">
      <c r="A5" s="323" t="s">
        <v>195</v>
      </c>
      <c r="B5" s="323" t="s">
        <v>273</v>
      </c>
      <c r="C5" s="323" t="s">
        <v>274</v>
      </c>
      <c r="D5" s="323" t="s">
        <v>275</v>
      </c>
      <c r="E5" s="323" t="s">
        <v>276</v>
      </c>
      <c r="F5" s="323" t="s">
        <v>277</v>
      </c>
    </row>
    <row r="6" spans="1:6" s="327" customFormat="1" ht="18" customHeight="1" x14ac:dyDescent="0.2">
      <c r="A6" s="324" t="s">
        <v>114</v>
      </c>
      <c r="B6" s="193">
        <f>Dados!B185</f>
        <v>0.53</v>
      </c>
      <c r="C6" s="193">
        <f>ROUND(B11*B6,2)</f>
        <v>0.08</v>
      </c>
      <c r="D6" s="193">
        <f>B6+C6</f>
        <v>0.61</v>
      </c>
      <c r="E6" s="325" t="s">
        <v>691</v>
      </c>
      <c r="F6" s="326">
        <v>45992</v>
      </c>
    </row>
    <row r="7" spans="1:6" s="327" customFormat="1" ht="18" customHeight="1" x14ac:dyDescent="0.2">
      <c r="A7" s="324" t="s">
        <v>151</v>
      </c>
      <c r="B7" s="193">
        <f>Dados!B186</f>
        <v>0.95</v>
      </c>
      <c r="C7" s="193">
        <f>ROUND(B11*B7,2)</f>
        <v>0.15</v>
      </c>
      <c r="D7" s="193">
        <f>B7+C7</f>
        <v>1.0999999999999999</v>
      </c>
      <c r="E7" s="325" t="s">
        <v>691</v>
      </c>
      <c r="F7" s="326">
        <v>45992</v>
      </c>
    </row>
    <row r="8" spans="1:6" s="327" customFormat="1" ht="18" customHeight="1" x14ac:dyDescent="0.2">
      <c r="A8" s="324" t="s">
        <v>278</v>
      </c>
      <c r="B8" s="193">
        <f>Dados!B187</f>
        <v>1130.49</v>
      </c>
      <c r="C8" s="193">
        <f>ROUND(B11*B8,2)</f>
        <v>176.02</v>
      </c>
      <c r="D8" s="193">
        <f>B8+C8</f>
        <v>1306.51</v>
      </c>
      <c r="E8" s="325" t="s">
        <v>157</v>
      </c>
      <c r="F8" s="326">
        <v>45992</v>
      </c>
    </row>
    <row r="9" spans="1:6" s="327" customFormat="1" ht="31.5" customHeight="1" x14ac:dyDescent="0.2">
      <c r="A9" s="324" t="s">
        <v>279</v>
      </c>
      <c r="B9" s="193">
        <f>Dados!B188</f>
        <v>14.83</v>
      </c>
      <c r="C9" s="193">
        <f>ROUND(B11*B9,2)</f>
        <v>2.31</v>
      </c>
      <c r="D9" s="193">
        <f>B9+C9</f>
        <v>17.14</v>
      </c>
      <c r="E9" s="325" t="s">
        <v>280</v>
      </c>
      <c r="F9" s="326">
        <v>46023</v>
      </c>
    </row>
    <row r="10" spans="1:6" s="327" customFormat="1" ht="18" customHeight="1" x14ac:dyDescent="0.2">
      <c r="A10" s="328"/>
      <c r="E10" s="298"/>
    </row>
    <row r="11" spans="1:6" ht="12.75" customHeight="1" x14ac:dyDescent="0.2">
      <c r="A11" s="329" t="s">
        <v>281</v>
      </c>
      <c r="B11" s="330">
        <v>0.15570000000000001</v>
      </c>
    </row>
    <row r="13" spans="1:6" ht="12.75" customHeight="1" x14ac:dyDescent="0.2">
      <c r="A13" s="331" t="s">
        <v>282</v>
      </c>
      <c r="B13" s="331"/>
      <c r="C13" s="332"/>
      <c r="D13" s="332"/>
      <c r="E13" s="331"/>
      <c r="F13" s="331"/>
    </row>
    <row r="14" spans="1:6" ht="13.5" customHeight="1" x14ac:dyDescent="0.2">
      <c r="A14" s="687" t="s">
        <v>283</v>
      </c>
      <c r="B14" s="688">
        <f>Dados!B189</f>
        <v>2.59</v>
      </c>
      <c r="C14" s="688">
        <f>ROUND($B$11*B14,2)</f>
        <v>0.4</v>
      </c>
      <c r="D14" s="688">
        <f>B14+C14</f>
        <v>2.9899999999999998</v>
      </c>
      <c r="E14" s="687" t="s">
        <v>284</v>
      </c>
      <c r="F14" s="689">
        <v>46054</v>
      </c>
    </row>
    <row r="15" spans="1:6" ht="13.5" customHeight="1" x14ac:dyDescent="0.2">
      <c r="A15" s="687" t="s">
        <v>285</v>
      </c>
      <c r="B15" s="688">
        <f>Dados!B190</f>
        <v>2.78</v>
      </c>
      <c r="C15" s="688">
        <f>ROUND($B$11*B15,2)</f>
        <v>0.43</v>
      </c>
      <c r="D15" s="688">
        <f>B15+C15</f>
        <v>3.21</v>
      </c>
      <c r="E15" s="687" t="s">
        <v>284</v>
      </c>
      <c r="F15" s="689">
        <v>46054</v>
      </c>
    </row>
    <row r="16" spans="1:6" ht="13.5" customHeight="1" x14ac:dyDescent="0.2">
      <c r="A16" s="687" t="s">
        <v>286</v>
      </c>
      <c r="B16" s="688">
        <f>Dados!B191</f>
        <v>3.02</v>
      </c>
      <c r="C16" s="688">
        <f>ROUND($B$11*B16,2)</f>
        <v>0.47</v>
      </c>
      <c r="D16" s="688">
        <f>B16+C16</f>
        <v>3.49</v>
      </c>
      <c r="E16" s="687" t="s">
        <v>157</v>
      </c>
      <c r="F16" s="689">
        <v>45992</v>
      </c>
    </row>
    <row r="18" spans="1:6" ht="15" customHeight="1" x14ac:dyDescent="0.2">
      <c r="A18" s="331" t="s">
        <v>287</v>
      </c>
      <c r="B18" s="331"/>
      <c r="C18" s="331"/>
      <c r="D18" s="331"/>
      <c r="E18" s="331"/>
      <c r="F18" s="331"/>
    </row>
    <row r="19" spans="1:6" ht="12.75" customHeight="1" x14ac:dyDescent="0.2">
      <c r="A19" s="334" t="s">
        <v>195</v>
      </c>
      <c r="B19" s="334" t="s">
        <v>288</v>
      </c>
      <c r="C19" s="334" t="s">
        <v>289</v>
      </c>
      <c r="D19" s="334" t="s">
        <v>290</v>
      </c>
      <c r="E19" s="334" t="s">
        <v>276</v>
      </c>
      <c r="F19" s="334" t="s">
        <v>277</v>
      </c>
    </row>
    <row r="20" spans="1:6" ht="13.5" customHeight="1" x14ac:dyDescent="0.2">
      <c r="A20" s="687" t="s">
        <v>291</v>
      </c>
      <c r="B20" s="688">
        <f>Dados!B192</f>
        <v>1.46</v>
      </c>
      <c r="C20" s="690">
        <v>500</v>
      </c>
      <c r="D20" s="688">
        <f>ROUND(B20*C20,2)</f>
        <v>730</v>
      </c>
      <c r="E20" s="687" t="s">
        <v>157</v>
      </c>
      <c r="F20" s="689">
        <v>45992</v>
      </c>
    </row>
    <row r="21" spans="1:6" ht="13.5" customHeight="1" x14ac:dyDescent="0.2">
      <c r="A21" s="687" t="s">
        <v>292</v>
      </c>
      <c r="B21" s="688">
        <f>Dados!B193</f>
        <v>0.97</v>
      </c>
      <c r="C21" s="690">
        <v>500</v>
      </c>
      <c r="D21" s="688">
        <f>ROUND(B21*C21,2)</f>
        <v>485</v>
      </c>
      <c r="E21" s="687" t="s">
        <v>157</v>
      </c>
      <c r="F21" s="689">
        <v>45992</v>
      </c>
    </row>
    <row r="22" spans="1:6" ht="13.5" customHeight="1" x14ac:dyDescent="0.2">
      <c r="A22" s="691" t="s">
        <v>293</v>
      </c>
      <c r="B22" s="688"/>
      <c r="C22" s="690"/>
      <c r="D22" s="692">
        <f>ROUND(SUM(D20:D21)/SUM(C20:C21),2)</f>
        <v>1.22</v>
      </c>
      <c r="E22" s="687"/>
      <c r="F22" s="689"/>
    </row>
    <row r="23" spans="1:6" ht="13.5" customHeight="1" x14ac:dyDescent="0.2">
      <c r="A23" s="691" t="s">
        <v>294</v>
      </c>
      <c r="B23" s="688"/>
      <c r="C23" s="690"/>
      <c r="D23" s="692">
        <f>ROUND(D22*(1+$B$11),2)</f>
        <v>1.41</v>
      </c>
      <c r="E23" s="687"/>
      <c r="F23" s="689"/>
    </row>
  </sheetData>
  <mergeCells count="1">
    <mergeCell ref="A1:F4"/>
  </mergeCells>
  <pageMargins left="0.19" right="0.120138888888889" top="0.78749999999999998" bottom="0.78749999999999998" header="0.511811023622047" footer="0.511811023622047"/>
  <pageSetup paperSize="9" scale="89"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tabColor rgb="FFFFFF00"/>
    <pageSetUpPr fitToPage="1"/>
  </sheetPr>
  <dimension ref="A1:O4"/>
  <sheetViews>
    <sheetView view="pageBreakPreview" topLeftCell="A4" zoomScaleNormal="100" workbookViewId="0">
      <selection activeCell="A7" sqref="A7"/>
    </sheetView>
  </sheetViews>
  <sheetFormatPr defaultColWidth="8.85546875" defaultRowHeight="12.75" x14ac:dyDescent="0.2"/>
  <cols>
    <col min="1" max="1" width="80" style="4" customWidth="1"/>
    <col min="2" max="2" width="8.28515625" style="5" customWidth="1"/>
    <col min="3" max="3" width="8.85546875" style="5"/>
    <col min="4" max="4" width="10.28515625" style="5" customWidth="1"/>
    <col min="5" max="5" width="11.28515625" style="5" customWidth="1"/>
    <col min="6" max="11" width="8.85546875" style="5"/>
    <col min="12" max="15" width="8.85546875" style="4"/>
    <col min="16" max="16384" width="8.85546875" style="6"/>
  </cols>
  <sheetData>
    <row r="1" spans="1:15" ht="39.75" customHeight="1" x14ac:dyDescent="0.2">
      <c r="A1" s="7"/>
    </row>
    <row r="2" spans="1:15" s="5" customFormat="1" ht="42" customHeight="1" x14ac:dyDescent="0.2">
      <c r="A2" s="8" t="str">
        <f>'ENC. HN'!A3:F3</f>
        <v>COMPOSIÇÃO DE PREÇO UNITÁRIO</v>
      </c>
      <c r="L2" s="4"/>
      <c r="M2" s="4"/>
      <c r="N2" s="4"/>
      <c r="O2" s="4"/>
    </row>
    <row r="3" spans="1:15" s="5" customFormat="1" ht="42" customHeight="1" x14ac:dyDescent="0.2">
      <c r="A3" s="7" t="s">
        <v>295</v>
      </c>
      <c r="L3" s="4"/>
      <c r="M3" s="4"/>
      <c r="N3" s="4"/>
      <c r="O3" s="4"/>
    </row>
    <row r="4" spans="1:15" s="5" customFormat="1" ht="42.75" customHeight="1" x14ac:dyDescent="0.25">
      <c r="A4" s="9"/>
      <c r="L4" s="4"/>
      <c r="M4" s="4"/>
      <c r="N4" s="4"/>
      <c r="O4" s="4"/>
    </row>
  </sheetData>
  <printOptions horizontalCentered="1" verticalCentered="1"/>
  <pageMargins left="0.78749999999999998" right="0.39374999999999999" top="1.04236111111111" bottom="0.98402777777777795" header="0.511811023622047" footer="0.196527777777778"/>
  <pageSetup paperSize="9" fitToHeight="0" orientation="portrait" horizontalDpi="300" verticalDpi="300" r:id="rId1"/>
  <headerFooter>
    <oddFooter>&amp;L&amp;F&amp;C_x005F_x000a_&amp;RPágina &amp;P/&amp;N</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tabColor rgb="FFFFFF00"/>
  </sheetPr>
  <dimension ref="A1:F28"/>
  <sheetViews>
    <sheetView view="pageBreakPreview" zoomScaleNormal="100" workbookViewId="0">
      <selection activeCell="A3" sqref="A3:F3"/>
    </sheetView>
  </sheetViews>
  <sheetFormatPr defaultColWidth="8.85546875" defaultRowHeight="12.75" x14ac:dyDescent="0.2"/>
  <cols>
    <col min="1" max="1" width="9.28515625" customWidth="1"/>
    <col min="2" max="2" width="37.7109375" customWidth="1"/>
    <col min="3" max="3" width="9.28515625" customWidth="1"/>
    <col min="4" max="4" width="10.28515625" customWidth="1"/>
    <col min="5" max="5" width="11.5703125" customWidth="1"/>
    <col min="6" max="6" width="11.85546875" customWidth="1"/>
  </cols>
  <sheetData>
    <row r="1" spans="1:6" ht="86.25" customHeight="1" x14ac:dyDescent="0.2">
      <c r="A1" s="754"/>
      <c r="B1" s="754"/>
      <c r="C1" s="754"/>
      <c r="D1" s="754"/>
      <c r="E1" s="754"/>
      <c r="F1" s="754"/>
    </row>
    <row r="2" spans="1:6" ht="13.5" customHeight="1" x14ac:dyDescent="0.2">
      <c r="A2" s="335"/>
    </row>
    <row r="3" spans="1:6" ht="25.5" customHeight="1" x14ac:dyDescent="0.2">
      <c r="A3" s="755" t="s">
        <v>296</v>
      </c>
      <c r="B3" s="755"/>
      <c r="C3" s="755"/>
      <c r="D3" s="755"/>
      <c r="E3" s="755"/>
      <c r="F3" s="755"/>
    </row>
    <row r="4" spans="1:6" ht="18" customHeight="1" x14ac:dyDescent="0.2">
      <c r="A4" s="756" t="s">
        <v>297</v>
      </c>
      <c r="B4" s="756"/>
      <c r="C4" s="756"/>
      <c r="D4" s="756"/>
      <c r="E4" s="756"/>
      <c r="F4" s="756"/>
    </row>
    <row r="5" spans="1:6" ht="12.75" customHeight="1" x14ac:dyDescent="0.2">
      <c r="A5" s="757" t="s">
        <v>298</v>
      </c>
      <c r="B5" s="757"/>
      <c r="C5" s="757" t="s">
        <v>299</v>
      </c>
      <c r="D5" s="758" t="s">
        <v>300</v>
      </c>
      <c r="E5" s="759" t="s">
        <v>301</v>
      </c>
      <c r="F5" s="759"/>
    </row>
    <row r="6" spans="1:6" ht="12.75" customHeight="1" x14ac:dyDescent="0.2">
      <c r="A6" s="757"/>
      <c r="B6" s="757"/>
      <c r="C6" s="757"/>
      <c r="D6" s="757"/>
      <c r="E6" s="336" t="s">
        <v>302</v>
      </c>
      <c r="F6" s="336" t="s">
        <v>303</v>
      </c>
    </row>
    <row r="7" spans="1:6" ht="13.5" customHeight="1" x14ac:dyDescent="0.2">
      <c r="A7" s="753" t="s">
        <v>304</v>
      </c>
      <c r="B7" s="753"/>
      <c r="C7" s="753"/>
      <c r="D7" s="753"/>
      <c r="E7" s="753"/>
      <c r="F7" s="753"/>
    </row>
    <row r="8" spans="1:6" ht="12.75" customHeight="1" x14ac:dyDescent="0.2">
      <c r="A8" s="751" t="s">
        <v>305</v>
      </c>
      <c r="B8" s="751"/>
      <c r="C8" s="338" t="s">
        <v>306</v>
      </c>
      <c r="D8" s="339">
        <v>1</v>
      </c>
      <c r="E8" s="340">
        <f>Dados!B12</f>
        <v>3391.98</v>
      </c>
      <c r="F8" s="341">
        <f>ROUND(D8*E8,2)</f>
        <v>3391.98</v>
      </c>
    </row>
    <row r="9" spans="1:6" ht="12.75" customHeight="1" x14ac:dyDescent="0.2">
      <c r="A9" s="745" t="s">
        <v>307</v>
      </c>
      <c r="B9" s="745"/>
      <c r="C9" s="343" t="s">
        <v>306</v>
      </c>
      <c r="D9" s="339">
        <v>1</v>
      </c>
      <c r="E9" s="344">
        <f>Dados!B16</f>
        <v>568.86</v>
      </c>
      <c r="F9" s="345">
        <f>ROUND(D9*E9,2)</f>
        <v>568.86</v>
      </c>
    </row>
    <row r="10" spans="1:6" ht="12.75" customHeight="1" x14ac:dyDescent="0.2">
      <c r="A10" s="752" t="s">
        <v>308</v>
      </c>
      <c r="B10" s="752"/>
      <c r="C10" s="347" t="s">
        <v>309</v>
      </c>
      <c r="D10" s="348">
        <f>Dados!B7</f>
        <v>0.73850000000000005</v>
      </c>
      <c r="E10" s="349">
        <f>F8+F9</f>
        <v>3960.84</v>
      </c>
      <c r="F10" s="345">
        <f>ROUND(D10*E10,2)</f>
        <v>2925.08</v>
      </c>
    </row>
    <row r="11" spans="1:6" ht="13.5" customHeight="1" x14ac:dyDescent="0.2">
      <c r="A11" s="741" t="s">
        <v>310</v>
      </c>
      <c r="B11" s="741"/>
      <c r="C11" s="741"/>
      <c r="D11" s="741"/>
      <c r="E11" s="350"/>
      <c r="F11" s="351">
        <f>SUM(F8:F10)</f>
        <v>6885.92</v>
      </c>
    </row>
    <row r="12" spans="1:6" ht="13.5" customHeight="1" x14ac:dyDescent="0.2">
      <c r="A12" s="750" t="s">
        <v>311</v>
      </c>
      <c r="B12" s="750"/>
      <c r="C12" s="352"/>
      <c r="D12" s="353"/>
      <c r="E12" s="354"/>
      <c r="F12" s="355"/>
    </row>
    <row r="13" spans="1:6" ht="12.75" customHeight="1" x14ac:dyDescent="0.2">
      <c r="A13" s="751" t="s">
        <v>312</v>
      </c>
      <c r="B13" s="751"/>
      <c r="C13" s="338" t="s">
        <v>306</v>
      </c>
      <c r="D13" s="356">
        <v>1</v>
      </c>
      <c r="E13" s="340">
        <f>Dados!B19</f>
        <v>445</v>
      </c>
      <c r="F13" s="341">
        <f t="shared" ref="F13:F18" si="0">ROUND(D13*E13,2)</f>
        <v>445</v>
      </c>
    </row>
    <row r="14" spans="1:6" ht="12.75" customHeight="1" x14ac:dyDescent="0.2">
      <c r="A14" s="745" t="s">
        <v>313</v>
      </c>
      <c r="B14" s="745"/>
      <c r="C14" s="343" t="s">
        <v>306</v>
      </c>
      <c r="D14" s="339">
        <v>1</v>
      </c>
      <c r="E14" s="344">
        <f>Dados!B18</f>
        <v>815</v>
      </c>
      <c r="F14" s="345">
        <f t="shared" si="0"/>
        <v>815</v>
      </c>
    </row>
    <row r="15" spans="1:6" ht="12.75" customHeight="1" x14ac:dyDescent="0.2">
      <c r="A15" s="752" t="s">
        <v>314</v>
      </c>
      <c r="B15" s="752"/>
      <c r="C15" s="347" t="s">
        <v>306</v>
      </c>
      <c r="D15" s="357">
        <v>0.65</v>
      </c>
      <c r="E15" s="349">
        <f>Dados!B20</f>
        <v>265.67</v>
      </c>
      <c r="F15" s="345">
        <f t="shared" si="0"/>
        <v>172.69</v>
      </c>
    </row>
    <row r="16" spans="1:6" ht="12.75" customHeight="1" x14ac:dyDescent="0.2">
      <c r="A16" s="745" t="s">
        <v>315</v>
      </c>
      <c r="B16" s="745"/>
      <c r="C16" s="343" t="s">
        <v>306</v>
      </c>
      <c r="D16" s="339">
        <v>1</v>
      </c>
      <c r="E16" s="344">
        <f>Dados!B21</f>
        <v>5.35</v>
      </c>
      <c r="F16" s="345">
        <f t="shared" si="0"/>
        <v>5.35</v>
      </c>
    </row>
    <row r="17" spans="1:6" ht="12.75" customHeight="1" x14ac:dyDescent="0.2">
      <c r="A17" s="346" t="str">
        <f>'OP.LEV.HN'!A19</f>
        <v>Assistência Odontológica</v>
      </c>
      <c r="B17" s="358"/>
      <c r="C17" s="347" t="s">
        <v>306</v>
      </c>
      <c r="D17" s="359">
        <v>1</v>
      </c>
      <c r="E17" s="359">
        <f>Dados!B22</f>
        <v>10.41</v>
      </c>
      <c r="F17" s="360">
        <f t="shared" si="0"/>
        <v>10.41</v>
      </c>
    </row>
    <row r="18" spans="1:6" ht="12.75" customHeight="1" x14ac:dyDescent="0.2">
      <c r="A18" s="745" t="s">
        <v>316</v>
      </c>
      <c r="B18" s="745"/>
      <c r="C18" s="343" t="s">
        <v>306</v>
      </c>
      <c r="D18" s="339">
        <v>50</v>
      </c>
      <c r="E18" s="344">
        <f>Dados!B31</f>
        <v>5.0999999999999996</v>
      </c>
      <c r="F18" s="345">
        <f t="shared" si="0"/>
        <v>255</v>
      </c>
    </row>
    <row r="19" spans="1:6" ht="12.75" customHeight="1" x14ac:dyDescent="0.2">
      <c r="A19" s="746" t="s">
        <v>310</v>
      </c>
      <c r="B19" s="746"/>
      <c r="C19" s="362" t="s">
        <v>306</v>
      </c>
      <c r="D19" s="363"/>
      <c r="E19" s="364"/>
      <c r="F19" s="365">
        <f>SUM(F13:F18)</f>
        <v>1703.45</v>
      </c>
    </row>
    <row r="20" spans="1:6" ht="13.5" customHeight="1" x14ac:dyDescent="0.2">
      <c r="A20" s="747" t="s">
        <v>317</v>
      </c>
      <c r="B20" s="747"/>
      <c r="C20" s="747"/>
      <c r="D20" s="747"/>
      <c r="E20" s="747"/>
      <c r="F20" s="747"/>
    </row>
    <row r="21" spans="1:6" ht="32.25" customHeight="1" x14ac:dyDescent="0.2">
      <c r="A21" s="748" t="s">
        <v>318</v>
      </c>
      <c r="B21" s="748"/>
      <c r="C21" s="367" t="s">
        <v>306</v>
      </c>
      <c r="D21" s="368">
        <f>ROUND(4/12,2)</f>
        <v>0.33</v>
      </c>
      <c r="E21" s="369">
        <f>Dados!B146</f>
        <v>344.4199999999999</v>
      </c>
      <c r="F21" s="341">
        <f>ROUND(D21*E21,2)</f>
        <v>113.66</v>
      </c>
    </row>
    <row r="22" spans="1:6" ht="38.25" customHeight="1" x14ac:dyDescent="0.2">
      <c r="A22" s="749" t="s">
        <v>319</v>
      </c>
      <c r="B22" s="749"/>
      <c r="C22" s="347" t="s">
        <v>306</v>
      </c>
      <c r="D22" s="368">
        <f>ROUND(4/12,2)</f>
        <v>0.33</v>
      </c>
      <c r="E22" s="349">
        <f>Dados!B151+Dados!B153</f>
        <v>8.26</v>
      </c>
      <c r="F22" s="345">
        <f>ROUND(D22*E22,2)</f>
        <v>2.73</v>
      </c>
    </row>
    <row r="23" spans="1:6" ht="13.5" customHeight="1" x14ac:dyDescent="0.2">
      <c r="A23" s="741" t="s">
        <v>310</v>
      </c>
      <c r="B23" s="741"/>
      <c r="C23" s="741"/>
      <c r="D23" s="741"/>
      <c r="E23" s="350"/>
      <c r="F23" s="371">
        <f>SUM(F21:F22)</f>
        <v>116.39</v>
      </c>
    </row>
    <row r="24" spans="1:6" ht="15.75" customHeight="1" x14ac:dyDescent="0.2">
      <c r="A24" s="742" t="s">
        <v>320</v>
      </c>
      <c r="B24" s="742"/>
      <c r="C24" s="742"/>
      <c r="D24" s="742"/>
      <c r="E24" s="372"/>
      <c r="F24" s="373">
        <f>F11+F19+F23</f>
        <v>8705.76</v>
      </c>
    </row>
    <row r="25" spans="1:6" ht="15.75" customHeight="1" x14ac:dyDescent="0.2">
      <c r="A25" s="743" t="s">
        <v>271</v>
      </c>
      <c r="B25" s="743"/>
      <c r="C25" s="375">
        <f>Dados!B9</f>
        <v>0.29089999999999999</v>
      </c>
      <c r="D25" s="376">
        <f>F24</f>
        <v>8705.76</v>
      </c>
      <c r="E25" s="373"/>
      <c r="F25" s="377">
        <f>ROUND(C25*D25,2)</f>
        <v>2532.5100000000002</v>
      </c>
    </row>
    <row r="26" spans="1:6" ht="15.75" customHeight="1" x14ac:dyDescent="0.2">
      <c r="A26" s="742" t="s">
        <v>321</v>
      </c>
      <c r="B26" s="742"/>
      <c r="C26" s="742"/>
      <c r="D26" s="742"/>
      <c r="E26" s="378"/>
      <c r="F26" s="373">
        <f>F24+F25</f>
        <v>11238.27</v>
      </c>
    </row>
    <row r="27" spans="1:6" ht="15.75" customHeight="1" x14ac:dyDescent="0.2">
      <c r="A27" s="744" t="s">
        <v>322</v>
      </c>
      <c r="B27" s="744"/>
      <c r="C27" s="744"/>
      <c r="D27" s="744"/>
      <c r="E27" s="379"/>
      <c r="F27" s="380">
        <v>220</v>
      </c>
    </row>
    <row r="28" spans="1:6" ht="15.75" customHeight="1" x14ac:dyDescent="0.2">
      <c r="A28" s="740" t="s">
        <v>323</v>
      </c>
      <c r="B28" s="740"/>
      <c r="C28" s="740"/>
      <c r="D28" s="740"/>
      <c r="E28" s="381"/>
      <c r="F28" s="382">
        <f>ROUND(F26/F27,2)</f>
        <v>51.08</v>
      </c>
    </row>
  </sheetData>
  <mergeCells count="28">
    <mergeCell ref="A1:F1"/>
    <mergeCell ref="A3:F3"/>
    <mergeCell ref="A4:F4"/>
    <mergeCell ref="A5:B6"/>
    <mergeCell ref="C5:C6"/>
    <mergeCell ref="D5:D6"/>
    <mergeCell ref="E5:F5"/>
    <mergeCell ref="A7:F7"/>
    <mergeCell ref="A8:B8"/>
    <mergeCell ref="A9:B9"/>
    <mergeCell ref="A10:B10"/>
    <mergeCell ref="A11:D11"/>
    <mergeCell ref="A12:B12"/>
    <mergeCell ref="A13:B13"/>
    <mergeCell ref="A14:B14"/>
    <mergeCell ref="A15:B15"/>
    <mergeCell ref="A16:B16"/>
    <mergeCell ref="A18:B18"/>
    <mergeCell ref="A19:B19"/>
    <mergeCell ref="A20:F20"/>
    <mergeCell ref="A21:B21"/>
    <mergeCell ref="A22:B22"/>
    <mergeCell ref="A28:D28"/>
    <mergeCell ref="A23:D23"/>
    <mergeCell ref="A24:D24"/>
    <mergeCell ref="A25:B25"/>
    <mergeCell ref="A26:D26"/>
    <mergeCell ref="A27:D27"/>
  </mergeCells>
  <printOptions horizontalCentered="1"/>
  <pageMargins left="0.78749999999999998" right="0.196527777777778" top="0.78749999999999998" bottom="0.39305555555555599" header="0.511811023622047" footer="0.196527777777778"/>
  <pageSetup paperSize="9" scale="95" orientation="portrait" r:id="rId1"/>
  <headerFooter>
    <oddFooter>&amp;L&amp;F - &amp;A&amp;RPágina &amp;P/&amp;N</oddFooter>
  </headerFooter>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tabColor rgb="FFFFFF00"/>
  </sheetPr>
  <dimension ref="A1:F29"/>
  <sheetViews>
    <sheetView view="pageBreakPreview" topLeftCell="A23" zoomScaleNormal="100" workbookViewId="0">
      <selection activeCell="A3" sqref="A3:F3"/>
    </sheetView>
  </sheetViews>
  <sheetFormatPr defaultColWidth="8.85546875" defaultRowHeight="12.75" x14ac:dyDescent="0.2"/>
  <cols>
    <col min="2" max="2" width="37.7109375" customWidth="1"/>
    <col min="3" max="3" width="9.28515625" customWidth="1"/>
    <col min="4" max="4" width="12.7109375" customWidth="1"/>
    <col min="5" max="5" width="12.5703125" customWidth="1"/>
    <col min="6" max="6" width="13.28515625" customWidth="1"/>
  </cols>
  <sheetData>
    <row r="1" spans="1:6" ht="84.75" customHeight="1" x14ac:dyDescent="0.25">
      <c r="A1" s="765"/>
      <c r="B1" s="765"/>
      <c r="C1" s="765"/>
      <c r="D1" s="765"/>
      <c r="E1" s="765"/>
      <c r="F1" s="765"/>
    </row>
    <row r="2" spans="1:6" ht="15" customHeight="1" x14ac:dyDescent="0.25">
      <c r="A2" s="383"/>
      <c r="B2" s="383"/>
      <c r="C2" s="383"/>
      <c r="D2" s="383"/>
      <c r="E2" s="383"/>
      <c r="F2" s="383"/>
    </row>
    <row r="3" spans="1:6" ht="25.5" customHeight="1" x14ac:dyDescent="0.2">
      <c r="A3" s="755" t="s">
        <v>296</v>
      </c>
      <c r="B3" s="755"/>
      <c r="C3" s="755"/>
      <c r="D3" s="755"/>
      <c r="E3" s="755"/>
      <c r="F3" s="755"/>
    </row>
    <row r="4" spans="1:6" ht="18" customHeight="1" x14ac:dyDescent="0.2">
      <c r="A4" s="766" t="s">
        <v>324</v>
      </c>
      <c r="B4" s="766"/>
      <c r="C4" s="766"/>
      <c r="D4" s="766"/>
      <c r="E4" s="766"/>
      <c r="F4" s="766"/>
    </row>
    <row r="5" spans="1:6" ht="12.75" customHeight="1" x14ac:dyDescent="0.2">
      <c r="A5" s="757" t="s">
        <v>298</v>
      </c>
      <c r="B5" s="757"/>
      <c r="C5" s="757" t="s">
        <v>299</v>
      </c>
      <c r="D5" s="759" t="s">
        <v>300</v>
      </c>
      <c r="E5" s="759" t="s">
        <v>301</v>
      </c>
      <c r="F5" s="759"/>
    </row>
    <row r="6" spans="1:6" ht="12.75" customHeight="1" x14ac:dyDescent="0.2">
      <c r="A6" s="757"/>
      <c r="B6" s="757"/>
      <c r="C6" s="757"/>
      <c r="D6" s="757"/>
      <c r="E6" s="336" t="s">
        <v>302</v>
      </c>
      <c r="F6" s="336" t="s">
        <v>303</v>
      </c>
    </row>
    <row r="7" spans="1:6" ht="13.5" customHeight="1" x14ac:dyDescent="0.2">
      <c r="A7" s="764" t="s">
        <v>304</v>
      </c>
      <c r="B7" s="764"/>
      <c r="C7" s="764"/>
      <c r="D7" s="764"/>
      <c r="E7" s="764"/>
      <c r="F7" s="764"/>
    </row>
    <row r="8" spans="1:6" ht="13.5" customHeight="1" x14ac:dyDescent="0.2">
      <c r="A8" s="751" t="s">
        <v>325</v>
      </c>
      <c r="B8" s="751"/>
      <c r="C8" s="338" t="s">
        <v>306</v>
      </c>
      <c r="D8" s="340">
        <v>1</v>
      </c>
      <c r="E8" s="340">
        <f>Dados!B10</f>
        <v>2263.29</v>
      </c>
      <c r="F8" s="384">
        <f>ROUND(D8*E8,2)</f>
        <v>2263.29</v>
      </c>
    </row>
    <row r="9" spans="1:6" ht="13.5" customHeight="1" x14ac:dyDescent="0.2">
      <c r="A9" s="745" t="s">
        <v>307</v>
      </c>
      <c r="B9" s="745"/>
      <c r="C9" s="343" t="s">
        <v>306</v>
      </c>
      <c r="D9" s="344">
        <v>1</v>
      </c>
      <c r="E9" s="344">
        <f>Dados!B14</f>
        <v>91.4</v>
      </c>
      <c r="F9" s="384">
        <f>ROUND(D9*E9,2)</f>
        <v>91.4</v>
      </c>
    </row>
    <row r="10" spans="1:6" ht="13.5" customHeight="1" x14ac:dyDescent="0.2">
      <c r="A10" s="752" t="s">
        <v>308</v>
      </c>
      <c r="B10" s="752"/>
      <c r="C10" s="347" t="s">
        <v>309</v>
      </c>
      <c r="D10" s="385">
        <f>Dados!B7</f>
        <v>0.73850000000000005</v>
      </c>
      <c r="E10" s="349">
        <f>F8+F9</f>
        <v>2354.69</v>
      </c>
      <c r="F10" s="384">
        <f>ROUND(D10*E10,2)</f>
        <v>1738.94</v>
      </c>
    </row>
    <row r="11" spans="1:6" ht="13.5" customHeight="1" x14ac:dyDescent="0.2">
      <c r="A11" s="741" t="s">
        <v>310</v>
      </c>
      <c r="B11" s="741"/>
      <c r="C11" s="741"/>
      <c r="D11" s="741"/>
      <c r="E11" s="386"/>
      <c r="F11" s="387">
        <f>SUM(F8:F10)</f>
        <v>4093.63</v>
      </c>
    </row>
    <row r="12" spans="1:6" ht="13.5" customHeight="1" x14ac:dyDescent="0.2">
      <c r="A12" s="762" t="s">
        <v>311</v>
      </c>
      <c r="B12" s="762"/>
      <c r="C12" s="762"/>
      <c r="D12" s="762"/>
      <c r="E12" s="762"/>
      <c r="F12" s="762"/>
    </row>
    <row r="13" spans="1:6" ht="13.5" customHeight="1" x14ac:dyDescent="0.2">
      <c r="A13" s="763" t="s">
        <v>312</v>
      </c>
      <c r="B13" s="763"/>
      <c r="C13" s="367" t="s">
        <v>306</v>
      </c>
      <c r="D13" s="389">
        <v>1</v>
      </c>
      <c r="E13" s="369">
        <f>Dados!B19</f>
        <v>445</v>
      </c>
      <c r="F13" s="384">
        <f t="shared" ref="F13:F18" si="0">ROUND(D13*E13,2)</f>
        <v>445</v>
      </c>
    </row>
    <row r="14" spans="1:6" ht="13.5" customHeight="1" x14ac:dyDescent="0.2">
      <c r="A14" s="752" t="s">
        <v>313</v>
      </c>
      <c r="B14" s="752"/>
      <c r="C14" s="347" t="s">
        <v>306</v>
      </c>
      <c r="D14" s="349">
        <v>1</v>
      </c>
      <c r="E14" s="359">
        <f>Dados!B18</f>
        <v>815</v>
      </c>
      <c r="F14" s="384">
        <f t="shared" si="0"/>
        <v>815</v>
      </c>
    </row>
    <row r="15" spans="1:6" ht="13.5" customHeight="1" x14ac:dyDescent="0.2">
      <c r="A15" s="752" t="s">
        <v>314</v>
      </c>
      <c r="B15" s="752"/>
      <c r="C15" s="347" t="s">
        <v>306</v>
      </c>
      <c r="D15" s="349">
        <v>0.65</v>
      </c>
      <c r="E15" s="359">
        <f>Dados!B20</f>
        <v>265.67</v>
      </c>
      <c r="F15" s="384">
        <f t="shared" si="0"/>
        <v>172.69</v>
      </c>
    </row>
    <row r="16" spans="1:6" ht="13.5" customHeight="1" x14ac:dyDescent="0.2">
      <c r="A16" s="752" t="s">
        <v>315</v>
      </c>
      <c r="B16" s="752"/>
      <c r="C16" s="347" t="s">
        <v>306</v>
      </c>
      <c r="D16" s="349">
        <v>1</v>
      </c>
      <c r="E16" s="359">
        <f>Dados!B21</f>
        <v>5.35</v>
      </c>
      <c r="F16" s="384">
        <f t="shared" si="0"/>
        <v>5.35</v>
      </c>
    </row>
    <row r="17" spans="1:6" ht="13.5" customHeight="1" x14ac:dyDescent="0.2">
      <c r="A17" s="346" t="str">
        <f>'OP.LEV.HN'!A19</f>
        <v>Assistência Odontológica</v>
      </c>
      <c r="B17" s="358"/>
      <c r="C17" s="347" t="s">
        <v>306</v>
      </c>
      <c r="D17" s="359">
        <v>1</v>
      </c>
      <c r="E17" s="359">
        <f>Dados!B22</f>
        <v>10.41</v>
      </c>
      <c r="F17" s="360">
        <f t="shared" si="0"/>
        <v>10.41</v>
      </c>
    </row>
    <row r="18" spans="1:6" ht="13.5" customHeight="1" x14ac:dyDescent="0.2">
      <c r="A18" s="752" t="s">
        <v>316</v>
      </c>
      <c r="B18" s="752"/>
      <c r="C18" s="347" t="s">
        <v>306</v>
      </c>
      <c r="D18" s="349">
        <v>50</v>
      </c>
      <c r="E18" s="359">
        <f>Dados!B31</f>
        <v>5.0999999999999996</v>
      </c>
      <c r="F18" s="384">
        <f t="shared" si="0"/>
        <v>255</v>
      </c>
    </row>
    <row r="19" spans="1:6" ht="13.5" customHeight="1" x14ac:dyDescent="0.2">
      <c r="A19" s="741" t="s">
        <v>310</v>
      </c>
      <c r="B19" s="741"/>
      <c r="C19" s="390" t="s">
        <v>306</v>
      </c>
      <c r="D19" s="391"/>
      <c r="E19" s="392"/>
      <c r="F19" s="393">
        <f>SUM(F13:F18)</f>
        <v>1703.45</v>
      </c>
    </row>
    <row r="20" spans="1:6" ht="13.5" customHeight="1" x14ac:dyDescent="0.2">
      <c r="A20" s="762" t="s">
        <v>317</v>
      </c>
      <c r="B20" s="762"/>
      <c r="C20" s="762"/>
      <c r="D20" s="762"/>
      <c r="E20" s="762"/>
      <c r="F20" s="762"/>
    </row>
    <row r="21" spans="1:6" ht="34.5" customHeight="1" x14ac:dyDescent="0.2">
      <c r="A21" s="748" t="s">
        <v>326</v>
      </c>
      <c r="B21" s="748"/>
      <c r="C21" s="367" t="s">
        <v>306</v>
      </c>
      <c r="D21" s="368">
        <f>ROUND(4/12,2)</f>
        <v>0.33</v>
      </c>
      <c r="E21" s="369">
        <f>Dados!B146</f>
        <v>344.4199999999999</v>
      </c>
      <c r="F21" s="384">
        <f>ROUND(D21*E21,2)</f>
        <v>113.66</v>
      </c>
    </row>
    <row r="22" spans="1:6" ht="36.75" customHeight="1" x14ac:dyDescent="0.2">
      <c r="A22" s="749" t="s">
        <v>327</v>
      </c>
      <c r="B22" s="749"/>
      <c r="C22" s="347" t="s">
        <v>306</v>
      </c>
      <c r="D22" s="368">
        <f>ROUND(4/12,2)</f>
        <v>0.33</v>
      </c>
      <c r="E22" s="349">
        <f>Dados!B155</f>
        <v>83.66</v>
      </c>
      <c r="F22" s="384">
        <f>ROUND(D22*E22,2)</f>
        <v>27.61</v>
      </c>
    </row>
    <row r="23" spans="1:6" ht="40.5" customHeight="1" x14ac:dyDescent="0.2">
      <c r="A23" s="749" t="s">
        <v>328</v>
      </c>
      <c r="B23" s="749"/>
      <c r="C23" s="347" t="s">
        <v>306</v>
      </c>
      <c r="D23" s="368">
        <f>ROUND(4/12,2)</f>
        <v>0.33</v>
      </c>
      <c r="E23" s="349">
        <f>Dados!B163</f>
        <v>195.79000000000002</v>
      </c>
      <c r="F23" s="384">
        <f>ROUND(D23*E23,2)</f>
        <v>64.61</v>
      </c>
    </row>
    <row r="24" spans="1:6" ht="13.5" customHeight="1" x14ac:dyDescent="0.2">
      <c r="A24" s="741" t="s">
        <v>310</v>
      </c>
      <c r="B24" s="741"/>
      <c r="C24" s="741"/>
      <c r="D24" s="741"/>
      <c r="E24" s="394"/>
      <c r="F24" s="387">
        <f>SUM(F21:F23)</f>
        <v>205.88</v>
      </c>
    </row>
    <row r="25" spans="1:6" ht="15.75" customHeight="1" x14ac:dyDescent="0.2">
      <c r="A25" s="761" t="s">
        <v>320</v>
      </c>
      <c r="B25" s="761"/>
      <c r="C25" s="761"/>
      <c r="D25" s="761"/>
      <c r="E25" s="395"/>
      <c r="F25" s="393">
        <f>F11+F19+F24</f>
        <v>6002.96</v>
      </c>
    </row>
    <row r="26" spans="1:6" ht="15.75" customHeight="1" x14ac:dyDescent="0.2">
      <c r="A26" s="743" t="s">
        <v>271</v>
      </c>
      <c r="B26" s="743"/>
      <c r="C26" s="396">
        <f>Dados!B9</f>
        <v>0.29089999999999999</v>
      </c>
      <c r="D26" s="397">
        <f>F25</f>
        <v>6002.96</v>
      </c>
      <c r="E26" s="398"/>
      <c r="F26" s="399">
        <f>ROUND(C26*D26,2)</f>
        <v>1746.26</v>
      </c>
    </row>
    <row r="27" spans="1:6" ht="15.75" customHeight="1" x14ac:dyDescent="0.2">
      <c r="A27" s="761" t="s">
        <v>321</v>
      </c>
      <c r="B27" s="761"/>
      <c r="C27" s="761"/>
      <c r="D27" s="761"/>
      <c r="E27" s="400"/>
      <c r="F27" s="401">
        <f>F25+F26</f>
        <v>7749.22</v>
      </c>
    </row>
    <row r="28" spans="1:6" ht="15.75" customHeight="1" x14ac:dyDescent="0.2">
      <c r="A28" s="743" t="s">
        <v>322</v>
      </c>
      <c r="B28" s="743"/>
      <c r="C28" s="743"/>
      <c r="D28" s="743"/>
      <c r="E28" s="402"/>
      <c r="F28" s="403">
        <v>220</v>
      </c>
    </row>
    <row r="29" spans="1:6" ht="15.75" customHeight="1" x14ac:dyDescent="0.2">
      <c r="A29" s="760" t="s">
        <v>323</v>
      </c>
      <c r="B29" s="760"/>
      <c r="C29" s="760"/>
      <c r="D29" s="760"/>
      <c r="E29" s="404"/>
      <c r="F29" s="405">
        <f>ROUND(F27/F28,2)</f>
        <v>35.22</v>
      </c>
    </row>
  </sheetData>
  <mergeCells count="29">
    <mergeCell ref="A1:F1"/>
    <mergeCell ref="A3:F3"/>
    <mergeCell ref="A4:F4"/>
    <mergeCell ref="A5:B6"/>
    <mergeCell ref="C5:C6"/>
    <mergeCell ref="D5:D6"/>
    <mergeCell ref="E5:F5"/>
    <mergeCell ref="A7:F7"/>
    <mergeCell ref="A8:B8"/>
    <mergeCell ref="A9:B9"/>
    <mergeCell ref="A10:B10"/>
    <mergeCell ref="A11:D11"/>
    <mergeCell ref="A12:F12"/>
    <mergeCell ref="A13:B13"/>
    <mergeCell ref="A14:B14"/>
    <mergeCell ref="A15:B15"/>
    <mergeCell ref="A16:B16"/>
    <mergeCell ref="A18:B18"/>
    <mergeCell ref="A19:B19"/>
    <mergeCell ref="A20:F20"/>
    <mergeCell ref="A21:B21"/>
    <mergeCell ref="A22:B22"/>
    <mergeCell ref="A28:D28"/>
    <mergeCell ref="A29:D29"/>
    <mergeCell ref="A23:B23"/>
    <mergeCell ref="A24:D24"/>
    <mergeCell ref="A25:D25"/>
    <mergeCell ref="A26:B26"/>
    <mergeCell ref="A27:D27"/>
  </mergeCells>
  <printOptions horizontalCentered="1"/>
  <pageMargins left="0.78749999999999998" right="0.196527777777778" top="0.78749999999999998" bottom="0.39305555555555599" header="0.511811023622047" footer="0.196527777777778"/>
  <pageSetup paperSize="9" scale="95" orientation="portrait" r:id="rId1"/>
  <headerFooter>
    <oddFooter>&amp;L&amp;F - &amp;A&amp;RPágina &amp;P/&amp;N</oddFooter>
  </headerFooter>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tabColor rgb="FFFFFF00"/>
  </sheetPr>
  <dimension ref="A1:E31"/>
  <sheetViews>
    <sheetView view="pageBreakPreview" zoomScaleNormal="100" workbookViewId="0">
      <selection activeCell="A3" sqref="A3"/>
    </sheetView>
  </sheetViews>
  <sheetFormatPr defaultColWidth="9.28515625" defaultRowHeight="15" x14ac:dyDescent="0.25"/>
  <cols>
    <col min="1" max="1" width="42.7109375" style="10" customWidth="1"/>
    <col min="2" max="3" width="11.7109375" style="10" customWidth="1"/>
    <col min="4" max="4" width="12.7109375" style="10" customWidth="1"/>
    <col min="5" max="5" width="12.7109375" style="406" customWidth="1"/>
    <col min="6" max="16384" width="9.28515625" style="407"/>
  </cols>
  <sheetData>
    <row r="1" spans="1:5" ht="75" customHeight="1" x14ac:dyDescent="0.2">
      <c r="A1" s="3"/>
      <c r="B1" s="408"/>
      <c r="C1" s="408"/>
      <c r="D1" s="408"/>
      <c r="E1" s="409"/>
    </row>
    <row r="2" spans="1:5" ht="15.75" customHeight="1" x14ac:dyDescent="0.2">
      <c r="A2" s="767"/>
      <c r="B2" s="767"/>
      <c r="C2" s="767"/>
      <c r="D2" s="767"/>
      <c r="E2" s="767"/>
    </row>
    <row r="3" spans="1:5" ht="30" customHeight="1" x14ac:dyDescent="0.2">
      <c r="A3" s="755" t="s">
        <v>296</v>
      </c>
      <c r="B3" s="755"/>
      <c r="C3" s="755"/>
      <c r="D3" s="755"/>
      <c r="E3" s="755"/>
    </row>
    <row r="4" spans="1:5" ht="18" customHeight="1" x14ac:dyDescent="0.2">
      <c r="A4" s="756" t="s">
        <v>329</v>
      </c>
      <c r="B4" s="756"/>
      <c r="C4" s="756"/>
      <c r="D4" s="756"/>
      <c r="E4" s="756"/>
    </row>
    <row r="5" spans="1:5" ht="18" customHeight="1" x14ac:dyDescent="0.2">
      <c r="A5" s="768" t="s">
        <v>330</v>
      </c>
      <c r="B5" s="768"/>
      <c r="C5" s="768"/>
      <c r="D5" s="768"/>
      <c r="E5" s="768"/>
    </row>
    <row r="6" spans="1:5" ht="15" customHeight="1" x14ac:dyDescent="0.2">
      <c r="A6" s="769" t="s">
        <v>298</v>
      </c>
      <c r="B6" s="769" t="s">
        <v>299</v>
      </c>
      <c r="C6" s="770" t="s">
        <v>300</v>
      </c>
      <c r="D6" s="770" t="s">
        <v>301</v>
      </c>
      <c r="E6" s="770"/>
    </row>
    <row r="7" spans="1:5" ht="15" customHeight="1" x14ac:dyDescent="0.2">
      <c r="A7" s="769"/>
      <c r="B7" s="769"/>
      <c r="C7" s="769"/>
      <c r="D7" s="412" t="s">
        <v>302</v>
      </c>
      <c r="E7" s="412" t="s">
        <v>303</v>
      </c>
    </row>
    <row r="8" spans="1:5" ht="15" customHeight="1" x14ac:dyDescent="0.2">
      <c r="A8" s="413" t="s">
        <v>304</v>
      </c>
      <c r="B8" s="414"/>
      <c r="C8" s="414"/>
      <c r="D8" s="414"/>
      <c r="E8" s="415"/>
    </row>
    <row r="9" spans="1:5" ht="15" customHeight="1" x14ac:dyDescent="0.2">
      <c r="A9" s="416" t="s">
        <v>331</v>
      </c>
      <c r="B9" s="367" t="s">
        <v>306</v>
      </c>
      <c r="C9" s="369">
        <v>1</v>
      </c>
      <c r="D9" s="369">
        <f>Dados!B13</f>
        <v>2096</v>
      </c>
      <c r="E9" s="417">
        <f>ROUND(C9*D9,2)</f>
        <v>2096</v>
      </c>
    </row>
    <row r="10" spans="1:5" ht="15" customHeight="1" x14ac:dyDescent="0.2">
      <c r="A10" s="388" t="s">
        <v>332</v>
      </c>
      <c r="B10" s="418" t="s">
        <v>306</v>
      </c>
      <c r="C10" s="419">
        <v>0.2</v>
      </c>
      <c r="D10" s="420">
        <f>Dados!B17</f>
        <v>1846.29</v>
      </c>
      <c r="E10" s="360">
        <f>ROUND(C10*D10,2)</f>
        <v>369.26</v>
      </c>
    </row>
    <row r="11" spans="1:5" ht="15" customHeight="1" x14ac:dyDescent="0.2">
      <c r="A11" s="346" t="s">
        <v>333</v>
      </c>
      <c r="B11" s="347" t="s">
        <v>306</v>
      </c>
      <c r="C11" s="359">
        <v>1</v>
      </c>
      <c r="D11" s="359">
        <f>Dados!B15</f>
        <v>91.4</v>
      </c>
      <c r="E11" s="360">
        <f>ROUND(C11*D11,2)</f>
        <v>91.4</v>
      </c>
    </row>
    <row r="12" spans="1:5" ht="15" customHeight="1" x14ac:dyDescent="0.2">
      <c r="A12" s="346" t="s">
        <v>308</v>
      </c>
      <c r="B12" s="347" t="s">
        <v>309</v>
      </c>
      <c r="C12" s="421">
        <f>Dados!B7</f>
        <v>0.73850000000000005</v>
      </c>
      <c r="D12" s="359">
        <f>SUM(E9:E11)</f>
        <v>2556.6600000000003</v>
      </c>
      <c r="E12" s="360">
        <f>ROUND(C12*D12,2)</f>
        <v>1888.09</v>
      </c>
    </row>
    <row r="13" spans="1:5" ht="15" customHeight="1" x14ac:dyDescent="0.2">
      <c r="A13" s="361" t="s">
        <v>310</v>
      </c>
      <c r="B13" s="422"/>
      <c r="C13" s="423"/>
      <c r="D13" s="424"/>
      <c r="E13" s="425">
        <f>SUM(E9:E12)</f>
        <v>4444.75</v>
      </c>
    </row>
    <row r="14" spans="1:5" ht="15" customHeight="1" x14ac:dyDescent="0.2">
      <c r="A14" s="426" t="s">
        <v>311</v>
      </c>
      <c r="B14" s="427"/>
      <c r="C14" s="428"/>
      <c r="D14" s="428"/>
      <c r="E14" s="429"/>
    </row>
    <row r="15" spans="1:5" ht="15" customHeight="1" x14ac:dyDescent="0.2">
      <c r="A15" s="416" t="s">
        <v>334</v>
      </c>
      <c r="B15" s="367" t="s">
        <v>306</v>
      </c>
      <c r="C15" s="369">
        <v>1</v>
      </c>
      <c r="D15" s="369">
        <f>Dados!B19</f>
        <v>445</v>
      </c>
      <c r="E15" s="417">
        <f t="shared" ref="E15:E20" si="0">ROUND(C15*D15,2)</f>
        <v>445</v>
      </c>
    </row>
    <row r="16" spans="1:5" ht="15" customHeight="1" x14ac:dyDescent="0.2">
      <c r="A16" s="745" t="s">
        <v>313</v>
      </c>
      <c r="B16" s="745"/>
      <c r="C16" s="359">
        <v>1</v>
      </c>
      <c r="D16" s="359">
        <f>Dados!B18</f>
        <v>815</v>
      </c>
      <c r="E16" s="360">
        <f t="shared" si="0"/>
        <v>815</v>
      </c>
    </row>
    <row r="17" spans="1:5" ht="15" customHeight="1" x14ac:dyDescent="0.2">
      <c r="A17" s="342" t="s">
        <v>314</v>
      </c>
      <c r="B17" s="343" t="s">
        <v>306</v>
      </c>
      <c r="C17" s="430">
        <v>0.65</v>
      </c>
      <c r="D17" s="359">
        <f>Dados!B20</f>
        <v>265.67</v>
      </c>
      <c r="E17" s="360">
        <f t="shared" si="0"/>
        <v>172.69</v>
      </c>
    </row>
    <row r="18" spans="1:5" ht="15" customHeight="1" x14ac:dyDescent="0.2">
      <c r="A18" s="346" t="s">
        <v>315</v>
      </c>
      <c r="B18" s="347" t="s">
        <v>306</v>
      </c>
      <c r="C18" s="359">
        <v>1</v>
      </c>
      <c r="D18" s="359">
        <f>Dados!B21</f>
        <v>5.35</v>
      </c>
      <c r="E18" s="360">
        <f t="shared" si="0"/>
        <v>5.35</v>
      </c>
    </row>
    <row r="19" spans="1:5" ht="15" customHeight="1" x14ac:dyDescent="0.2">
      <c r="A19" s="346" t="s">
        <v>335</v>
      </c>
      <c r="B19" s="347" t="s">
        <v>306</v>
      </c>
      <c r="C19" s="359">
        <v>1</v>
      </c>
      <c r="D19" s="359">
        <f>Dados!B22</f>
        <v>10.41</v>
      </c>
      <c r="E19" s="360">
        <f t="shared" si="0"/>
        <v>10.41</v>
      </c>
    </row>
    <row r="20" spans="1:5" ht="15" customHeight="1" x14ac:dyDescent="0.2">
      <c r="A20" s="346" t="s">
        <v>316</v>
      </c>
      <c r="B20" s="347" t="s">
        <v>306</v>
      </c>
      <c r="C20" s="359">
        <v>50</v>
      </c>
      <c r="D20" s="359">
        <f>Dados!B31</f>
        <v>5.0999999999999996</v>
      </c>
      <c r="E20" s="360">
        <f t="shared" si="0"/>
        <v>255</v>
      </c>
    </row>
    <row r="21" spans="1:5" ht="15" customHeight="1" x14ac:dyDescent="0.2">
      <c r="A21" s="361" t="s">
        <v>310</v>
      </c>
      <c r="B21" s="422"/>
      <c r="C21" s="423"/>
      <c r="D21" s="424"/>
      <c r="E21" s="425">
        <f>SUM(E15:E20)</f>
        <v>1703.45</v>
      </c>
    </row>
    <row r="22" spans="1:5" ht="15" customHeight="1" x14ac:dyDescent="0.2">
      <c r="A22" s="426" t="s">
        <v>317</v>
      </c>
      <c r="B22" s="427"/>
      <c r="C22" s="428"/>
      <c r="D22" s="428"/>
      <c r="E22" s="429"/>
    </row>
    <row r="23" spans="1:5" ht="54" customHeight="1" x14ac:dyDescent="0.2">
      <c r="A23" s="366" t="s">
        <v>336</v>
      </c>
      <c r="B23" s="367" t="s">
        <v>306</v>
      </c>
      <c r="C23" s="368">
        <f>ROUND(4/12,2)</f>
        <v>0.33</v>
      </c>
      <c r="D23" s="369">
        <f>Dados!B146+Dados!B171+Dados!B170</f>
        <v>401.74999999999989</v>
      </c>
      <c r="E23" s="360">
        <f>ROUND(C23*D23,2)</f>
        <v>132.58000000000001</v>
      </c>
    </row>
    <row r="24" spans="1:5" ht="38.25" customHeight="1" x14ac:dyDescent="0.2">
      <c r="A24" s="370" t="s">
        <v>337</v>
      </c>
      <c r="B24" s="347" t="s">
        <v>306</v>
      </c>
      <c r="C24" s="368">
        <f>ROUND(4/12,2)</f>
        <v>0.33</v>
      </c>
      <c r="D24" s="359">
        <f>Dados!B172+Dados!B152+Dados!B154</f>
        <v>155.13</v>
      </c>
      <c r="E24" s="360">
        <f>ROUND(C24*D24,2)</f>
        <v>51.19</v>
      </c>
    </row>
    <row r="25" spans="1:5" ht="39" customHeight="1" x14ac:dyDescent="0.2">
      <c r="A25" s="370" t="s">
        <v>338</v>
      </c>
      <c r="B25" s="347" t="s">
        <v>306</v>
      </c>
      <c r="C25" s="359">
        <v>1</v>
      </c>
      <c r="D25" s="359">
        <f>Dados!B160+Dados!B161</f>
        <v>193.49</v>
      </c>
      <c r="E25" s="360">
        <f>ROUND(C25*D25,2)</f>
        <v>193.49</v>
      </c>
    </row>
    <row r="26" spans="1:5" ht="15" customHeight="1" x14ac:dyDescent="0.2">
      <c r="A26" s="361" t="s">
        <v>310</v>
      </c>
      <c r="B26" s="422"/>
      <c r="C26" s="423"/>
      <c r="D26" s="424"/>
      <c r="E26" s="425">
        <f>SUM(E23:E25)</f>
        <v>377.26</v>
      </c>
    </row>
    <row r="27" spans="1:5" ht="15.75" customHeight="1" x14ac:dyDescent="0.2">
      <c r="A27" s="431" t="s">
        <v>320</v>
      </c>
      <c r="B27" s="432"/>
      <c r="C27" s="433"/>
      <c r="D27" s="434"/>
      <c r="E27" s="435">
        <f>E13+E21+E26</f>
        <v>6525.46</v>
      </c>
    </row>
    <row r="28" spans="1:5" ht="15.75" customHeight="1" x14ac:dyDescent="0.2">
      <c r="A28" s="374" t="s">
        <v>271</v>
      </c>
      <c r="B28" s="375">
        <f>Dados!B9</f>
        <v>0.29089999999999999</v>
      </c>
      <c r="C28" s="436">
        <f>E27</f>
        <v>6525.46</v>
      </c>
      <c r="D28" s="437"/>
      <c r="E28" s="437">
        <f>ROUND(B28*C28,2)</f>
        <v>1898.26</v>
      </c>
    </row>
    <row r="29" spans="1:5" ht="15.75" customHeight="1" x14ac:dyDescent="0.2">
      <c r="A29" s="761" t="s">
        <v>321</v>
      </c>
      <c r="B29" s="761"/>
      <c r="C29" s="761"/>
      <c r="D29" s="435"/>
      <c r="E29" s="435">
        <f>E27+E28</f>
        <v>8423.7199999999993</v>
      </c>
    </row>
    <row r="30" spans="1:5" ht="15.75" customHeight="1" x14ac:dyDescent="0.2">
      <c r="A30" s="743" t="s">
        <v>322</v>
      </c>
      <c r="B30" s="743"/>
      <c r="C30" s="743"/>
      <c r="D30" s="743"/>
      <c r="E30" s="380">
        <v>220</v>
      </c>
    </row>
    <row r="31" spans="1:5" ht="15.75" customHeight="1" x14ac:dyDescent="0.2">
      <c r="A31" s="438" t="s">
        <v>323</v>
      </c>
      <c r="B31" s="439"/>
      <c r="C31" s="440"/>
      <c r="D31" s="441"/>
      <c r="E31" s="441">
        <f>ROUND(E29/E30,2)</f>
        <v>38.29</v>
      </c>
    </row>
  </sheetData>
  <mergeCells count="11">
    <mergeCell ref="A16:B16"/>
    <mergeCell ref="A29:C29"/>
    <mergeCell ref="A30:D30"/>
    <mergeCell ref="A2:E2"/>
    <mergeCell ref="A3:E3"/>
    <mergeCell ref="A4:E4"/>
    <mergeCell ref="A5:E5"/>
    <mergeCell ref="A6:A7"/>
    <mergeCell ref="B6:B7"/>
    <mergeCell ref="C6:C7"/>
    <mergeCell ref="D6:E6"/>
  </mergeCells>
  <printOptions horizontalCentered="1"/>
  <pageMargins left="0.78749999999999998" right="0.196527777777778" top="0.78749999999999998" bottom="0.39305555555555599" header="0.511811023622047" footer="0.196527777777778"/>
  <pageSetup paperSize="9" scale="95" orientation="portrait" r:id="rId1"/>
  <headerFooter>
    <oddFooter>&amp;L&amp;F - &amp;A&amp;RPágina &amp;P/&amp;N</oddFooter>
  </headerFooter>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tabColor rgb="FFFFFF00"/>
  </sheetPr>
  <dimension ref="A1:E29"/>
  <sheetViews>
    <sheetView view="pageBreakPreview" topLeftCell="A4" zoomScaleNormal="100" workbookViewId="0">
      <selection activeCell="A3" sqref="A3"/>
    </sheetView>
  </sheetViews>
  <sheetFormatPr defaultColWidth="9.28515625" defaultRowHeight="12.75" x14ac:dyDescent="0.2"/>
  <cols>
    <col min="1" max="1" width="42.7109375" style="442" customWidth="1"/>
    <col min="2" max="3" width="11.7109375" style="442" customWidth="1"/>
    <col min="4" max="4" width="12.7109375" style="442" customWidth="1"/>
    <col min="5" max="5" width="12.7109375" style="443" customWidth="1"/>
    <col min="6" max="6" width="14.5703125" style="442" customWidth="1"/>
    <col min="7" max="7" width="12.140625" style="442" customWidth="1"/>
    <col min="8" max="8" width="10.28515625" style="442" customWidth="1"/>
    <col min="9" max="16384" width="9.28515625" style="442"/>
  </cols>
  <sheetData>
    <row r="1" spans="1:5" s="407" customFormat="1" ht="83.25" customHeight="1" x14ac:dyDescent="0.2">
      <c r="A1" s="771"/>
      <c r="B1" s="771"/>
      <c r="C1" s="771"/>
      <c r="D1" s="771"/>
      <c r="E1" s="771"/>
    </row>
    <row r="2" spans="1:5" s="407" customFormat="1" ht="10.5" customHeight="1" x14ac:dyDescent="0.2">
      <c r="A2" s="444"/>
      <c r="B2" s="410"/>
      <c r="C2" s="410"/>
      <c r="D2" s="410"/>
      <c r="E2" s="445"/>
    </row>
    <row r="3" spans="1:5" s="407" customFormat="1" ht="26.25" customHeight="1" x14ac:dyDescent="0.2">
      <c r="A3" s="755" t="s">
        <v>296</v>
      </c>
      <c r="B3" s="755"/>
      <c r="C3" s="755"/>
      <c r="D3" s="755"/>
      <c r="E3" s="755"/>
    </row>
    <row r="4" spans="1:5" s="407" customFormat="1" ht="15.75" customHeight="1" x14ac:dyDescent="0.2">
      <c r="A4" s="446"/>
      <c r="B4" s="447"/>
      <c r="C4" s="447"/>
      <c r="D4" s="447"/>
      <c r="E4" s="448"/>
    </row>
    <row r="5" spans="1:5" s="443" customFormat="1" ht="18" customHeight="1" x14ac:dyDescent="0.2">
      <c r="A5" s="756" t="s">
        <v>339</v>
      </c>
      <c r="B5" s="756"/>
      <c r="C5" s="756"/>
      <c r="D5" s="756"/>
      <c r="E5" s="756"/>
    </row>
    <row r="6" spans="1:5" ht="15" customHeight="1" x14ac:dyDescent="0.2">
      <c r="A6" s="769" t="s">
        <v>298</v>
      </c>
      <c r="B6" s="769" t="s">
        <v>299</v>
      </c>
      <c r="C6" s="770" t="s">
        <v>300</v>
      </c>
      <c r="D6" s="772" t="s">
        <v>301</v>
      </c>
      <c r="E6" s="772"/>
    </row>
    <row r="7" spans="1:5" ht="15" customHeight="1" x14ac:dyDescent="0.2">
      <c r="A7" s="769"/>
      <c r="B7" s="769"/>
      <c r="C7" s="769"/>
      <c r="D7" s="412" t="s">
        <v>302</v>
      </c>
      <c r="E7" s="412" t="s">
        <v>303</v>
      </c>
    </row>
    <row r="8" spans="1:5" ht="15" customHeight="1" x14ac:dyDescent="0.2">
      <c r="A8" s="413" t="s">
        <v>304</v>
      </c>
      <c r="B8" s="414"/>
      <c r="C8" s="414"/>
      <c r="D8" s="414"/>
      <c r="E8" s="415"/>
    </row>
    <row r="9" spans="1:5" ht="15" customHeight="1" x14ac:dyDescent="0.2">
      <c r="A9" s="337" t="s">
        <v>340</v>
      </c>
      <c r="B9" s="338" t="s">
        <v>306</v>
      </c>
      <c r="C9" s="449">
        <v>1</v>
      </c>
      <c r="D9" s="449">
        <f>Dados!B23</f>
        <v>3274.32</v>
      </c>
      <c r="E9" s="450">
        <f>ROUND(C9*D9,2)</f>
        <v>3274.32</v>
      </c>
    </row>
    <row r="10" spans="1:5" s="407" customFormat="1" ht="13.5" customHeight="1" x14ac:dyDescent="0.2">
      <c r="A10" s="346" t="s">
        <v>307</v>
      </c>
      <c r="B10" s="347" t="s">
        <v>306</v>
      </c>
      <c r="C10" s="359">
        <v>1</v>
      </c>
      <c r="D10" s="359">
        <f>Dados!B26</f>
        <v>401.63</v>
      </c>
      <c r="E10" s="360">
        <f>ROUND(C10*D10,2)</f>
        <v>401.63</v>
      </c>
    </row>
    <row r="11" spans="1:5" ht="15" customHeight="1" x14ac:dyDescent="0.2">
      <c r="A11" s="346" t="s">
        <v>308</v>
      </c>
      <c r="B11" s="347" t="s">
        <v>309</v>
      </c>
      <c r="C11" s="421">
        <f>Dados!B7</f>
        <v>0.73850000000000005</v>
      </c>
      <c r="D11" s="359">
        <f>SUM(E9:E10)</f>
        <v>3675.9500000000003</v>
      </c>
      <c r="E11" s="360">
        <f>ROUND(C11*D11,2)</f>
        <v>2714.69</v>
      </c>
    </row>
    <row r="12" spans="1:5" ht="15" customHeight="1" x14ac:dyDescent="0.2">
      <c r="A12" s="361" t="s">
        <v>310</v>
      </c>
      <c r="B12" s="422"/>
      <c r="C12" s="423"/>
      <c r="D12" s="424"/>
      <c r="E12" s="425">
        <f>SUM(E9:E11)</f>
        <v>6390.64</v>
      </c>
    </row>
    <row r="13" spans="1:5" ht="15" customHeight="1" x14ac:dyDescent="0.2">
      <c r="A13" s="451" t="s">
        <v>311</v>
      </c>
      <c r="B13" s="452"/>
      <c r="C13" s="453"/>
      <c r="D13" s="453"/>
      <c r="E13" s="454"/>
    </row>
    <row r="14" spans="1:5" ht="15" customHeight="1" x14ac:dyDescent="0.2">
      <c r="A14" s="416" t="s">
        <v>312</v>
      </c>
      <c r="B14" s="367" t="s">
        <v>306</v>
      </c>
      <c r="C14" s="369">
        <v>1</v>
      </c>
      <c r="D14" s="369">
        <f>Dados!B29</f>
        <v>113.74</v>
      </c>
      <c r="E14" s="417">
        <f t="shared" ref="E14:E19" si="0">ROUND(C14*D14,2)</f>
        <v>113.74</v>
      </c>
    </row>
    <row r="15" spans="1:5" ht="15" customHeight="1" x14ac:dyDescent="0.2">
      <c r="A15" s="346" t="s">
        <v>313</v>
      </c>
      <c r="B15" s="347" t="s">
        <v>306</v>
      </c>
      <c r="C15" s="359">
        <v>1</v>
      </c>
      <c r="D15" s="359">
        <f>Dados!B28</f>
        <v>871.25</v>
      </c>
      <c r="E15" s="360">
        <f t="shared" si="0"/>
        <v>871.25</v>
      </c>
    </row>
    <row r="16" spans="1:5" ht="15" customHeight="1" x14ac:dyDescent="0.2">
      <c r="A16" s="346" t="s">
        <v>341</v>
      </c>
      <c r="B16" s="347" t="s">
        <v>306</v>
      </c>
      <c r="C16" s="359">
        <v>0.5</v>
      </c>
      <c r="D16" s="359">
        <f>Dados!B30</f>
        <v>108.88</v>
      </c>
      <c r="E16" s="360">
        <f t="shared" si="0"/>
        <v>54.44</v>
      </c>
    </row>
    <row r="17" spans="1:5" ht="15" customHeight="1" x14ac:dyDescent="0.2">
      <c r="A17" s="346" t="s">
        <v>315</v>
      </c>
      <c r="B17" s="347" t="s">
        <v>306</v>
      </c>
      <c r="C17" s="359">
        <v>1</v>
      </c>
      <c r="D17" s="359">
        <f>Dados!B21</f>
        <v>5.35</v>
      </c>
      <c r="E17" s="360">
        <f t="shared" si="0"/>
        <v>5.35</v>
      </c>
    </row>
    <row r="18" spans="1:5" ht="15" customHeight="1" x14ac:dyDescent="0.2">
      <c r="A18" s="346" t="s">
        <v>335</v>
      </c>
      <c r="B18" s="347" t="s">
        <v>306</v>
      </c>
      <c r="C18" s="359">
        <v>1</v>
      </c>
      <c r="D18" s="359">
        <f>Dados!B22</f>
        <v>10.41</v>
      </c>
      <c r="E18" s="360">
        <f t="shared" si="0"/>
        <v>10.41</v>
      </c>
    </row>
    <row r="19" spans="1:5" ht="15" customHeight="1" x14ac:dyDescent="0.2">
      <c r="A19" s="346" t="s">
        <v>316</v>
      </c>
      <c r="B19" s="347" t="s">
        <v>306</v>
      </c>
      <c r="C19" s="359">
        <v>50</v>
      </c>
      <c r="D19" s="359">
        <f>Dados!B31</f>
        <v>5.0999999999999996</v>
      </c>
      <c r="E19" s="360">
        <f t="shared" si="0"/>
        <v>255</v>
      </c>
    </row>
    <row r="20" spans="1:5" ht="15" customHeight="1" x14ac:dyDescent="0.2">
      <c r="A20" s="361" t="s">
        <v>310</v>
      </c>
      <c r="B20" s="422"/>
      <c r="C20" s="423"/>
      <c r="D20" s="424"/>
      <c r="E20" s="425">
        <f>SUM(E14:E19)</f>
        <v>1310.19</v>
      </c>
    </row>
    <row r="21" spans="1:5" ht="15" customHeight="1" x14ac:dyDescent="0.2">
      <c r="A21" s="451" t="s">
        <v>317</v>
      </c>
      <c r="B21" s="452"/>
      <c r="C21" s="453"/>
      <c r="D21" s="453"/>
      <c r="E21" s="454"/>
    </row>
    <row r="22" spans="1:5" s="455" customFormat="1" ht="36.75" customHeight="1" x14ac:dyDescent="0.2">
      <c r="A22" s="366" t="s">
        <v>342</v>
      </c>
      <c r="B22" s="369" t="s">
        <v>306</v>
      </c>
      <c r="C22" s="368">
        <f>ROUND(4/12,2)</f>
        <v>0.33</v>
      </c>
      <c r="D22" s="369">
        <f>Dados!B141+Dados!B142+Dados!B144</f>
        <v>299.93999999999994</v>
      </c>
      <c r="E22" s="417">
        <f>ROUND(C22*D22,2)</f>
        <v>98.98</v>
      </c>
    </row>
    <row r="23" spans="1:5" s="455" customFormat="1" ht="39" customHeight="1" x14ac:dyDescent="0.2">
      <c r="A23" s="370" t="s">
        <v>319</v>
      </c>
      <c r="B23" s="359" t="s">
        <v>306</v>
      </c>
      <c r="C23" s="368">
        <f>ROUND(4/12,2)</f>
        <v>0.33</v>
      </c>
      <c r="D23" s="359">
        <f>Dados!B153+Dados!B151</f>
        <v>8.26</v>
      </c>
      <c r="E23" s="360">
        <f>ROUND(C23*D23,2)</f>
        <v>2.73</v>
      </c>
    </row>
    <row r="24" spans="1:5" ht="15" customHeight="1" x14ac:dyDescent="0.2">
      <c r="A24" s="361" t="s">
        <v>310</v>
      </c>
      <c r="B24" s="422"/>
      <c r="C24" s="423"/>
      <c r="D24" s="424"/>
      <c r="E24" s="425">
        <f>SUM(E22:E23)</f>
        <v>101.71000000000001</v>
      </c>
    </row>
    <row r="25" spans="1:5" ht="15.75" customHeight="1" x14ac:dyDescent="0.2">
      <c r="A25" s="431" t="s">
        <v>320</v>
      </c>
      <c r="B25" s="432"/>
      <c r="C25" s="433"/>
      <c r="D25" s="435"/>
      <c r="E25" s="435">
        <f>E12+E20+E24</f>
        <v>7802.54</v>
      </c>
    </row>
    <row r="26" spans="1:5" ht="15.75" customHeight="1" x14ac:dyDescent="0.2">
      <c r="A26" s="374" t="s">
        <v>271</v>
      </c>
      <c r="B26" s="375">
        <f>Dados!B9</f>
        <v>0.29089999999999999</v>
      </c>
      <c r="C26" s="436">
        <f>E25</f>
        <v>7802.54</v>
      </c>
      <c r="D26" s="435"/>
      <c r="E26" s="437">
        <f>ROUND(B26*C26,2)</f>
        <v>2269.7600000000002</v>
      </c>
    </row>
    <row r="27" spans="1:5" ht="15.75" customHeight="1" x14ac:dyDescent="0.2">
      <c r="A27" s="761" t="s">
        <v>321</v>
      </c>
      <c r="B27" s="761"/>
      <c r="C27" s="761"/>
      <c r="D27" s="435"/>
      <c r="E27" s="435">
        <f>E25+E26</f>
        <v>10072.299999999999</v>
      </c>
    </row>
    <row r="28" spans="1:5" ht="15.75" customHeight="1" x14ac:dyDescent="0.2">
      <c r="A28" s="743" t="s">
        <v>322</v>
      </c>
      <c r="B28" s="743"/>
      <c r="C28" s="743"/>
      <c r="D28" s="743"/>
      <c r="E28" s="380">
        <v>220</v>
      </c>
    </row>
    <row r="29" spans="1:5" ht="15.75" customHeight="1" x14ac:dyDescent="0.2">
      <c r="A29" s="438" t="s">
        <v>323</v>
      </c>
      <c r="B29" s="439"/>
      <c r="C29" s="440"/>
      <c r="D29" s="441"/>
      <c r="E29" s="441">
        <f>ROUND(E27/E28,2)</f>
        <v>45.78</v>
      </c>
    </row>
  </sheetData>
  <mergeCells count="9">
    <mergeCell ref="A27:C27"/>
    <mergeCell ref="A28:D28"/>
    <mergeCell ref="A1:E1"/>
    <mergeCell ref="A3:E3"/>
    <mergeCell ref="A5:E5"/>
    <mergeCell ref="A6:A7"/>
    <mergeCell ref="B6:B7"/>
    <mergeCell ref="C6:C7"/>
    <mergeCell ref="D6:E6"/>
  </mergeCells>
  <printOptions horizontalCentered="1"/>
  <pageMargins left="0.78749999999999998" right="0.196527777777778" top="0.78749999999999998" bottom="0.39305555555555599" header="0.511811023622047" footer="0.196527777777778"/>
  <pageSetup paperSize="9" scale="95" orientation="portrait" r:id="rId1"/>
  <headerFooter>
    <oddFooter>&amp;L&amp;F - &amp;A&amp;RPágina &amp;P/&amp;N</oddFooter>
  </headerFooter>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tabColor rgb="FFFFFF00"/>
  </sheetPr>
  <dimension ref="A1:E29"/>
  <sheetViews>
    <sheetView view="pageBreakPreview" topLeftCell="A14" zoomScaleNormal="100" workbookViewId="0">
      <selection activeCell="A3" sqref="A3"/>
    </sheetView>
  </sheetViews>
  <sheetFormatPr defaultColWidth="9.28515625" defaultRowHeight="12.75" x14ac:dyDescent="0.2"/>
  <cols>
    <col min="1" max="1" width="42.7109375" style="442" customWidth="1"/>
    <col min="2" max="3" width="11.7109375" style="442" customWidth="1"/>
    <col min="4" max="5" width="12.7109375" style="442" customWidth="1"/>
    <col min="6" max="6" width="14.5703125" style="442" customWidth="1"/>
    <col min="7" max="7" width="12.140625" style="442" customWidth="1"/>
    <col min="8" max="8" width="10.28515625" style="442" customWidth="1"/>
    <col min="9" max="16384" width="9.28515625" style="442"/>
  </cols>
  <sheetData>
    <row r="1" spans="1:5" s="407" customFormat="1" ht="83.25" customHeight="1" x14ac:dyDescent="0.2">
      <c r="A1" s="771"/>
      <c r="B1" s="771"/>
      <c r="C1" s="771"/>
      <c r="D1" s="771"/>
      <c r="E1" s="771"/>
    </row>
    <row r="2" spans="1:5" s="407" customFormat="1" ht="10.5" customHeight="1" x14ac:dyDescent="0.2">
      <c r="A2" s="444"/>
      <c r="B2" s="410"/>
      <c r="C2" s="410"/>
      <c r="D2" s="410"/>
      <c r="E2" s="445"/>
    </row>
    <row r="3" spans="1:5" s="407" customFormat="1" ht="26.25" customHeight="1" x14ac:dyDescent="0.2">
      <c r="A3" s="755" t="s">
        <v>296</v>
      </c>
      <c r="B3" s="755"/>
      <c r="C3" s="755"/>
      <c r="D3" s="755"/>
      <c r="E3" s="755"/>
    </row>
    <row r="4" spans="1:5" s="407" customFormat="1" ht="15.75" customHeight="1" x14ac:dyDescent="0.2">
      <c r="A4" s="446"/>
      <c r="B4" s="447"/>
      <c r="C4" s="447"/>
      <c r="D4" s="447"/>
      <c r="E4" s="448"/>
    </row>
    <row r="5" spans="1:5" s="443" customFormat="1" ht="18" customHeight="1" x14ac:dyDescent="0.2">
      <c r="A5" s="756" t="s">
        <v>343</v>
      </c>
      <c r="B5" s="756"/>
      <c r="C5" s="756"/>
      <c r="D5" s="756"/>
      <c r="E5" s="756"/>
    </row>
    <row r="6" spans="1:5" ht="15" customHeight="1" x14ac:dyDescent="0.2">
      <c r="A6" s="769" t="s">
        <v>298</v>
      </c>
      <c r="B6" s="769" t="s">
        <v>299</v>
      </c>
      <c r="C6" s="770" t="s">
        <v>300</v>
      </c>
      <c r="D6" s="772" t="s">
        <v>301</v>
      </c>
      <c r="E6" s="772"/>
    </row>
    <row r="7" spans="1:5" ht="15" customHeight="1" x14ac:dyDescent="0.2">
      <c r="A7" s="769"/>
      <c r="B7" s="769"/>
      <c r="C7" s="769"/>
      <c r="D7" s="412" t="s">
        <v>302</v>
      </c>
      <c r="E7" s="412" t="s">
        <v>303</v>
      </c>
    </row>
    <row r="8" spans="1:5" ht="15" customHeight="1" x14ac:dyDescent="0.2">
      <c r="A8" s="413" t="s">
        <v>304</v>
      </c>
      <c r="B8" s="414"/>
      <c r="C8" s="414"/>
      <c r="D8" s="414"/>
      <c r="E8" s="415"/>
    </row>
    <row r="9" spans="1:5" ht="15" customHeight="1" x14ac:dyDescent="0.2">
      <c r="A9" s="456" t="s">
        <v>340</v>
      </c>
      <c r="B9" s="457" t="s">
        <v>306</v>
      </c>
      <c r="C9" s="449">
        <v>1</v>
      </c>
      <c r="D9" s="449">
        <f>Dados!B23</f>
        <v>3274.32</v>
      </c>
      <c r="E9" s="458">
        <f>ROUND(C9*D9,2)</f>
        <v>3274.32</v>
      </c>
    </row>
    <row r="10" spans="1:5" s="407" customFormat="1" ht="13.5" customHeight="1" x14ac:dyDescent="0.2">
      <c r="A10" s="459" t="s">
        <v>307</v>
      </c>
      <c r="B10" s="460" t="s">
        <v>306</v>
      </c>
      <c r="C10" s="359">
        <v>1</v>
      </c>
      <c r="D10" s="359">
        <f>Dados!B26</f>
        <v>401.63</v>
      </c>
      <c r="E10" s="461">
        <f>ROUND(C10*D10,2)</f>
        <v>401.63</v>
      </c>
    </row>
    <row r="11" spans="1:5" ht="15" customHeight="1" x14ac:dyDescent="0.2">
      <c r="A11" s="459" t="s">
        <v>308</v>
      </c>
      <c r="B11" s="460" t="s">
        <v>309</v>
      </c>
      <c r="C11" s="421">
        <f>Dados!B7</f>
        <v>0.73850000000000005</v>
      </c>
      <c r="D11" s="359">
        <f>SUM(E9:E10)</f>
        <v>3675.9500000000003</v>
      </c>
      <c r="E11" s="461">
        <f>ROUND(C11*D11,2)</f>
        <v>2714.69</v>
      </c>
    </row>
    <row r="12" spans="1:5" ht="15" customHeight="1" x14ac:dyDescent="0.2">
      <c r="A12" s="462" t="s">
        <v>310</v>
      </c>
      <c r="B12" s="463"/>
      <c r="C12" s="464"/>
      <c r="D12" s="465"/>
      <c r="E12" s="466">
        <f>SUM(E9:E11)</f>
        <v>6390.64</v>
      </c>
    </row>
    <row r="13" spans="1:5" ht="15" customHeight="1" x14ac:dyDescent="0.2">
      <c r="A13" s="467" t="s">
        <v>311</v>
      </c>
      <c r="B13" s="468"/>
      <c r="C13" s="469"/>
      <c r="D13" s="469"/>
      <c r="E13" s="470"/>
    </row>
    <row r="14" spans="1:5" ht="15" customHeight="1" x14ac:dyDescent="0.2">
      <c r="A14" s="471" t="s">
        <v>312</v>
      </c>
      <c r="B14" s="472" t="s">
        <v>306</v>
      </c>
      <c r="C14" s="369">
        <v>1</v>
      </c>
      <c r="D14" s="369">
        <f>Dados!B29</f>
        <v>113.74</v>
      </c>
      <c r="E14" s="473">
        <f t="shared" ref="E14:E19" si="0">ROUND(C14*D14,2)</f>
        <v>113.74</v>
      </c>
    </row>
    <row r="15" spans="1:5" ht="15" customHeight="1" x14ac:dyDescent="0.2">
      <c r="A15" s="459" t="s">
        <v>313</v>
      </c>
      <c r="B15" s="460" t="s">
        <v>306</v>
      </c>
      <c r="C15" s="359">
        <v>1</v>
      </c>
      <c r="D15" s="359">
        <f>Dados!B28</f>
        <v>871.25</v>
      </c>
      <c r="E15" s="461">
        <f t="shared" si="0"/>
        <v>871.25</v>
      </c>
    </row>
    <row r="16" spans="1:5" ht="15" customHeight="1" x14ac:dyDescent="0.2">
      <c r="A16" s="459" t="s">
        <v>341</v>
      </c>
      <c r="B16" s="460" t="s">
        <v>306</v>
      </c>
      <c r="C16" s="359">
        <v>0.5</v>
      </c>
      <c r="D16" s="359">
        <f>Dados!B30</f>
        <v>108.88</v>
      </c>
      <c r="E16" s="461">
        <f t="shared" si="0"/>
        <v>54.44</v>
      </c>
    </row>
    <row r="17" spans="1:5" ht="15" customHeight="1" x14ac:dyDescent="0.2">
      <c r="A17" s="459" t="s">
        <v>315</v>
      </c>
      <c r="B17" s="460" t="s">
        <v>306</v>
      </c>
      <c r="C17" s="359">
        <v>1</v>
      </c>
      <c r="D17" s="359">
        <f>Dados!B21</f>
        <v>5.35</v>
      </c>
      <c r="E17" s="461">
        <f t="shared" si="0"/>
        <v>5.35</v>
      </c>
    </row>
    <row r="18" spans="1:5" ht="15" customHeight="1" x14ac:dyDescent="0.2">
      <c r="A18" s="459" t="s">
        <v>335</v>
      </c>
      <c r="B18" s="347" t="s">
        <v>306</v>
      </c>
      <c r="C18" s="359">
        <v>1</v>
      </c>
      <c r="D18" s="359">
        <f>Dados!B22</f>
        <v>10.41</v>
      </c>
      <c r="E18" s="360">
        <f t="shared" si="0"/>
        <v>10.41</v>
      </c>
    </row>
    <row r="19" spans="1:5" ht="15" customHeight="1" x14ac:dyDescent="0.2">
      <c r="A19" s="459" t="s">
        <v>316</v>
      </c>
      <c r="B19" s="460" t="s">
        <v>306</v>
      </c>
      <c r="C19" s="359">
        <v>50</v>
      </c>
      <c r="D19" s="359">
        <f>Dados!B31</f>
        <v>5.0999999999999996</v>
      </c>
      <c r="E19" s="461">
        <f t="shared" si="0"/>
        <v>255</v>
      </c>
    </row>
    <row r="20" spans="1:5" ht="15" customHeight="1" x14ac:dyDescent="0.2">
      <c r="A20" s="462" t="s">
        <v>310</v>
      </c>
      <c r="B20" s="463"/>
      <c r="C20" s="464"/>
      <c r="D20" s="465"/>
      <c r="E20" s="466">
        <f>SUM(E14:E19)</f>
        <v>1310.19</v>
      </c>
    </row>
    <row r="21" spans="1:5" ht="15" customHeight="1" x14ac:dyDescent="0.2">
      <c r="A21" s="467" t="s">
        <v>317</v>
      </c>
      <c r="B21" s="468"/>
      <c r="C21" s="469"/>
      <c r="D21" s="469"/>
      <c r="E21" s="470"/>
    </row>
    <row r="22" spans="1:5" s="455" customFormat="1" ht="36.75" customHeight="1" x14ac:dyDescent="0.2">
      <c r="A22" s="474" t="s">
        <v>342</v>
      </c>
      <c r="B22" s="369" t="s">
        <v>306</v>
      </c>
      <c r="C22" s="368">
        <f>ROUND(4/12,2)</f>
        <v>0.33</v>
      </c>
      <c r="D22" s="369">
        <f>Dados!B141+Dados!B142+Dados!B144</f>
        <v>299.93999999999994</v>
      </c>
      <c r="E22" s="473">
        <f>ROUND(C22*D22,2)</f>
        <v>98.98</v>
      </c>
    </row>
    <row r="23" spans="1:5" s="455" customFormat="1" ht="38.25" customHeight="1" x14ac:dyDescent="0.2">
      <c r="A23" s="475" t="s">
        <v>319</v>
      </c>
      <c r="B23" s="359" t="s">
        <v>306</v>
      </c>
      <c r="C23" s="368">
        <f>ROUND(4/12,2)</f>
        <v>0.33</v>
      </c>
      <c r="D23" s="359">
        <f>Dados!B153+Dados!B151</f>
        <v>8.26</v>
      </c>
      <c r="E23" s="461">
        <f>ROUND(C23*D23,2)</f>
        <v>2.73</v>
      </c>
    </row>
    <row r="24" spans="1:5" ht="15" customHeight="1" x14ac:dyDescent="0.2">
      <c r="A24" s="476" t="s">
        <v>310</v>
      </c>
      <c r="B24" s="477"/>
      <c r="C24" s="478"/>
      <c r="D24" s="479"/>
      <c r="E24" s="480">
        <f>SUM(E22:E23)</f>
        <v>101.71000000000001</v>
      </c>
    </row>
    <row r="25" spans="1:5" ht="15.75" customHeight="1" x14ac:dyDescent="0.2">
      <c r="A25" s="481" t="s">
        <v>320</v>
      </c>
      <c r="B25" s="482"/>
      <c r="C25" s="483"/>
      <c r="D25" s="484"/>
      <c r="E25" s="484">
        <f>E12+E20+E24</f>
        <v>7802.54</v>
      </c>
    </row>
    <row r="26" spans="1:5" ht="15.75" customHeight="1" x14ac:dyDescent="0.2">
      <c r="A26" s="374" t="s">
        <v>271</v>
      </c>
      <c r="B26" s="375">
        <f>Dados!B9</f>
        <v>0.29089999999999999</v>
      </c>
      <c r="C26" s="436">
        <f>E25</f>
        <v>7802.54</v>
      </c>
      <c r="D26" s="484"/>
      <c r="E26" s="485">
        <f>B26*C26</f>
        <v>2269.7588860000001</v>
      </c>
    </row>
    <row r="27" spans="1:5" ht="15.75" customHeight="1" x14ac:dyDescent="0.2">
      <c r="A27" s="761" t="s">
        <v>321</v>
      </c>
      <c r="B27" s="761"/>
      <c r="C27" s="761"/>
      <c r="D27" s="484"/>
      <c r="E27" s="484">
        <f>E25+E26</f>
        <v>10072.298886</v>
      </c>
    </row>
    <row r="28" spans="1:5" ht="15.75" customHeight="1" x14ac:dyDescent="0.2">
      <c r="A28" s="743" t="s">
        <v>322</v>
      </c>
      <c r="B28" s="743"/>
      <c r="C28" s="743"/>
      <c r="D28" s="743"/>
      <c r="E28" s="486">
        <v>220</v>
      </c>
    </row>
    <row r="29" spans="1:5" ht="15.75" customHeight="1" x14ac:dyDescent="0.2">
      <c r="A29" s="487" t="s">
        <v>323</v>
      </c>
      <c r="B29" s="488"/>
      <c r="C29" s="489"/>
      <c r="D29" s="490"/>
      <c r="E29" s="490">
        <f>ROUND(E27/E28,2)</f>
        <v>45.78</v>
      </c>
    </row>
  </sheetData>
  <mergeCells count="9">
    <mergeCell ref="A27:C27"/>
    <mergeCell ref="A28:D28"/>
    <mergeCell ref="A1:E1"/>
    <mergeCell ref="A3:E3"/>
    <mergeCell ref="A5:E5"/>
    <mergeCell ref="A6:A7"/>
    <mergeCell ref="B6:B7"/>
    <mergeCell ref="C6:C7"/>
    <mergeCell ref="D6:E6"/>
  </mergeCells>
  <printOptions horizontalCentered="1"/>
  <pageMargins left="0.78749999999999998" right="0.196527777777778" top="0.78749999999999998" bottom="0.39305555555555599" header="0.511811023622047" footer="0.196527777777778"/>
  <pageSetup paperSize="9" scale="95" orientation="portrait" r:id="rId1"/>
  <headerFooter>
    <oddFooter>&amp;L&amp;F - &amp;A&amp;RPágina &amp;P/&amp;N</oddFooter>
  </headerFooter>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tabColor rgb="FFFFFF00"/>
  </sheetPr>
  <dimension ref="A1:F29"/>
  <sheetViews>
    <sheetView view="pageBreakPreview" topLeftCell="A13" zoomScaleNormal="100" workbookViewId="0">
      <selection activeCell="A3" sqref="A3"/>
    </sheetView>
  </sheetViews>
  <sheetFormatPr defaultColWidth="9.28515625" defaultRowHeight="12.75" x14ac:dyDescent="0.2"/>
  <cols>
    <col min="1" max="1" width="42.7109375" style="442" customWidth="1"/>
    <col min="2" max="3" width="11.7109375" style="443" customWidth="1"/>
    <col min="4" max="5" width="12.7109375" style="443" customWidth="1"/>
    <col min="6" max="6" width="14.5703125" style="442" customWidth="1"/>
    <col min="7" max="7" width="12.140625" style="442" customWidth="1"/>
    <col min="8" max="8" width="10.28515625" style="442" customWidth="1"/>
    <col min="9" max="16384" width="9.28515625" style="442"/>
  </cols>
  <sheetData>
    <row r="1" spans="1:6" s="407" customFormat="1" ht="83.25" customHeight="1" x14ac:dyDescent="0.2">
      <c r="A1" s="3"/>
      <c r="B1" s="491"/>
      <c r="C1" s="491"/>
      <c r="D1" s="491"/>
      <c r="E1" s="492"/>
    </row>
    <row r="2" spans="1:6" s="407" customFormat="1" ht="10.5" customHeight="1" x14ac:dyDescent="0.2">
      <c r="A2" s="444"/>
      <c r="B2" s="298"/>
      <c r="C2" s="298"/>
      <c r="D2" s="298"/>
      <c r="E2" s="445"/>
    </row>
    <row r="3" spans="1:6" s="407" customFormat="1" ht="26.25" customHeight="1" x14ac:dyDescent="0.2">
      <c r="A3" s="755" t="s">
        <v>296</v>
      </c>
      <c r="B3" s="755"/>
      <c r="C3" s="755"/>
      <c r="D3" s="755"/>
      <c r="E3" s="755"/>
    </row>
    <row r="4" spans="1:6" s="407" customFormat="1" ht="15.75" customHeight="1" x14ac:dyDescent="0.2">
      <c r="A4" s="446"/>
      <c r="B4" s="447"/>
      <c r="C4" s="447"/>
      <c r="D4" s="447"/>
      <c r="E4" s="448"/>
    </row>
    <row r="5" spans="1:6" s="443" customFormat="1" ht="18" customHeight="1" x14ac:dyDescent="0.2">
      <c r="A5" s="756" t="s">
        <v>344</v>
      </c>
      <c r="B5" s="756"/>
      <c r="C5" s="756"/>
      <c r="D5" s="756"/>
      <c r="E5" s="756"/>
    </row>
    <row r="6" spans="1:6" ht="15" customHeight="1" x14ac:dyDescent="0.2">
      <c r="A6" s="769" t="s">
        <v>298</v>
      </c>
      <c r="B6" s="769" t="s">
        <v>299</v>
      </c>
      <c r="C6" s="770" t="s">
        <v>300</v>
      </c>
      <c r="D6" s="772" t="s">
        <v>301</v>
      </c>
      <c r="E6" s="772"/>
    </row>
    <row r="7" spans="1:6" ht="15" customHeight="1" x14ac:dyDescent="0.2">
      <c r="A7" s="769"/>
      <c r="B7" s="769"/>
      <c r="C7" s="769"/>
      <c r="D7" s="412" t="s">
        <v>302</v>
      </c>
      <c r="E7" s="412" t="s">
        <v>303</v>
      </c>
    </row>
    <row r="8" spans="1:6" ht="15" customHeight="1" x14ac:dyDescent="0.2">
      <c r="A8" s="413" t="s">
        <v>304</v>
      </c>
      <c r="B8" s="414"/>
      <c r="C8" s="414"/>
      <c r="D8" s="414"/>
      <c r="E8" s="415"/>
    </row>
    <row r="9" spans="1:6" ht="15" customHeight="1" x14ac:dyDescent="0.2">
      <c r="A9" s="456" t="s">
        <v>340</v>
      </c>
      <c r="B9" s="338" t="s">
        <v>306</v>
      </c>
      <c r="C9" s="449">
        <v>1</v>
      </c>
      <c r="D9" s="449">
        <f>Dados!B24</f>
        <v>3546.65</v>
      </c>
      <c r="E9" s="450">
        <f>ROUND(C9*D9,2)</f>
        <v>3546.65</v>
      </c>
    </row>
    <row r="10" spans="1:6" s="493" customFormat="1" ht="13.5" customHeight="1" x14ac:dyDescent="0.2">
      <c r="A10" s="459" t="s">
        <v>307</v>
      </c>
      <c r="B10" s="347" t="s">
        <v>306</v>
      </c>
      <c r="C10" s="359">
        <v>1</v>
      </c>
      <c r="D10" s="359">
        <f>Dados!B26</f>
        <v>401.63</v>
      </c>
      <c r="E10" s="360">
        <f>ROUND(C10*D10,2)</f>
        <v>401.63</v>
      </c>
      <c r="F10" s="407"/>
    </row>
    <row r="11" spans="1:6" ht="15" customHeight="1" x14ac:dyDescent="0.2">
      <c r="A11" s="459" t="s">
        <v>308</v>
      </c>
      <c r="B11" s="347" t="s">
        <v>309</v>
      </c>
      <c r="C11" s="421">
        <f>Dados!B7</f>
        <v>0.73850000000000005</v>
      </c>
      <c r="D11" s="359">
        <f>SUM(E9:E10)</f>
        <v>3948.28</v>
      </c>
      <c r="E11" s="360">
        <f>ROUND(C11*D11,2)</f>
        <v>2915.8</v>
      </c>
    </row>
    <row r="12" spans="1:6" ht="15" customHeight="1" x14ac:dyDescent="0.2">
      <c r="A12" s="476" t="s">
        <v>310</v>
      </c>
      <c r="B12" s="422"/>
      <c r="C12" s="423"/>
      <c r="D12" s="424"/>
      <c r="E12" s="425">
        <f>SUM(E9:E11)</f>
        <v>6864.08</v>
      </c>
    </row>
    <row r="13" spans="1:6" ht="15" customHeight="1" x14ac:dyDescent="0.2">
      <c r="A13" s="467" t="s">
        <v>311</v>
      </c>
      <c r="B13" s="452"/>
      <c r="C13" s="453"/>
      <c r="D13" s="453"/>
      <c r="E13" s="454"/>
    </row>
    <row r="14" spans="1:6" ht="15" customHeight="1" x14ac:dyDescent="0.2">
      <c r="A14" s="471" t="s">
        <v>312</v>
      </c>
      <c r="B14" s="367" t="s">
        <v>306</v>
      </c>
      <c r="C14" s="369">
        <v>1</v>
      </c>
      <c r="D14" s="369">
        <f>Dados!B29</f>
        <v>113.74</v>
      </c>
      <c r="E14" s="417">
        <f t="shared" ref="E14:E19" si="0">ROUND(C14*D14,2)</f>
        <v>113.74</v>
      </c>
    </row>
    <row r="15" spans="1:6" ht="15" customHeight="1" x14ac:dyDescent="0.2">
      <c r="A15" s="459" t="s">
        <v>313</v>
      </c>
      <c r="B15" s="347" t="s">
        <v>306</v>
      </c>
      <c r="C15" s="359">
        <v>1</v>
      </c>
      <c r="D15" s="359">
        <f>Dados!B28</f>
        <v>871.25</v>
      </c>
      <c r="E15" s="360">
        <f t="shared" si="0"/>
        <v>871.25</v>
      </c>
    </row>
    <row r="16" spans="1:6" ht="15" customHeight="1" x14ac:dyDescent="0.2">
      <c r="A16" s="459" t="s">
        <v>341</v>
      </c>
      <c r="B16" s="347" t="s">
        <v>306</v>
      </c>
      <c r="C16" s="359">
        <v>0.5</v>
      </c>
      <c r="D16" s="359">
        <f>Dados!B30</f>
        <v>108.88</v>
      </c>
      <c r="E16" s="360">
        <f t="shared" si="0"/>
        <v>54.44</v>
      </c>
    </row>
    <row r="17" spans="1:5" ht="15" customHeight="1" x14ac:dyDescent="0.2">
      <c r="A17" s="459" t="s">
        <v>315</v>
      </c>
      <c r="B17" s="347" t="s">
        <v>306</v>
      </c>
      <c r="C17" s="359">
        <v>1</v>
      </c>
      <c r="D17" s="359">
        <f>Dados!B21</f>
        <v>5.35</v>
      </c>
      <c r="E17" s="360">
        <f t="shared" si="0"/>
        <v>5.35</v>
      </c>
    </row>
    <row r="18" spans="1:5" ht="15" customHeight="1" x14ac:dyDescent="0.2">
      <c r="A18" s="459" t="s">
        <v>335</v>
      </c>
      <c r="B18" s="347" t="s">
        <v>306</v>
      </c>
      <c r="C18" s="359">
        <v>1</v>
      </c>
      <c r="D18" s="359">
        <f>Dados!B22</f>
        <v>10.41</v>
      </c>
      <c r="E18" s="360">
        <f t="shared" si="0"/>
        <v>10.41</v>
      </c>
    </row>
    <row r="19" spans="1:5" ht="15" customHeight="1" x14ac:dyDescent="0.2">
      <c r="A19" s="459" t="s">
        <v>316</v>
      </c>
      <c r="B19" s="347" t="s">
        <v>306</v>
      </c>
      <c r="C19" s="359">
        <v>50</v>
      </c>
      <c r="D19" s="359">
        <f>Dados!B31</f>
        <v>5.0999999999999996</v>
      </c>
      <c r="E19" s="360">
        <f t="shared" si="0"/>
        <v>255</v>
      </c>
    </row>
    <row r="20" spans="1:5" ht="15" customHeight="1" x14ac:dyDescent="0.2">
      <c r="A20" s="476" t="s">
        <v>310</v>
      </c>
      <c r="B20" s="422"/>
      <c r="C20" s="423"/>
      <c r="D20" s="424"/>
      <c r="E20" s="425">
        <f>SUM(E14:E19)</f>
        <v>1310.19</v>
      </c>
    </row>
    <row r="21" spans="1:5" ht="15" customHeight="1" x14ac:dyDescent="0.2">
      <c r="A21" s="467" t="s">
        <v>317</v>
      </c>
      <c r="B21" s="452"/>
      <c r="C21" s="453"/>
      <c r="D21" s="453"/>
      <c r="E21" s="454"/>
    </row>
    <row r="22" spans="1:5" s="455" customFormat="1" ht="37.5" customHeight="1" x14ac:dyDescent="0.2">
      <c r="A22" s="474" t="s">
        <v>342</v>
      </c>
      <c r="B22" s="369" t="s">
        <v>306</v>
      </c>
      <c r="C22" s="368">
        <f>ROUND(4/12,2)</f>
        <v>0.33</v>
      </c>
      <c r="D22" s="369">
        <f>Dados!B141+Dados!B142+Dados!B144</f>
        <v>299.93999999999994</v>
      </c>
      <c r="E22" s="417">
        <f>ROUND(C22*D22,2)</f>
        <v>98.98</v>
      </c>
    </row>
    <row r="23" spans="1:5" s="455" customFormat="1" ht="33" customHeight="1" x14ac:dyDescent="0.2">
      <c r="A23" s="475" t="s">
        <v>319</v>
      </c>
      <c r="B23" s="359" t="s">
        <v>306</v>
      </c>
      <c r="C23" s="368">
        <f>ROUND(4/12,2)</f>
        <v>0.33</v>
      </c>
      <c r="D23" s="359">
        <f>Dados!B153+Dados!B151</f>
        <v>8.26</v>
      </c>
      <c r="E23" s="360">
        <f>ROUND(C23*D23,2)</f>
        <v>2.73</v>
      </c>
    </row>
    <row r="24" spans="1:5" ht="15" customHeight="1" x14ac:dyDescent="0.2">
      <c r="A24" s="476" t="s">
        <v>310</v>
      </c>
      <c r="B24" s="422"/>
      <c r="C24" s="423"/>
      <c r="D24" s="424"/>
      <c r="E24" s="425">
        <f>SUM(E22:E23)</f>
        <v>101.71000000000001</v>
      </c>
    </row>
    <row r="25" spans="1:5" ht="15.75" customHeight="1" x14ac:dyDescent="0.2">
      <c r="A25" s="481" t="s">
        <v>320</v>
      </c>
      <c r="B25" s="432"/>
      <c r="C25" s="433"/>
      <c r="D25" s="435"/>
      <c r="E25" s="435">
        <f>E12+E20+E24</f>
        <v>8275.98</v>
      </c>
    </row>
    <row r="26" spans="1:5" ht="15.75" customHeight="1" x14ac:dyDescent="0.2">
      <c r="A26" s="374" t="s">
        <v>271</v>
      </c>
      <c r="B26" s="375">
        <f>Dados!B9</f>
        <v>0.29089999999999999</v>
      </c>
      <c r="C26" s="436">
        <f>E25</f>
        <v>8275.98</v>
      </c>
      <c r="D26" s="435"/>
      <c r="E26" s="437">
        <f>B26*C26</f>
        <v>2407.4825819999996</v>
      </c>
    </row>
    <row r="27" spans="1:5" ht="15.75" customHeight="1" x14ac:dyDescent="0.2">
      <c r="A27" s="761" t="s">
        <v>321</v>
      </c>
      <c r="B27" s="761"/>
      <c r="C27" s="761"/>
      <c r="D27" s="435"/>
      <c r="E27" s="435">
        <f>E25+E26</f>
        <v>10683.462582</v>
      </c>
    </row>
    <row r="28" spans="1:5" ht="15.75" customHeight="1" x14ac:dyDescent="0.2">
      <c r="A28" s="743" t="s">
        <v>345</v>
      </c>
      <c r="B28" s="743"/>
      <c r="C28" s="743"/>
      <c r="D28" s="437"/>
      <c r="E28" s="380">
        <v>220</v>
      </c>
    </row>
    <row r="29" spans="1:5" ht="15.75" customHeight="1" x14ac:dyDescent="0.2">
      <c r="A29" s="438" t="s">
        <v>323</v>
      </c>
      <c r="B29" s="439"/>
      <c r="C29" s="440"/>
      <c r="D29" s="441"/>
      <c r="E29" s="441">
        <f>ROUND(E27/E28,2)</f>
        <v>48.56</v>
      </c>
    </row>
  </sheetData>
  <mergeCells count="8">
    <mergeCell ref="A27:C27"/>
    <mergeCell ref="A28:C28"/>
    <mergeCell ref="A3:E3"/>
    <mergeCell ref="A5:E5"/>
    <mergeCell ref="A6:A7"/>
    <mergeCell ref="B6:B7"/>
    <mergeCell ref="C6:C7"/>
    <mergeCell ref="D6:E6"/>
  </mergeCells>
  <printOptions horizontalCentered="1"/>
  <pageMargins left="0.78749999999999998" right="0.196527777777778" top="0.78749999999999998" bottom="0.39305555555555599" header="0.511811023622047" footer="0.196527777777778"/>
  <pageSetup paperSize="9" scale="95" orientation="portrait" r:id="rId1"/>
  <headerFooter>
    <oddFooter>&amp;L&amp;F - &amp;A&amp;RPágina &amp;P/&amp;N</oddFooter>
  </headerFooter>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tabColor rgb="FFFFFF00"/>
  </sheetPr>
  <dimension ref="A1:F29"/>
  <sheetViews>
    <sheetView view="pageBreakPreview" topLeftCell="A4" zoomScaleNormal="100" workbookViewId="0">
      <selection activeCell="F26" sqref="F26"/>
    </sheetView>
  </sheetViews>
  <sheetFormatPr defaultColWidth="9.28515625" defaultRowHeight="12.75" x14ac:dyDescent="0.2"/>
  <cols>
    <col min="1" max="1" width="42.7109375" style="442" customWidth="1"/>
    <col min="2" max="3" width="11.7109375" style="442" customWidth="1"/>
    <col min="4" max="5" width="12.7109375" style="442" customWidth="1"/>
    <col min="6" max="6" width="14.5703125" style="442" customWidth="1"/>
    <col min="7" max="7" width="12.140625" style="442" customWidth="1"/>
    <col min="8" max="8" width="10.28515625" style="442" customWidth="1"/>
    <col min="9" max="16384" width="9.28515625" style="442"/>
  </cols>
  <sheetData>
    <row r="1" spans="1:6" s="407" customFormat="1" ht="83.25" customHeight="1" x14ac:dyDescent="0.2">
      <c r="A1" s="771"/>
      <c r="B1" s="771"/>
      <c r="C1" s="771"/>
      <c r="D1" s="771"/>
      <c r="E1" s="771"/>
    </row>
    <row r="2" spans="1:6" s="407" customFormat="1" ht="10.5" customHeight="1" x14ac:dyDescent="0.2">
      <c r="A2" s="444"/>
      <c r="B2" s="298"/>
      <c r="C2" s="298"/>
      <c r="D2" s="298"/>
      <c r="E2" s="445"/>
    </row>
    <row r="3" spans="1:6" s="407" customFormat="1" ht="26.25" customHeight="1" x14ac:dyDescent="0.2">
      <c r="A3" s="755" t="s">
        <v>296</v>
      </c>
      <c r="B3" s="755"/>
      <c r="C3" s="755"/>
      <c r="D3" s="755"/>
      <c r="E3" s="755"/>
    </row>
    <row r="4" spans="1:6" s="407" customFormat="1" ht="15.75" customHeight="1" x14ac:dyDescent="0.2">
      <c r="A4" s="446"/>
      <c r="B4" s="447"/>
      <c r="C4" s="447"/>
      <c r="D4" s="447"/>
      <c r="E4" s="448"/>
    </row>
    <row r="5" spans="1:6" s="443" customFormat="1" ht="18" customHeight="1" x14ac:dyDescent="0.2">
      <c r="A5" s="756" t="s">
        <v>346</v>
      </c>
      <c r="B5" s="756"/>
      <c r="C5" s="756"/>
      <c r="D5" s="756"/>
      <c r="E5" s="756"/>
    </row>
    <row r="6" spans="1:6" ht="15" customHeight="1" x14ac:dyDescent="0.2">
      <c r="A6" s="769" t="s">
        <v>298</v>
      </c>
      <c r="B6" s="769" t="s">
        <v>299</v>
      </c>
      <c r="C6" s="770" t="s">
        <v>300</v>
      </c>
      <c r="D6" s="772" t="s">
        <v>301</v>
      </c>
      <c r="E6" s="772"/>
    </row>
    <row r="7" spans="1:6" ht="15" customHeight="1" x14ac:dyDescent="0.2">
      <c r="A7" s="769"/>
      <c r="B7" s="769"/>
      <c r="C7" s="769"/>
      <c r="D7" s="412" t="s">
        <v>302</v>
      </c>
      <c r="E7" s="412" t="s">
        <v>303</v>
      </c>
    </row>
    <row r="8" spans="1:6" ht="15" customHeight="1" x14ac:dyDescent="0.2">
      <c r="A8" s="413" t="s">
        <v>304</v>
      </c>
      <c r="B8" s="414"/>
      <c r="C8" s="414"/>
      <c r="D8" s="414"/>
      <c r="E8" s="415"/>
    </row>
    <row r="9" spans="1:6" ht="15" customHeight="1" x14ac:dyDescent="0.2">
      <c r="A9" s="337" t="s">
        <v>340</v>
      </c>
      <c r="B9" s="338" t="s">
        <v>306</v>
      </c>
      <c r="C9" s="449">
        <v>1</v>
      </c>
      <c r="D9" s="449">
        <f>Dados!B25</f>
        <v>4192.0200000000004</v>
      </c>
      <c r="E9" s="450">
        <f>ROUND(C9*D9,2)</f>
        <v>4192.0200000000004</v>
      </c>
    </row>
    <row r="10" spans="1:6" s="493" customFormat="1" ht="13.5" customHeight="1" x14ac:dyDescent="0.2">
      <c r="A10" s="346" t="s">
        <v>307</v>
      </c>
      <c r="B10" s="347" t="s">
        <v>306</v>
      </c>
      <c r="C10" s="359">
        <v>1</v>
      </c>
      <c r="D10" s="359">
        <f>Dados!B26</f>
        <v>401.63</v>
      </c>
      <c r="E10" s="360">
        <f>ROUND(C10*D10,2)</f>
        <v>401.63</v>
      </c>
      <c r="F10" s="407"/>
    </row>
    <row r="11" spans="1:6" ht="15" customHeight="1" x14ac:dyDescent="0.2">
      <c r="A11" s="346" t="s">
        <v>308</v>
      </c>
      <c r="B11" s="347" t="s">
        <v>309</v>
      </c>
      <c r="C11" s="421">
        <f>Dados!B7</f>
        <v>0.73850000000000005</v>
      </c>
      <c r="D11" s="359">
        <f>SUM(E9:E10)</f>
        <v>4593.6500000000005</v>
      </c>
      <c r="E11" s="360">
        <f>ROUND(C11*D11,2)</f>
        <v>3392.41</v>
      </c>
    </row>
    <row r="12" spans="1:6" ht="15" customHeight="1" x14ac:dyDescent="0.2">
      <c r="A12" s="361" t="s">
        <v>310</v>
      </c>
      <c r="B12" s="422"/>
      <c r="C12" s="423"/>
      <c r="D12" s="424"/>
      <c r="E12" s="425">
        <f>SUM(E9:E11)</f>
        <v>7986.06</v>
      </c>
    </row>
    <row r="13" spans="1:6" ht="15" customHeight="1" x14ac:dyDescent="0.2">
      <c r="A13" s="451" t="s">
        <v>311</v>
      </c>
      <c r="B13" s="452"/>
      <c r="C13" s="453"/>
      <c r="D13" s="453"/>
      <c r="E13" s="454"/>
    </row>
    <row r="14" spans="1:6" ht="15" customHeight="1" x14ac:dyDescent="0.2">
      <c r="A14" s="416" t="s">
        <v>312</v>
      </c>
      <c r="B14" s="367" t="s">
        <v>306</v>
      </c>
      <c r="C14" s="369">
        <v>1</v>
      </c>
      <c r="D14" s="369">
        <f>Dados!B29</f>
        <v>113.74</v>
      </c>
      <c r="E14" s="417">
        <f t="shared" ref="E14:E19" si="0">ROUND(C14*D14,2)</f>
        <v>113.74</v>
      </c>
    </row>
    <row r="15" spans="1:6" ht="15" customHeight="1" x14ac:dyDescent="0.2">
      <c r="A15" s="346" t="s">
        <v>313</v>
      </c>
      <c r="B15" s="347" t="s">
        <v>306</v>
      </c>
      <c r="C15" s="359">
        <v>1</v>
      </c>
      <c r="D15" s="359">
        <f>Dados!B28</f>
        <v>871.25</v>
      </c>
      <c r="E15" s="360">
        <f t="shared" si="0"/>
        <v>871.25</v>
      </c>
    </row>
    <row r="16" spans="1:6" ht="15" customHeight="1" x14ac:dyDescent="0.2">
      <c r="A16" s="346" t="s">
        <v>341</v>
      </c>
      <c r="B16" s="347" t="s">
        <v>306</v>
      </c>
      <c r="C16" s="359">
        <v>0.5</v>
      </c>
      <c r="D16" s="359">
        <f>Dados!B30</f>
        <v>108.88</v>
      </c>
      <c r="E16" s="360">
        <f t="shared" si="0"/>
        <v>54.44</v>
      </c>
    </row>
    <row r="17" spans="1:5" ht="15" customHeight="1" x14ac:dyDescent="0.2">
      <c r="A17" s="346" t="s">
        <v>315</v>
      </c>
      <c r="B17" s="347" t="s">
        <v>306</v>
      </c>
      <c r="C17" s="359">
        <v>1</v>
      </c>
      <c r="D17" s="359">
        <f>Dados!B21</f>
        <v>5.35</v>
      </c>
      <c r="E17" s="360">
        <f t="shared" si="0"/>
        <v>5.35</v>
      </c>
    </row>
    <row r="18" spans="1:5" ht="15" customHeight="1" x14ac:dyDescent="0.2">
      <c r="A18" s="346" t="s">
        <v>335</v>
      </c>
      <c r="B18" s="347" t="s">
        <v>306</v>
      </c>
      <c r="C18" s="359">
        <v>1</v>
      </c>
      <c r="D18" s="359">
        <f>Dados!B22</f>
        <v>10.41</v>
      </c>
      <c r="E18" s="360">
        <f t="shared" si="0"/>
        <v>10.41</v>
      </c>
    </row>
    <row r="19" spans="1:5" ht="15" customHeight="1" x14ac:dyDescent="0.2">
      <c r="A19" s="346" t="s">
        <v>316</v>
      </c>
      <c r="B19" s="347" t="s">
        <v>306</v>
      </c>
      <c r="C19" s="359">
        <v>50</v>
      </c>
      <c r="D19" s="359">
        <f>Dados!B31</f>
        <v>5.0999999999999996</v>
      </c>
      <c r="E19" s="360">
        <f t="shared" si="0"/>
        <v>255</v>
      </c>
    </row>
    <row r="20" spans="1:5" ht="15" customHeight="1" x14ac:dyDescent="0.2">
      <c r="A20" s="361" t="s">
        <v>310</v>
      </c>
      <c r="B20" s="422"/>
      <c r="C20" s="423"/>
      <c r="D20" s="424"/>
      <c r="E20" s="425">
        <f>SUM(E14:E19)</f>
        <v>1310.19</v>
      </c>
    </row>
    <row r="21" spans="1:5" ht="15" customHeight="1" x14ac:dyDescent="0.2">
      <c r="A21" s="451" t="s">
        <v>317</v>
      </c>
      <c r="B21" s="452"/>
      <c r="C21" s="453"/>
      <c r="D21" s="453"/>
      <c r="E21" s="454"/>
    </row>
    <row r="22" spans="1:5" s="455" customFormat="1" ht="33" customHeight="1" x14ac:dyDescent="0.2">
      <c r="A22" s="366" t="s">
        <v>342</v>
      </c>
      <c r="B22" s="369" t="s">
        <v>306</v>
      </c>
      <c r="C22" s="368">
        <f>ROUND(4/12,2)</f>
        <v>0.33</v>
      </c>
      <c r="D22" s="369">
        <f>Dados!B141+Dados!B142+Dados!B144</f>
        <v>299.93999999999994</v>
      </c>
      <c r="E22" s="417">
        <f>ROUND(C22*D22,2)</f>
        <v>98.98</v>
      </c>
    </row>
    <row r="23" spans="1:5" s="455" customFormat="1" ht="33" customHeight="1" x14ac:dyDescent="0.2">
      <c r="A23" s="370" t="s">
        <v>319</v>
      </c>
      <c r="B23" s="359" t="s">
        <v>306</v>
      </c>
      <c r="C23" s="368">
        <f>ROUND(4/12,2)</f>
        <v>0.33</v>
      </c>
      <c r="D23" s="359">
        <f>Dados!B153+Dados!B151</f>
        <v>8.26</v>
      </c>
      <c r="E23" s="360">
        <f>ROUND(C23*D23,2)</f>
        <v>2.73</v>
      </c>
    </row>
    <row r="24" spans="1:5" ht="15" customHeight="1" x14ac:dyDescent="0.2">
      <c r="A24" s="361" t="s">
        <v>310</v>
      </c>
      <c r="B24" s="422"/>
      <c r="C24" s="423"/>
      <c r="D24" s="424"/>
      <c r="E24" s="425">
        <f>SUM(E22:E23)</f>
        <v>101.71000000000001</v>
      </c>
    </row>
    <row r="25" spans="1:5" ht="15.75" customHeight="1" x14ac:dyDescent="0.2">
      <c r="A25" s="431" t="s">
        <v>320</v>
      </c>
      <c r="B25" s="432"/>
      <c r="C25" s="433"/>
      <c r="D25" s="435"/>
      <c r="E25" s="435">
        <f>E12+E20+E24</f>
        <v>9397.9599999999991</v>
      </c>
    </row>
    <row r="26" spans="1:5" ht="15.75" customHeight="1" x14ac:dyDescent="0.2">
      <c r="A26" s="374" t="s">
        <v>271</v>
      </c>
      <c r="B26" s="375">
        <f>Dados!B9</f>
        <v>0.29089999999999999</v>
      </c>
      <c r="C26" s="436">
        <f>E25</f>
        <v>9397.9599999999991</v>
      </c>
      <c r="D26" s="435"/>
      <c r="E26" s="437">
        <f>B26*C26</f>
        <v>2733.8665639999995</v>
      </c>
    </row>
    <row r="27" spans="1:5" ht="15.75" customHeight="1" x14ac:dyDescent="0.2">
      <c r="A27" s="761" t="s">
        <v>321</v>
      </c>
      <c r="B27" s="761"/>
      <c r="C27" s="761"/>
      <c r="D27" s="435"/>
      <c r="E27" s="435">
        <f>E25+E26</f>
        <v>12131.826563999999</v>
      </c>
    </row>
    <row r="28" spans="1:5" ht="15.75" customHeight="1" x14ac:dyDescent="0.2">
      <c r="A28" s="743" t="s">
        <v>345</v>
      </c>
      <c r="B28" s="743"/>
      <c r="C28" s="743"/>
      <c r="D28" s="437"/>
      <c r="E28" s="380">
        <v>220</v>
      </c>
    </row>
    <row r="29" spans="1:5" ht="15.75" customHeight="1" x14ac:dyDescent="0.2">
      <c r="A29" s="438" t="s">
        <v>323</v>
      </c>
      <c r="B29" s="439"/>
      <c r="C29" s="440"/>
      <c r="D29" s="441"/>
      <c r="E29" s="441">
        <f>ROUND(E27/E28,2)</f>
        <v>55.14</v>
      </c>
    </row>
  </sheetData>
  <mergeCells count="9">
    <mergeCell ref="A27:C27"/>
    <mergeCell ref="A28:C28"/>
    <mergeCell ref="A1:E1"/>
    <mergeCell ref="A3:E3"/>
    <mergeCell ref="A5:E5"/>
    <mergeCell ref="A6:A7"/>
    <mergeCell ref="B6:B7"/>
    <mergeCell ref="C6:C7"/>
    <mergeCell ref="D6:E6"/>
  </mergeCells>
  <printOptions horizontalCentered="1"/>
  <pageMargins left="0.78749999999999998" right="0.196527777777778" top="0.78749999999999998" bottom="0.39305555555555599" header="0.511811023622047" footer="0.196527777777778"/>
  <pageSetup paperSize="9" scale="95" orientation="portrait" r:id="rId1"/>
  <headerFooter>
    <oddFooter>&amp;L&amp;F - &amp;A&amp;RPágina &amp;P/&amp;N</oddFooter>
  </headerFooter>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tabColor rgb="FF00B050"/>
    <pageSetUpPr fitToPage="1"/>
  </sheetPr>
  <dimension ref="A1:O4"/>
  <sheetViews>
    <sheetView view="pageBreakPreview" zoomScaleNormal="100" workbookViewId="0">
      <selection activeCell="A10" sqref="A10"/>
    </sheetView>
  </sheetViews>
  <sheetFormatPr defaultColWidth="8.85546875" defaultRowHeight="12.75" x14ac:dyDescent="0.2"/>
  <cols>
    <col min="1" max="1" width="80" style="4" customWidth="1"/>
    <col min="2" max="2" width="8.28515625" style="5" customWidth="1"/>
    <col min="3" max="3" width="8.85546875" style="5"/>
    <col min="4" max="4" width="10.28515625" style="5" customWidth="1"/>
    <col min="5" max="5" width="11.28515625" style="5" customWidth="1"/>
    <col min="6" max="11" width="8.85546875" style="5"/>
    <col min="12" max="15" width="8.85546875" style="4"/>
    <col min="16" max="16384" width="8.85546875" style="6"/>
  </cols>
  <sheetData>
    <row r="1" spans="1:15" ht="39.75" customHeight="1" x14ac:dyDescent="0.2">
      <c r="A1" s="7"/>
    </row>
    <row r="2" spans="1:15" s="5" customFormat="1" ht="42" customHeight="1" x14ac:dyDescent="0.2">
      <c r="A2" s="8" t="str">
        <f>'2.1'!A3:E3</f>
        <v>COMPOSIÇÃO DE PREÇO UNITÁRIO</v>
      </c>
      <c r="L2" s="4"/>
      <c r="M2" s="4"/>
      <c r="N2" s="4"/>
      <c r="O2" s="4"/>
    </row>
    <row r="3" spans="1:15" s="5" customFormat="1" ht="42" customHeight="1" x14ac:dyDescent="0.2">
      <c r="A3" s="7" t="s">
        <v>347</v>
      </c>
      <c r="L3" s="4"/>
      <c r="M3" s="4"/>
      <c r="N3" s="4"/>
      <c r="O3" s="4"/>
    </row>
    <row r="4" spans="1:15" s="5" customFormat="1" ht="42.75" customHeight="1" x14ac:dyDescent="0.25">
      <c r="A4" s="9"/>
      <c r="L4" s="4"/>
      <c r="M4" s="4"/>
      <c r="N4" s="4"/>
      <c r="O4" s="4"/>
    </row>
  </sheetData>
  <printOptions horizontalCentered="1" verticalCentered="1"/>
  <pageMargins left="0.78749999999999998" right="0.39374999999999999" top="1.1812499999999999" bottom="0.98402777777777795" header="0.511811023622047" footer="0.196527777777778"/>
  <pageSetup paperSize="9" fitToHeight="0" orientation="portrait" horizontalDpi="300" verticalDpi="300" r:id="rId1"/>
  <headerFooter>
    <oddFooter>&amp;L&amp;F&amp;C_x005F_x000a_&amp;RPágina &amp;P/&amp;N</oddFooter>
  </headerFooter>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tabColor rgb="FF00B050"/>
    <pageSetUpPr fitToPage="1"/>
  </sheetPr>
  <dimension ref="A1:E34"/>
  <sheetViews>
    <sheetView view="pageBreakPreview" topLeftCell="A13" zoomScaleNormal="115" workbookViewId="0">
      <selection activeCell="B33" sqref="B33"/>
    </sheetView>
  </sheetViews>
  <sheetFormatPr defaultColWidth="8.7109375" defaultRowHeight="12.75" x14ac:dyDescent="0.2"/>
  <cols>
    <col min="1" max="1" width="37.7109375" customWidth="1"/>
    <col min="2" max="2" width="9.28515625" style="298" customWidth="1"/>
    <col min="3" max="3" width="18.28515625" style="298" customWidth="1"/>
    <col min="4" max="4" width="12.28515625" style="494" customWidth="1"/>
    <col min="5" max="5" width="13.42578125" customWidth="1"/>
  </cols>
  <sheetData>
    <row r="1" spans="1:5" ht="27" customHeight="1" x14ac:dyDescent="0.2">
      <c r="A1" s="773"/>
      <c r="B1" s="773"/>
      <c r="C1" s="773"/>
      <c r="D1" s="773"/>
      <c r="E1" s="773"/>
    </row>
    <row r="2" spans="1:5" ht="56.25" customHeight="1" x14ac:dyDescent="0.2">
      <c r="A2" s="773"/>
      <c r="B2" s="773"/>
      <c r="C2" s="773"/>
      <c r="D2" s="773"/>
      <c r="E2" s="773"/>
    </row>
    <row r="3" spans="1:5" ht="18" customHeight="1" x14ac:dyDescent="0.2">
      <c r="A3" s="774" t="s">
        <v>348</v>
      </c>
      <c r="B3" s="774"/>
      <c r="C3" s="774"/>
      <c r="D3" s="774"/>
      <c r="E3" s="774"/>
    </row>
    <row r="4" spans="1:5" ht="18" customHeight="1" x14ac:dyDescent="0.2">
      <c r="A4" s="775" t="s">
        <v>16</v>
      </c>
      <c r="B4" s="775"/>
      <c r="C4" s="775"/>
      <c r="D4" s="775"/>
      <c r="E4" s="775"/>
    </row>
    <row r="5" spans="1:5" ht="39.75" customHeight="1" x14ac:dyDescent="0.2">
      <c r="A5" s="495" t="s">
        <v>195</v>
      </c>
      <c r="B5" s="495" t="s">
        <v>289</v>
      </c>
      <c r="C5" s="495" t="s">
        <v>349</v>
      </c>
      <c r="D5" s="411" t="s">
        <v>350</v>
      </c>
      <c r="E5" s="495" t="s">
        <v>273</v>
      </c>
    </row>
    <row r="6" spans="1:5" ht="19.5" customHeight="1" x14ac:dyDescent="0.2">
      <c r="A6" s="496" t="s">
        <v>351</v>
      </c>
      <c r="B6" s="497">
        <v>2</v>
      </c>
      <c r="C6" s="498">
        <f>Dados!B101</f>
        <v>35.9</v>
      </c>
      <c r="D6" s="325">
        <v>12</v>
      </c>
      <c r="E6" s="498">
        <f t="shared" ref="E6:E28" si="0">IF(D6&gt;0,B6*C6/D6,0)</f>
        <v>5.9833333333333334</v>
      </c>
    </row>
    <row r="7" spans="1:5" ht="19.5" customHeight="1" x14ac:dyDescent="0.2">
      <c r="A7" s="496" t="s">
        <v>352</v>
      </c>
      <c r="B7" s="497">
        <v>3</v>
      </c>
      <c r="C7" s="498">
        <f>Dados!B102</f>
        <v>17.420000000000002</v>
      </c>
      <c r="D7" s="325">
        <v>12</v>
      </c>
      <c r="E7" s="498">
        <f t="shared" si="0"/>
        <v>4.3550000000000004</v>
      </c>
    </row>
    <row r="8" spans="1:5" ht="19.5" customHeight="1" x14ac:dyDescent="0.2">
      <c r="A8" s="496" t="s">
        <v>353</v>
      </c>
      <c r="B8" s="497">
        <v>1</v>
      </c>
      <c r="C8" s="498">
        <f>Dados!B103</f>
        <v>319</v>
      </c>
      <c r="D8" s="325">
        <v>12</v>
      </c>
      <c r="E8" s="498">
        <f t="shared" si="0"/>
        <v>26.583333333333332</v>
      </c>
    </row>
    <row r="9" spans="1:5" ht="19.5" customHeight="1" x14ac:dyDescent="0.2">
      <c r="A9" s="496" t="s">
        <v>354</v>
      </c>
      <c r="B9" s="497">
        <v>2</v>
      </c>
      <c r="C9" s="498">
        <f>Dados!B104</f>
        <v>271.57</v>
      </c>
      <c r="D9" s="325">
        <v>24</v>
      </c>
      <c r="E9" s="498">
        <f t="shared" si="0"/>
        <v>22.630833333333332</v>
      </c>
    </row>
    <row r="10" spans="1:5" ht="19.5" customHeight="1" x14ac:dyDescent="0.2">
      <c r="A10" s="496" t="s">
        <v>355</v>
      </c>
      <c r="B10" s="497">
        <v>2</v>
      </c>
      <c r="C10" s="498">
        <f>Dados!B106</f>
        <v>75.53</v>
      </c>
      <c r="D10" s="325">
        <v>12</v>
      </c>
      <c r="E10" s="498">
        <f t="shared" si="0"/>
        <v>12.588333333333333</v>
      </c>
    </row>
    <row r="11" spans="1:5" ht="19.5" customHeight="1" x14ac:dyDescent="0.2">
      <c r="A11" s="496" t="s">
        <v>356</v>
      </c>
      <c r="B11" s="497">
        <v>2</v>
      </c>
      <c r="C11" s="498">
        <f>Dados!B107</f>
        <v>83.69</v>
      </c>
      <c r="D11" s="325">
        <v>24</v>
      </c>
      <c r="E11" s="498">
        <f t="shared" si="0"/>
        <v>6.9741666666666662</v>
      </c>
    </row>
    <row r="12" spans="1:5" ht="19.5" customHeight="1" x14ac:dyDescent="0.2">
      <c r="A12" s="496" t="s">
        <v>357</v>
      </c>
      <c r="B12" s="497">
        <v>2</v>
      </c>
      <c r="C12" s="498">
        <f>Dados!B109</f>
        <v>44.01</v>
      </c>
      <c r="D12" s="325">
        <v>12</v>
      </c>
      <c r="E12" s="498">
        <f t="shared" si="0"/>
        <v>7.335</v>
      </c>
    </row>
    <row r="13" spans="1:5" ht="19.5" customHeight="1" x14ac:dyDescent="0.2">
      <c r="A13" s="496" t="s">
        <v>358</v>
      </c>
      <c r="B13" s="497">
        <v>2</v>
      </c>
      <c r="C13" s="498">
        <f>Dados!B110</f>
        <v>77.099999999999994</v>
      </c>
      <c r="D13" s="325">
        <v>12</v>
      </c>
      <c r="E13" s="498">
        <f t="shared" si="0"/>
        <v>12.85</v>
      </c>
    </row>
    <row r="14" spans="1:5" ht="19.5" customHeight="1" x14ac:dyDescent="0.2">
      <c r="A14" s="496" t="s">
        <v>359</v>
      </c>
      <c r="B14" s="497">
        <v>2</v>
      </c>
      <c r="C14" s="498">
        <f>Dados!B111</f>
        <v>23.91</v>
      </c>
      <c r="D14" s="325">
        <v>12</v>
      </c>
      <c r="E14" s="498">
        <f t="shared" si="0"/>
        <v>3.9849999999999999</v>
      </c>
    </row>
    <row r="15" spans="1:5" ht="19.5" customHeight="1" x14ac:dyDescent="0.2">
      <c r="A15" s="496" t="s">
        <v>360</v>
      </c>
      <c r="B15" s="497">
        <v>2</v>
      </c>
      <c r="C15" s="498">
        <f>Dados!B113</f>
        <v>54.22</v>
      </c>
      <c r="D15" s="325">
        <v>12</v>
      </c>
      <c r="E15" s="498">
        <f t="shared" si="0"/>
        <v>9.0366666666666671</v>
      </c>
    </row>
    <row r="16" spans="1:5" ht="19.5" customHeight="1" x14ac:dyDescent="0.2">
      <c r="A16" s="496" t="s">
        <v>361</v>
      </c>
      <c r="B16" s="497">
        <v>2</v>
      </c>
      <c r="C16" s="498">
        <f>Dados!B114</f>
        <v>73.91</v>
      </c>
      <c r="D16" s="325">
        <v>12</v>
      </c>
      <c r="E16" s="498">
        <f t="shared" si="0"/>
        <v>12.318333333333333</v>
      </c>
    </row>
    <row r="17" spans="1:5" ht="19.5" customHeight="1" x14ac:dyDescent="0.2">
      <c r="A17" s="496" t="s">
        <v>362</v>
      </c>
      <c r="B17" s="497">
        <v>2</v>
      </c>
      <c r="C17" s="498">
        <f>Dados!B119</f>
        <v>44.77</v>
      </c>
      <c r="D17" s="325">
        <v>12</v>
      </c>
      <c r="E17" s="498">
        <f t="shared" si="0"/>
        <v>7.4616666666666669</v>
      </c>
    </row>
    <row r="18" spans="1:5" ht="19.5" customHeight="1" x14ac:dyDescent="0.2">
      <c r="A18" s="496" t="s">
        <v>363</v>
      </c>
      <c r="B18" s="497">
        <v>2</v>
      </c>
      <c r="C18" s="498">
        <f>Dados!B120</f>
        <v>40.020000000000003</v>
      </c>
      <c r="D18" s="325">
        <v>12</v>
      </c>
      <c r="E18" s="498">
        <f t="shared" si="0"/>
        <v>6.6700000000000008</v>
      </c>
    </row>
    <row r="19" spans="1:5" ht="19.5" customHeight="1" x14ac:dyDescent="0.2">
      <c r="A19" s="496" t="s">
        <v>364</v>
      </c>
      <c r="B19" s="497">
        <v>2</v>
      </c>
      <c r="C19" s="498">
        <f>Dados!B121</f>
        <v>12.93</v>
      </c>
      <c r="D19" s="325">
        <v>12</v>
      </c>
      <c r="E19" s="498">
        <f t="shared" si="0"/>
        <v>2.1549999999999998</v>
      </c>
    </row>
    <row r="20" spans="1:5" ht="19.5" customHeight="1" x14ac:dyDescent="0.2">
      <c r="A20" s="496" t="s">
        <v>365</v>
      </c>
      <c r="B20" s="497">
        <v>2</v>
      </c>
      <c r="C20" s="498">
        <f>Dados!B122</f>
        <v>16.2</v>
      </c>
      <c r="D20" s="325">
        <v>12</v>
      </c>
      <c r="E20" s="498">
        <f t="shared" si="0"/>
        <v>2.6999999999999997</v>
      </c>
    </row>
    <row r="21" spans="1:5" ht="19.5" customHeight="1" x14ac:dyDescent="0.2">
      <c r="A21" s="496" t="s">
        <v>366</v>
      </c>
      <c r="B21" s="497">
        <v>2</v>
      </c>
      <c r="C21" s="498">
        <f>Dados!B123</f>
        <v>110.46</v>
      </c>
      <c r="D21" s="325">
        <v>24</v>
      </c>
      <c r="E21" s="498">
        <f t="shared" si="0"/>
        <v>9.2050000000000001</v>
      </c>
    </row>
    <row r="22" spans="1:5" ht="19.5" customHeight="1" x14ac:dyDescent="0.2">
      <c r="A22" s="496" t="s">
        <v>367</v>
      </c>
      <c r="B22" s="497">
        <v>2</v>
      </c>
      <c r="C22" s="498">
        <f>Dados!B125</f>
        <v>27.51</v>
      </c>
      <c r="D22" s="325">
        <v>12</v>
      </c>
      <c r="E22" s="498">
        <f t="shared" si="0"/>
        <v>4.585</v>
      </c>
    </row>
    <row r="23" spans="1:5" ht="24.75" customHeight="1" x14ac:dyDescent="0.2">
      <c r="A23" s="496" t="s">
        <v>368</v>
      </c>
      <c r="B23" s="497">
        <v>2</v>
      </c>
      <c r="C23" s="498">
        <f>Dados!B126</f>
        <v>47.33</v>
      </c>
      <c r="D23" s="325">
        <v>12</v>
      </c>
      <c r="E23" s="498">
        <f t="shared" si="0"/>
        <v>7.8883333333333328</v>
      </c>
    </row>
    <row r="24" spans="1:5" ht="33.75" customHeight="1" x14ac:dyDescent="0.2">
      <c r="A24" s="499" t="s">
        <v>369</v>
      </c>
      <c r="B24" s="497">
        <v>2</v>
      </c>
      <c r="C24" s="498">
        <f>Dados!B128</f>
        <v>55.01</v>
      </c>
      <c r="D24" s="325">
        <v>12</v>
      </c>
      <c r="E24" s="498">
        <f t="shared" si="0"/>
        <v>9.168333333333333</v>
      </c>
    </row>
    <row r="25" spans="1:5" ht="30.75" customHeight="1" x14ac:dyDescent="0.2">
      <c r="A25" s="499" t="s">
        <v>370</v>
      </c>
      <c r="B25" s="497">
        <v>2</v>
      </c>
      <c r="C25" s="498">
        <f>Dados!B129</f>
        <v>95.53</v>
      </c>
      <c r="D25" s="325">
        <v>12</v>
      </c>
      <c r="E25" s="498">
        <f t="shared" si="0"/>
        <v>15.921666666666667</v>
      </c>
    </row>
    <row r="26" spans="1:5" ht="30.75" customHeight="1" x14ac:dyDescent="0.2">
      <c r="A26" s="499" t="s">
        <v>371</v>
      </c>
      <c r="B26" s="497">
        <v>2</v>
      </c>
      <c r="C26" s="498">
        <f>Dados!B130</f>
        <v>40.549999999999997</v>
      </c>
      <c r="D26" s="325">
        <v>12</v>
      </c>
      <c r="E26" s="498">
        <f t="shared" si="0"/>
        <v>6.7583333333333329</v>
      </c>
    </row>
    <row r="27" spans="1:5" ht="19.5" customHeight="1" x14ac:dyDescent="0.2">
      <c r="A27" s="496" t="s">
        <v>372</v>
      </c>
      <c r="B27" s="497">
        <v>6</v>
      </c>
      <c r="C27" s="498">
        <f>Dados!B124</f>
        <v>44.86</v>
      </c>
      <c r="D27" s="325">
        <v>3</v>
      </c>
      <c r="E27" s="498">
        <f t="shared" si="0"/>
        <v>89.719999999999985</v>
      </c>
    </row>
    <row r="28" spans="1:5" ht="19.5" customHeight="1" x14ac:dyDescent="0.2">
      <c r="A28" s="496" t="s">
        <v>373</v>
      </c>
      <c r="B28" s="497">
        <v>6</v>
      </c>
      <c r="C28" s="498">
        <f>Dados!B131</f>
        <v>42.45</v>
      </c>
      <c r="D28" s="325">
        <v>3</v>
      </c>
      <c r="E28" s="498">
        <f t="shared" si="0"/>
        <v>84.9</v>
      </c>
    </row>
    <row r="29" spans="1:5" ht="19.5" customHeight="1" x14ac:dyDescent="0.2">
      <c r="A29" s="317"/>
      <c r="B29" s="318"/>
      <c r="C29" s="500"/>
      <c r="D29" s="501"/>
      <c r="E29" s="502"/>
    </row>
    <row r="30" spans="1:5" ht="21.75" customHeight="1" x14ac:dyDescent="0.2">
      <c r="A30" s="503" t="s">
        <v>374</v>
      </c>
      <c r="B30" s="504"/>
      <c r="C30" s="504"/>
      <c r="D30" s="505"/>
      <c r="E30" s="506">
        <f>SUM(E6:E28)</f>
        <v>371.7733333333332</v>
      </c>
    </row>
    <row r="32" spans="1:5" ht="18" customHeight="1" x14ac:dyDescent="0.2">
      <c r="A32" s="317" t="s">
        <v>274</v>
      </c>
      <c r="B32" s="507">
        <f>Dados!B8</f>
        <v>0.15570000000000001</v>
      </c>
      <c r="C32" s="508"/>
      <c r="D32" s="509">
        <f>E30</f>
        <v>371.7733333333332</v>
      </c>
      <c r="E32" s="502">
        <f>ROUND(B32*D32,2)</f>
        <v>57.89</v>
      </c>
    </row>
    <row r="34" spans="1:5" s="15" customFormat="1" ht="23.25" customHeight="1" x14ac:dyDescent="0.2">
      <c r="A34" s="510" t="s">
        <v>375</v>
      </c>
      <c r="B34" s="511"/>
      <c r="C34" s="511"/>
      <c r="D34" s="512"/>
      <c r="E34" s="513">
        <f>E30+E32</f>
        <v>429.66333333333318</v>
      </c>
    </row>
  </sheetData>
  <mergeCells count="3">
    <mergeCell ref="A1:E2"/>
    <mergeCell ref="A3:E3"/>
    <mergeCell ref="A4:E4"/>
  </mergeCells>
  <pageMargins left="0.39374999999999999" right="0.31527777777777799" top="0.74791666666666701" bottom="0.74791666666666701" header="0.511811023622047" footer="0.511811023622047"/>
  <pageSetup paperSize="9" fitToHeight="0" orientation="portrait" r:id="rId1"/>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tabColor rgb="FF00B050"/>
  </sheetPr>
  <dimension ref="A1:E25"/>
  <sheetViews>
    <sheetView view="pageBreakPreview" topLeftCell="A7" zoomScaleNormal="100" workbookViewId="0">
      <selection activeCell="B24" sqref="B24"/>
    </sheetView>
  </sheetViews>
  <sheetFormatPr defaultColWidth="8.7109375" defaultRowHeight="12.75" x14ac:dyDescent="0.2"/>
  <cols>
    <col min="1" max="1" width="30.85546875" customWidth="1"/>
    <col min="2" max="2" width="14.28515625" customWidth="1"/>
    <col min="3" max="3" width="14.140625" customWidth="1"/>
    <col min="4" max="5" width="12.28515625" customWidth="1"/>
  </cols>
  <sheetData>
    <row r="1" spans="1:5" ht="85.5" customHeight="1" x14ac:dyDescent="0.2">
      <c r="A1" s="776"/>
      <c r="B1" s="776"/>
      <c r="C1" s="776"/>
      <c r="D1" s="776"/>
      <c r="E1" s="776"/>
    </row>
    <row r="2" spans="1:5" ht="33.75" customHeight="1" x14ac:dyDescent="0.2">
      <c r="A2" s="766" t="s">
        <v>348</v>
      </c>
      <c r="B2" s="766"/>
      <c r="C2" s="766"/>
      <c r="D2" s="766"/>
      <c r="E2" s="766"/>
    </row>
    <row r="3" spans="1:5" ht="30" customHeight="1" x14ac:dyDescent="0.2">
      <c r="A3" s="756" t="s">
        <v>376</v>
      </c>
      <c r="B3" s="756"/>
      <c r="C3" s="756"/>
      <c r="D3" s="756"/>
      <c r="E3" s="756"/>
    </row>
    <row r="4" spans="1:5" ht="42" customHeight="1" x14ac:dyDescent="0.2">
      <c r="A4" s="495" t="s">
        <v>195</v>
      </c>
      <c r="B4" s="495" t="s">
        <v>289</v>
      </c>
      <c r="C4" s="495" t="s">
        <v>349</v>
      </c>
      <c r="D4" s="411" t="s">
        <v>350</v>
      </c>
      <c r="E4" s="495" t="s">
        <v>273</v>
      </c>
    </row>
    <row r="5" spans="1:5" ht="19.5" customHeight="1" x14ac:dyDescent="0.2">
      <c r="A5" s="324" t="s">
        <v>356</v>
      </c>
      <c r="B5" s="497">
        <v>2</v>
      </c>
      <c r="C5" s="498">
        <f>Dados!B107</f>
        <v>83.69</v>
      </c>
      <c r="D5" s="497">
        <v>12</v>
      </c>
      <c r="E5" s="498">
        <f t="shared" ref="E5:E19" si="0">IF(D5&gt;0,B5*C5/D5,0)</f>
        <v>13.948333333333332</v>
      </c>
    </row>
    <row r="6" spans="1:5" ht="19.5" customHeight="1" x14ac:dyDescent="0.2">
      <c r="A6" s="324" t="s">
        <v>366</v>
      </c>
      <c r="B6" s="497">
        <v>2</v>
      </c>
      <c r="C6" s="498">
        <f>Dados!B123</f>
        <v>110.46</v>
      </c>
      <c r="D6" s="497">
        <v>12</v>
      </c>
      <c r="E6" s="498">
        <f t="shared" si="0"/>
        <v>18.41</v>
      </c>
    </row>
    <row r="7" spans="1:5" ht="19.5" customHeight="1" x14ac:dyDescent="0.2">
      <c r="A7" s="324" t="s">
        <v>377</v>
      </c>
      <c r="B7" s="497">
        <v>2</v>
      </c>
      <c r="C7" s="498">
        <f>Dados!B117</f>
        <v>97.08</v>
      </c>
      <c r="D7" s="497">
        <v>12</v>
      </c>
      <c r="E7" s="498">
        <f t="shared" si="0"/>
        <v>16.18</v>
      </c>
    </row>
    <row r="8" spans="1:5" ht="19.5" customHeight="1" x14ac:dyDescent="0.2">
      <c r="A8" s="324" t="s">
        <v>361</v>
      </c>
      <c r="B8" s="497">
        <v>2</v>
      </c>
      <c r="C8" s="498">
        <f>Dados!B114</f>
        <v>73.91</v>
      </c>
      <c r="D8" s="497">
        <v>12</v>
      </c>
      <c r="E8" s="498">
        <f t="shared" si="0"/>
        <v>12.318333333333333</v>
      </c>
    </row>
    <row r="9" spans="1:5" ht="26.25" customHeight="1" x14ac:dyDescent="0.2">
      <c r="A9" s="324" t="s">
        <v>378</v>
      </c>
      <c r="B9" s="497">
        <v>2</v>
      </c>
      <c r="C9" s="498">
        <f>Dados!B129</f>
        <v>95.53</v>
      </c>
      <c r="D9" s="497">
        <v>12</v>
      </c>
      <c r="E9" s="498">
        <f t="shared" si="0"/>
        <v>15.921666666666667</v>
      </c>
    </row>
    <row r="10" spans="1:5" ht="19.5" customHeight="1" x14ac:dyDescent="0.2">
      <c r="A10" s="324" t="s">
        <v>368</v>
      </c>
      <c r="B10" s="497">
        <v>2</v>
      </c>
      <c r="C10" s="498">
        <f>Dados!B126</f>
        <v>47.33</v>
      </c>
      <c r="D10" s="497">
        <v>12</v>
      </c>
      <c r="E10" s="498">
        <f t="shared" si="0"/>
        <v>7.8883333333333328</v>
      </c>
    </row>
    <row r="11" spans="1:5" ht="19.5" customHeight="1" x14ac:dyDescent="0.2">
      <c r="A11" s="324" t="s">
        <v>359</v>
      </c>
      <c r="B11" s="497">
        <v>2</v>
      </c>
      <c r="C11" s="498">
        <f>Dados!B111</f>
        <v>23.91</v>
      </c>
      <c r="D11" s="497">
        <v>12</v>
      </c>
      <c r="E11" s="498">
        <f t="shared" si="0"/>
        <v>3.9849999999999999</v>
      </c>
    </row>
    <row r="12" spans="1:5" ht="19.5" customHeight="1" x14ac:dyDescent="0.2">
      <c r="A12" s="324" t="s">
        <v>379</v>
      </c>
      <c r="B12" s="497">
        <v>500</v>
      </c>
      <c r="C12" s="498">
        <f>Dados!B112</f>
        <v>7.0000000000000007E-2</v>
      </c>
      <c r="D12" s="497">
        <v>3</v>
      </c>
      <c r="E12" s="498">
        <f t="shared" si="0"/>
        <v>11.666666666666666</v>
      </c>
    </row>
    <row r="13" spans="1:5" ht="19.5" customHeight="1" x14ac:dyDescent="0.2">
      <c r="A13" s="324" t="s">
        <v>380</v>
      </c>
      <c r="B13" s="497">
        <v>2</v>
      </c>
      <c r="C13" s="498">
        <f>Dados!B105</f>
        <v>366.49</v>
      </c>
      <c r="D13" s="497">
        <v>12</v>
      </c>
      <c r="E13" s="498">
        <f t="shared" si="0"/>
        <v>61.081666666666671</v>
      </c>
    </row>
    <row r="14" spans="1:5" ht="30" customHeight="1" x14ac:dyDescent="0.2">
      <c r="A14" s="324" t="s">
        <v>381</v>
      </c>
      <c r="B14" s="497">
        <v>1</v>
      </c>
      <c r="C14" s="498">
        <f>Dados!B108</f>
        <v>412.48</v>
      </c>
      <c r="D14" s="497">
        <v>12</v>
      </c>
      <c r="E14" s="498">
        <f t="shared" si="0"/>
        <v>34.373333333333335</v>
      </c>
    </row>
    <row r="15" spans="1:5" ht="19.5" customHeight="1" x14ac:dyDescent="0.2">
      <c r="A15" s="324" t="s">
        <v>360</v>
      </c>
      <c r="B15" s="497">
        <v>2</v>
      </c>
      <c r="C15" s="498">
        <f>Dados!B113</f>
        <v>54.22</v>
      </c>
      <c r="D15" s="497">
        <v>12</v>
      </c>
      <c r="E15" s="498">
        <f t="shared" si="0"/>
        <v>9.0366666666666671</v>
      </c>
    </row>
    <row r="16" spans="1:5" ht="19.5" customHeight="1" x14ac:dyDescent="0.2">
      <c r="A16" s="324" t="s">
        <v>354</v>
      </c>
      <c r="B16" s="497">
        <v>2</v>
      </c>
      <c r="C16" s="498">
        <f>Dados!B104</f>
        <v>271.57</v>
      </c>
      <c r="D16" s="497">
        <v>24</v>
      </c>
      <c r="E16" s="498">
        <f t="shared" si="0"/>
        <v>22.630833333333332</v>
      </c>
    </row>
    <row r="17" spans="1:5" ht="19.5" customHeight="1" x14ac:dyDescent="0.2">
      <c r="A17" s="324" t="s">
        <v>373</v>
      </c>
      <c r="B17" s="497">
        <v>4</v>
      </c>
      <c r="C17" s="498">
        <f>Dados!B131</f>
        <v>42.45</v>
      </c>
      <c r="D17" s="497">
        <v>2</v>
      </c>
      <c r="E17" s="498">
        <f t="shared" si="0"/>
        <v>84.9</v>
      </c>
    </row>
    <row r="18" spans="1:5" ht="26.25" customHeight="1" x14ac:dyDescent="0.2">
      <c r="A18" s="324" t="s">
        <v>382</v>
      </c>
      <c r="B18" s="497">
        <v>1</v>
      </c>
      <c r="C18" s="498">
        <f>Dados!B115</f>
        <v>31.2</v>
      </c>
      <c r="D18" s="497">
        <v>1</v>
      </c>
      <c r="E18" s="498">
        <f t="shared" si="0"/>
        <v>31.2</v>
      </c>
    </row>
    <row r="19" spans="1:5" ht="26.25" customHeight="1" x14ac:dyDescent="0.2">
      <c r="A19" s="324" t="s">
        <v>383</v>
      </c>
      <c r="B19" s="497">
        <v>1</v>
      </c>
      <c r="C19" s="498">
        <f>Dados!B116</f>
        <v>40.44</v>
      </c>
      <c r="D19" s="497">
        <v>1</v>
      </c>
      <c r="E19" s="498">
        <f t="shared" si="0"/>
        <v>40.44</v>
      </c>
    </row>
    <row r="20" spans="1:5" ht="21" customHeight="1" x14ac:dyDescent="0.2"/>
    <row r="21" spans="1:5" ht="24" customHeight="1" x14ac:dyDescent="0.2">
      <c r="A21" s="451" t="s">
        <v>374</v>
      </c>
      <c r="B21" s="468"/>
      <c r="C21" s="468"/>
      <c r="D21" s="468"/>
      <c r="E21" s="506">
        <f>SUM(E5:E19)</f>
        <v>383.98083333333329</v>
      </c>
    </row>
    <row r="23" spans="1:5" ht="21.75" customHeight="1" x14ac:dyDescent="0.2">
      <c r="A23" s="317" t="s">
        <v>274</v>
      </c>
      <c r="B23" s="507">
        <f>Dados!B8</f>
        <v>0.15570000000000001</v>
      </c>
      <c r="C23" s="508"/>
      <c r="D23" s="509">
        <f>E21</f>
        <v>383.98083333333329</v>
      </c>
      <c r="E23" s="506">
        <f>ROUND(B23*D23,2)</f>
        <v>59.79</v>
      </c>
    </row>
    <row r="24" spans="1:5" ht="20.25" customHeight="1" x14ac:dyDescent="0.2"/>
    <row r="25" spans="1:5" ht="30" customHeight="1" x14ac:dyDescent="0.2">
      <c r="A25" s="510" t="s">
        <v>375</v>
      </c>
      <c r="B25" s="511"/>
      <c r="C25" s="511"/>
      <c r="D25" s="512"/>
      <c r="E25" s="513">
        <f>E21+E23</f>
        <v>443.77083333333331</v>
      </c>
    </row>
  </sheetData>
  <mergeCells count="3">
    <mergeCell ref="A1:E1"/>
    <mergeCell ref="A2:E2"/>
    <mergeCell ref="A3:E3"/>
  </mergeCells>
  <pageMargins left="0.82708333333333295" right="0.51180555555555596" top="0.78749999999999998" bottom="0.78749999999999998" header="0.511811023622047" footer="0.511811023622047"/>
  <pageSetup paperSize="9" orientation="portrait" r:id="rId1"/>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tabColor rgb="FF00B050"/>
    <pageSetUpPr fitToPage="1"/>
  </sheetPr>
  <dimension ref="A1:E19"/>
  <sheetViews>
    <sheetView view="pageBreakPreview" topLeftCell="A4" zoomScaleNormal="100" workbookViewId="0">
      <selection activeCell="B18" sqref="B18"/>
    </sheetView>
  </sheetViews>
  <sheetFormatPr defaultColWidth="8.7109375" defaultRowHeight="12.75" x14ac:dyDescent="0.2"/>
  <cols>
    <col min="1" max="1" width="37.7109375" customWidth="1"/>
    <col min="2" max="2" width="10.140625" customWidth="1"/>
    <col min="3" max="3" width="16.85546875" customWidth="1"/>
    <col min="4" max="4" width="12.140625" customWidth="1"/>
    <col min="5" max="5" width="14.140625" customWidth="1"/>
  </cols>
  <sheetData>
    <row r="1" spans="1:5" ht="78" customHeight="1" x14ac:dyDescent="0.2">
      <c r="A1" s="776"/>
      <c r="B1" s="776"/>
      <c r="C1" s="776"/>
      <c r="D1" s="776"/>
      <c r="E1" s="776"/>
    </row>
    <row r="2" spans="1:5" s="514" customFormat="1" ht="31.5" customHeight="1" x14ac:dyDescent="0.2">
      <c r="A2" s="766" t="s">
        <v>348</v>
      </c>
      <c r="B2" s="766"/>
      <c r="C2" s="766"/>
      <c r="D2" s="766"/>
      <c r="E2" s="766"/>
    </row>
    <row r="3" spans="1:5" ht="24.75" customHeight="1" x14ac:dyDescent="0.2">
      <c r="A3" s="756" t="s">
        <v>21</v>
      </c>
      <c r="B3" s="756"/>
      <c r="C3" s="756"/>
      <c r="D3" s="756"/>
      <c r="E3" s="756"/>
    </row>
    <row r="4" spans="1:5" ht="36" customHeight="1" x14ac:dyDescent="0.2">
      <c r="A4" s="411" t="s">
        <v>195</v>
      </c>
      <c r="B4" s="411" t="s">
        <v>289</v>
      </c>
      <c r="C4" s="411" t="s">
        <v>349</v>
      </c>
      <c r="D4" s="411" t="s">
        <v>350</v>
      </c>
      <c r="E4" s="411" t="s">
        <v>273</v>
      </c>
    </row>
    <row r="5" spans="1:5" ht="36" customHeight="1" x14ac:dyDescent="0.2">
      <c r="A5" s="324" t="s">
        <v>384</v>
      </c>
      <c r="B5" s="497">
        <v>4</v>
      </c>
      <c r="C5" s="498">
        <f>Dados!B101</f>
        <v>35.9</v>
      </c>
      <c r="D5" s="497">
        <v>12</v>
      </c>
      <c r="E5" s="498">
        <f t="shared" ref="E5:E13" si="0">IF(D5&gt;0,B5*C5/D5,0)</f>
        <v>11.966666666666667</v>
      </c>
    </row>
    <row r="6" spans="1:5" ht="36" customHeight="1" x14ac:dyDescent="0.2">
      <c r="A6" s="324" t="s">
        <v>354</v>
      </c>
      <c r="B6" s="497">
        <v>4</v>
      </c>
      <c r="C6" s="498">
        <f>Dados!B104</f>
        <v>271.57</v>
      </c>
      <c r="D6" s="497">
        <v>24</v>
      </c>
      <c r="E6" s="498">
        <f t="shared" si="0"/>
        <v>45.261666666666663</v>
      </c>
    </row>
    <row r="7" spans="1:5" ht="36" customHeight="1" x14ac:dyDescent="0.2">
      <c r="A7" s="324" t="s">
        <v>385</v>
      </c>
      <c r="B7" s="497">
        <v>4</v>
      </c>
      <c r="C7" s="498">
        <f>Dados!B111</f>
        <v>23.91</v>
      </c>
      <c r="D7" s="497">
        <v>12</v>
      </c>
      <c r="E7" s="498">
        <f t="shared" si="0"/>
        <v>7.97</v>
      </c>
    </row>
    <row r="8" spans="1:5" ht="29.25" customHeight="1" x14ac:dyDescent="0.2">
      <c r="A8" s="324" t="s">
        <v>360</v>
      </c>
      <c r="B8" s="497">
        <v>2</v>
      </c>
      <c r="C8" s="498">
        <f>Dados!B113</f>
        <v>54.22</v>
      </c>
      <c r="D8" s="497">
        <v>12</v>
      </c>
      <c r="E8" s="498">
        <f t="shared" si="0"/>
        <v>9.0366666666666671</v>
      </c>
    </row>
    <row r="9" spans="1:5" ht="36" customHeight="1" x14ac:dyDescent="0.2">
      <c r="A9" s="324" t="s">
        <v>361</v>
      </c>
      <c r="B9" s="497">
        <v>2</v>
      </c>
      <c r="C9" s="498">
        <f>Dados!B114</f>
        <v>73.91</v>
      </c>
      <c r="D9" s="497">
        <v>12</v>
      </c>
      <c r="E9" s="498">
        <f t="shared" si="0"/>
        <v>12.318333333333333</v>
      </c>
    </row>
    <row r="10" spans="1:5" ht="36" customHeight="1" x14ac:dyDescent="0.2">
      <c r="A10" s="324" t="s">
        <v>363</v>
      </c>
      <c r="B10" s="497">
        <v>4</v>
      </c>
      <c r="C10" s="498">
        <f>Dados!B120</f>
        <v>40.020000000000003</v>
      </c>
      <c r="D10" s="497">
        <v>12</v>
      </c>
      <c r="E10" s="498">
        <f t="shared" si="0"/>
        <v>13.340000000000002</v>
      </c>
    </row>
    <row r="11" spans="1:5" ht="36" customHeight="1" x14ac:dyDescent="0.2">
      <c r="A11" s="324" t="s">
        <v>386</v>
      </c>
      <c r="B11" s="497">
        <v>4</v>
      </c>
      <c r="C11" s="498">
        <f>Dados!B124</f>
        <v>44.86</v>
      </c>
      <c r="D11" s="497">
        <v>3</v>
      </c>
      <c r="E11" s="498">
        <f t="shared" si="0"/>
        <v>59.813333333333333</v>
      </c>
    </row>
    <row r="12" spans="1:5" ht="36" customHeight="1" x14ac:dyDescent="0.2">
      <c r="A12" s="324" t="s">
        <v>387</v>
      </c>
      <c r="B12" s="497">
        <v>1</v>
      </c>
      <c r="C12" s="498">
        <f>Dados!B127</f>
        <v>320.3</v>
      </c>
      <c r="D12" s="497">
        <v>6</v>
      </c>
      <c r="E12" s="498">
        <f t="shared" si="0"/>
        <v>53.383333333333333</v>
      </c>
    </row>
    <row r="13" spans="1:5" ht="36" customHeight="1" x14ac:dyDescent="0.2">
      <c r="A13" s="324" t="s">
        <v>388</v>
      </c>
      <c r="B13" s="497">
        <v>4</v>
      </c>
      <c r="C13" s="498">
        <f>Dados!B131</f>
        <v>42.45</v>
      </c>
      <c r="D13" s="497">
        <v>3</v>
      </c>
      <c r="E13" s="498">
        <f t="shared" si="0"/>
        <v>56.6</v>
      </c>
    </row>
    <row r="15" spans="1:5" ht="27" customHeight="1" x14ac:dyDescent="0.2">
      <c r="A15" s="451" t="s">
        <v>374</v>
      </c>
      <c r="B15" s="468"/>
      <c r="C15" s="468"/>
      <c r="D15" s="468"/>
      <c r="E15" s="506">
        <f>SUM(E5:E13)</f>
        <v>269.69</v>
      </c>
    </row>
    <row r="17" spans="1:5" ht="23.25" customHeight="1" x14ac:dyDescent="0.2">
      <c r="A17" s="317" t="s">
        <v>274</v>
      </c>
      <c r="B17" s="319">
        <f>Dados!B8</f>
        <v>0.15570000000000001</v>
      </c>
      <c r="C17" s="508"/>
      <c r="D17" s="515">
        <f>E15</f>
        <v>269.69</v>
      </c>
      <c r="E17" s="516">
        <f>ROUND(B17*D17,2)</f>
        <v>41.99</v>
      </c>
    </row>
    <row r="19" spans="1:5" ht="33" customHeight="1" x14ac:dyDescent="0.2">
      <c r="A19" s="510" t="s">
        <v>375</v>
      </c>
      <c r="B19" s="517"/>
      <c r="C19" s="517"/>
      <c r="D19" s="518"/>
      <c r="E19" s="519">
        <f>E15+E17</f>
        <v>311.68</v>
      </c>
    </row>
  </sheetData>
  <mergeCells count="3">
    <mergeCell ref="A1:E1"/>
    <mergeCell ref="A2:E2"/>
    <mergeCell ref="A3:E3"/>
  </mergeCells>
  <pageMargins left="0.70833333333333304" right="0.70833333333333304" top="0.74791666666666701" bottom="0.74791666666666701" header="0.511811023622047" footer="0.511811023622047"/>
  <pageSetup paperSize="9" scale="98" fitToHeight="0" orientation="portrait" r:id="rId1"/>
  <drawing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tabColor rgb="FF00B050"/>
  </sheetPr>
  <dimension ref="A1:E34"/>
  <sheetViews>
    <sheetView view="pageBreakPreview" topLeftCell="A25" zoomScaleNormal="100" workbookViewId="0">
      <selection activeCell="B32" sqref="B32"/>
    </sheetView>
  </sheetViews>
  <sheetFormatPr defaultColWidth="8.7109375" defaultRowHeight="12.75" x14ac:dyDescent="0.2"/>
  <cols>
    <col min="1" max="1" width="38" customWidth="1"/>
    <col min="2" max="2" width="11.5703125" customWidth="1"/>
    <col min="3" max="3" width="16.28515625" customWidth="1"/>
    <col min="4" max="4" width="12.42578125" customWidth="1"/>
    <col min="5" max="5" width="12" customWidth="1"/>
  </cols>
  <sheetData>
    <row r="1" spans="1:5" ht="12.75" customHeight="1" x14ac:dyDescent="0.2">
      <c r="A1" s="776"/>
      <c r="B1" s="776"/>
      <c r="C1" s="776"/>
      <c r="D1" s="776"/>
      <c r="E1" s="776"/>
    </row>
    <row r="2" spans="1:5" ht="66" customHeight="1" x14ac:dyDescent="0.2">
      <c r="A2" s="776"/>
      <c r="B2" s="776"/>
      <c r="C2" s="776"/>
      <c r="D2" s="776"/>
      <c r="E2" s="776"/>
    </row>
    <row r="3" spans="1:5" ht="30" customHeight="1" x14ac:dyDescent="0.2">
      <c r="A3" s="756" t="s">
        <v>348</v>
      </c>
      <c r="B3" s="756"/>
      <c r="C3" s="756"/>
      <c r="D3" s="756"/>
      <c r="E3" s="756"/>
    </row>
    <row r="4" spans="1:5" ht="26.25" customHeight="1" x14ac:dyDescent="0.2">
      <c r="A4" s="756" t="s">
        <v>389</v>
      </c>
      <c r="B4" s="756"/>
      <c r="C4" s="756"/>
      <c r="D4" s="756"/>
      <c r="E4" s="756"/>
    </row>
    <row r="6" spans="1:5" ht="39" customHeight="1" x14ac:dyDescent="0.2">
      <c r="A6" s="411" t="s">
        <v>195</v>
      </c>
      <c r="B6" s="411" t="s">
        <v>289</v>
      </c>
      <c r="C6" s="411" t="s">
        <v>349</v>
      </c>
      <c r="D6" s="411" t="s">
        <v>350</v>
      </c>
      <c r="E6" s="411" t="s">
        <v>273</v>
      </c>
    </row>
    <row r="7" spans="1:5" s="327" customFormat="1" ht="35.25" customHeight="1" x14ac:dyDescent="0.2">
      <c r="A7" s="324" t="s">
        <v>384</v>
      </c>
      <c r="B7" s="497">
        <v>2</v>
      </c>
      <c r="C7" s="498">
        <f>Dados!B101</f>
        <v>35.9</v>
      </c>
      <c r="D7" s="497">
        <v>12</v>
      </c>
      <c r="E7" s="498">
        <f t="shared" ref="E7:E28" si="0">IF(D7&gt;0,B7*C7/D7,0)</f>
        <v>5.9833333333333334</v>
      </c>
    </row>
    <row r="8" spans="1:5" s="327" customFormat="1" ht="36" customHeight="1" x14ac:dyDescent="0.2">
      <c r="A8" s="324" t="s">
        <v>390</v>
      </c>
      <c r="B8" s="497">
        <v>2</v>
      </c>
      <c r="C8" s="498">
        <f>Dados!B102</f>
        <v>17.420000000000002</v>
      </c>
      <c r="D8" s="497">
        <v>12</v>
      </c>
      <c r="E8" s="498">
        <f t="shared" si="0"/>
        <v>2.9033333333333338</v>
      </c>
    </row>
    <row r="9" spans="1:5" s="327" customFormat="1" ht="27.75" customHeight="1" x14ac:dyDescent="0.2">
      <c r="A9" s="324" t="s">
        <v>353</v>
      </c>
      <c r="B9" s="497">
        <v>1</v>
      </c>
      <c r="C9" s="498">
        <f>Dados!B103</f>
        <v>319</v>
      </c>
      <c r="D9" s="497">
        <v>12</v>
      </c>
      <c r="E9" s="498">
        <f t="shared" si="0"/>
        <v>26.583333333333332</v>
      </c>
    </row>
    <row r="10" spans="1:5" s="327" customFormat="1" ht="27.75" customHeight="1" x14ac:dyDescent="0.2">
      <c r="A10" s="324" t="s">
        <v>354</v>
      </c>
      <c r="B10" s="497">
        <v>2</v>
      </c>
      <c r="C10" s="498">
        <f>Dados!B104</f>
        <v>271.57</v>
      </c>
      <c r="D10" s="497">
        <v>24</v>
      </c>
      <c r="E10" s="498">
        <f t="shared" si="0"/>
        <v>22.630833333333332</v>
      </c>
    </row>
    <row r="11" spans="1:5" s="327" customFormat="1" ht="27.75" customHeight="1" x14ac:dyDescent="0.2">
      <c r="A11" s="324" t="s">
        <v>355</v>
      </c>
      <c r="B11" s="497">
        <v>2</v>
      </c>
      <c r="C11" s="498">
        <f>Dados!B106</f>
        <v>75.53</v>
      </c>
      <c r="D11" s="497">
        <v>12</v>
      </c>
      <c r="E11" s="498">
        <f t="shared" si="0"/>
        <v>12.588333333333333</v>
      </c>
    </row>
    <row r="12" spans="1:5" s="327" customFormat="1" ht="27.75" customHeight="1" x14ac:dyDescent="0.2">
      <c r="A12" s="324" t="s">
        <v>357</v>
      </c>
      <c r="B12" s="497">
        <v>2</v>
      </c>
      <c r="C12" s="498">
        <f>Dados!B109</f>
        <v>44.01</v>
      </c>
      <c r="D12" s="497">
        <v>12</v>
      </c>
      <c r="E12" s="498">
        <f t="shared" si="0"/>
        <v>7.335</v>
      </c>
    </row>
    <row r="13" spans="1:5" s="327" customFormat="1" ht="27.75" customHeight="1" x14ac:dyDescent="0.2">
      <c r="A13" s="324" t="s">
        <v>358</v>
      </c>
      <c r="B13" s="497">
        <v>2</v>
      </c>
      <c r="C13" s="498">
        <f>Dados!B110</f>
        <v>77.099999999999994</v>
      </c>
      <c r="D13" s="497">
        <v>12</v>
      </c>
      <c r="E13" s="498">
        <f t="shared" si="0"/>
        <v>12.85</v>
      </c>
    </row>
    <row r="14" spans="1:5" s="327" customFormat="1" ht="27.75" customHeight="1" x14ac:dyDescent="0.2">
      <c r="A14" s="324" t="s">
        <v>385</v>
      </c>
      <c r="B14" s="497">
        <v>2</v>
      </c>
      <c r="C14" s="498">
        <f>Dados!B111</f>
        <v>23.91</v>
      </c>
      <c r="D14" s="497">
        <v>12</v>
      </c>
      <c r="E14" s="498">
        <f t="shared" si="0"/>
        <v>3.9849999999999999</v>
      </c>
    </row>
    <row r="15" spans="1:5" s="327" customFormat="1" ht="27.75" customHeight="1" x14ac:dyDescent="0.2">
      <c r="A15" s="324" t="s">
        <v>361</v>
      </c>
      <c r="B15" s="497">
        <v>2</v>
      </c>
      <c r="C15" s="498">
        <f>Dados!B114</f>
        <v>73.91</v>
      </c>
      <c r="D15" s="497">
        <v>12</v>
      </c>
      <c r="E15" s="498">
        <f t="shared" si="0"/>
        <v>12.318333333333333</v>
      </c>
    </row>
    <row r="16" spans="1:5" s="327" customFormat="1" ht="27.75" customHeight="1" x14ac:dyDescent="0.2">
      <c r="A16" s="324" t="s">
        <v>391</v>
      </c>
      <c r="B16" s="497">
        <v>1</v>
      </c>
      <c r="C16" s="498">
        <f>Dados!B118</f>
        <v>653.39</v>
      </c>
      <c r="D16" s="497">
        <v>12</v>
      </c>
      <c r="E16" s="498">
        <f t="shared" si="0"/>
        <v>54.449166666666663</v>
      </c>
    </row>
    <row r="17" spans="1:5" ht="27.75" customHeight="1" x14ac:dyDescent="0.2">
      <c r="A17" s="324" t="s">
        <v>392</v>
      </c>
      <c r="B17" s="497">
        <v>2</v>
      </c>
      <c r="C17" s="498">
        <f>Dados!B119</f>
        <v>44.77</v>
      </c>
      <c r="D17" s="497">
        <v>12</v>
      </c>
      <c r="E17" s="498">
        <f t="shared" si="0"/>
        <v>7.4616666666666669</v>
      </c>
    </row>
    <row r="18" spans="1:5" ht="27.75" customHeight="1" x14ac:dyDescent="0.2">
      <c r="A18" s="324" t="s">
        <v>393</v>
      </c>
      <c r="B18" s="497">
        <v>2</v>
      </c>
      <c r="C18" s="498">
        <f>Dados!B120</f>
        <v>40.020000000000003</v>
      </c>
      <c r="D18" s="497">
        <v>12</v>
      </c>
      <c r="E18" s="498">
        <f t="shared" si="0"/>
        <v>6.6700000000000008</v>
      </c>
    </row>
    <row r="19" spans="1:5" ht="33.75" customHeight="1" x14ac:dyDescent="0.2">
      <c r="A19" s="324" t="s">
        <v>394</v>
      </c>
      <c r="B19" s="497">
        <v>2</v>
      </c>
      <c r="C19" s="498">
        <f>Dados!B121</f>
        <v>12.93</v>
      </c>
      <c r="D19" s="497">
        <v>6</v>
      </c>
      <c r="E19" s="498">
        <f t="shared" si="0"/>
        <v>4.3099999999999996</v>
      </c>
    </row>
    <row r="20" spans="1:5" ht="35.25" customHeight="1" x14ac:dyDescent="0.2">
      <c r="A20" s="324" t="s">
        <v>395</v>
      </c>
      <c r="B20" s="497">
        <v>2</v>
      </c>
      <c r="C20" s="498">
        <f>Dados!B122</f>
        <v>16.2</v>
      </c>
      <c r="D20" s="497">
        <v>6</v>
      </c>
      <c r="E20" s="498">
        <f t="shared" si="0"/>
        <v>5.3999999999999995</v>
      </c>
    </row>
    <row r="21" spans="1:5" ht="27.75" customHeight="1" x14ac:dyDescent="0.2">
      <c r="A21" s="324" t="s">
        <v>396</v>
      </c>
      <c r="B21" s="497">
        <v>2</v>
      </c>
      <c r="C21" s="498">
        <f>Dados!B123</f>
        <v>110.46</v>
      </c>
      <c r="D21" s="497">
        <v>12</v>
      </c>
      <c r="E21" s="498">
        <f t="shared" si="0"/>
        <v>18.41</v>
      </c>
    </row>
    <row r="22" spans="1:5" ht="39.75" customHeight="1" x14ac:dyDescent="0.2">
      <c r="A22" s="324" t="s">
        <v>386</v>
      </c>
      <c r="B22" s="497">
        <v>4</v>
      </c>
      <c r="C22" s="498">
        <f>Dados!B124</f>
        <v>44.86</v>
      </c>
      <c r="D22" s="497">
        <v>3</v>
      </c>
      <c r="E22" s="498">
        <f t="shared" si="0"/>
        <v>59.813333333333333</v>
      </c>
    </row>
    <row r="23" spans="1:5" ht="27.75" customHeight="1" x14ac:dyDescent="0.2">
      <c r="A23" s="324" t="s">
        <v>397</v>
      </c>
      <c r="B23" s="497">
        <v>2</v>
      </c>
      <c r="C23" s="498">
        <f>Dados!B125</f>
        <v>27.51</v>
      </c>
      <c r="D23" s="497">
        <v>12</v>
      </c>
      <c r="E23" s="498">
        <f t="shared" si="0"/>
        <v>4.585</v>
      </c>
    </row>
    <row r="24" spans="1:5" ht="27.75" customHeight="1" x14ac:dyDescent="0.2">
      <c r="A24" s="324" t="s">
        <v>398</v>
      </c>
      <c r="B24" s="497">
        <v>2</v>
      </c>
      <c r="C24" s="497"/>
      <c r="D24" s="497">
        <v>12</v>
      </c>
      <c r="E24" s="498">
        <f t="shared" si="0"/>
        <v>0</v>
      </c>
    </row>
    <row r="25" spans="1:5" ht="36.75" customHeight="1" x14ac:dyDescent="0.2">
      <c r="A25" s="324" t="s">
        <v>369</v>
      </c>
      <c r="B25" s="497">
        <v>2</v>
      </c>
      <c r="C25" s="498">
        <f>Dados!B128</f>
        <v>55.01</v>
      </c>
      <c r="D25" s="497">
        <v>12</v>
      </c>
      <c r="E25" s="498">
        <f t="shared" si="0"/>
        <v>9.168333333333333</v>
      </c>
    </row>
    <row r="26" spans="1:5" ht="37.5" customHeight="1" x14ac:dyDescent="0.2">
      <c r="A26" s="324" t="s">
        <v>370</v>
      </c>
      <c r="B26" s="497">
        <v>2</v>
      </c>
      <c r="C26" s="498">
        <f>Dados!B129</f>
        <v>95.53</v>
      </c>
      <c r="D26" s="497">
        <v>12</v>
      </c>
      <c r="E26" s="498">
        <f t="shared" si="0"/>
        <v>15.921666666666667</v>
      </c>
    </row>
    <row r="27" spans="1:5" ht="39.75" customHeight="1" x14ac:dyDescent="0.2">
      <c r="A27" s="324" t="s">
        <v>371</v>
      </c>
      <c r="B27" s="497">
        <v>2</v>
      </c>
      <c r="C27" s="498">
        <f>Dados!B130</f>
        <v>40.549999999999997</v>
      </c>
      <c r="D27" s="497">
        <v>12</v>
      </c>
      <c r="E27" s="498">
        <f t="shared" si="0"/>
        <v>6.7583333333333329</v>
      </c>
    </row>
    <row r="28" spans="1:5" ht="27.75" customHeight="1" x14ac:dyDescent="0.2">
      <c r="A28" s="324" t="s">
        <v>388</v>
      </c>
      <c r="B28" s="497">
        <v>4</v>
      </c>
      <c r="C28" s="498">
        <f>Dados!B131</f>
        <v>42.45</v>
      </c>
      <c r="D28" s="497">
        <v>3</v>
      </c>
      <c r="E28" s="498">
        <f t="shared" si="0"/>
        <v>56.6</v>
      </c>
    </row>
    <row r="29" spans="1:5" ht="14.25" customHeight="1" x14ac:dyDescent="0.2"/>
    <row r="30" spans="1:5" ht="24" customHeight="1" x14ac:dyDescent="0.2">
      <c r="A30" s="451" t="s">
        <v>374</v>
      </c>
      <c r="B30" s="468"/>
      <c r="C30" s="468"/>
      <c r="D30" s="468"/>
      <c r="E30" s="506">
        <f>SUM(E7:E28)</f>
        <v>356.72499999999997</v>
      </c>
    </row>
    <row r="32" spans="1:5" ht="24.75" customHeight="1" x14ac:dyDescent="0.2">
      <c r="A32" s="317" t="s">
        <v>274</v>
      </c>
      <c r="B32" s="319">
        <f>Dados!B8</f>
        <v>0.15570000000000001</v>
      </c>
      <c r="C32" s="508"/>
      <c r="D32" s="515">
        <f>E30</f>
        <v>356.72499999999997</v>
      </c>
      <c r="E32" s="516">
        <f>ROUND(B32*D32,2)</f>
        <v>55.54</v>
      </c>
    </row>
    <row r="34" spans="1:5" ht="27.75" customHeight="1" x14ac:dyDescent="0.2">
      <c r="A34" s="510" t="s">
        <v>375</v>
      </c>
      <c r="B34" s="511"/>
      <c r="C34" s="511"/>
      <c r="D34" s="512"/>
      <c r="E34" s="513">
        <f>E30+E32</f>
        <v>412.26499999999999</v>
      </c>
    </row>
  </sheetData>
  <mergeCells count="3">
    <mergeCell ref="A1:E2"/>
    <mergeCell ref="A3:E3"/>
    <mergeCell ref="A4:E4"/>
  </mergeCells>
  <pageMargins left="0.64027777777777795" right="0.51180555555555596" top="0.78749999999999998" bottom="0.78749999999999998" header="0.511811023622047" footer="0.511811023622047"/>
  <pageSetup paperSize="9" orientation="portrait" r:id="rId1"/>
  <drawing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tabColor rgb="FF00B0F0"/>
  </sheetPr>
  <dimension ref="A1:A4"/>
  <sheetViews>
    <sheetView view="pageBreakPreview" zoomScaleNormal="100" workbookViewId="0">
      <selection activeCell="A3" sqref="A3"/>
    </sheetView>
  </sheetViews>
  <sheetFormatPr defaultColWidth="8.7109375" defaultRowHeight="12.75" x14ac:dyDescent="0.2"/>
  <cols>
    <col min="1" max="1" width="80" customWidth="1"/>
  </cols>
  <sheetData>
    <row r="1" spans="1:1" ht="51" customHeight="1" x14ac:dyDescent="0.2">
      <c r="A1" s="7"/>
    </row>
    <row r="2" spans="1:1" ht="38.25" customHeight="1" x14ac:dyDescent="0.2">
      <c r="A2" s="8" t="str">
        <f>'2.1'!A3:E3</f>
        <v>COMPOSIÇÃO DE PREÇO UNITÁRIO</v>
      </c>
    </row>
    <row r="3" spans="1:1" ht="38.25" customHeight="1" x14ac:dyDescent="0.2">
      <c r="A3" s="7" t="s">
        <v>399</v>
      </c>
    </row>
    <row r="4" spans="1:1" ht="52.5" customHeight="1" x14ac:dyDescent="0.25">
      <c r="A4" s="9"/>
    </row>
  </sheetData>
  <pageMargins left="0.51180555555555596" right="0.51180555555555596" top="0.78749999999999998" bottom="0.78749999999999998" header="0.511811023622047" footer="0.511811023622047"/>
  <pageSetup paperSize="9" orientation="portrait" horizontalDpi="300" verticalDpi="300"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tabColor rgb="FF00B0F0"/>
    <pageSetUpPr fitToPage="1"/>
  </sheetPr>
  <dimension ref="A1:H17"/>
  <sheetViews>
    <sheetView view="pageBreakPreview" topLeftCell="A5" zoomScaleNormal="100" workbookViewId="0">
      <selection activeCell="F12" sqref="F12"/>
    </sheetView>
  </sheetViews>
  <sheetFormatPr defaultColWidth="8.85546875" defaultRowHeight="12.75" x14ac:dyDescent="0.2"/>
  <cols>
    <col min="1" max="1" width="8.28515625" customWidth="1"/>
    <col min="3" max="3" width="54.140625" customWidth="1"/>
    <col min="4" max="4" width="8" customWidth="1"/>
    <col min="5" max="5" width="10.7109375" customWidth="1"/>
    <col min="6" max="6" width="12.7109375" customWidth="1"/>
    <col min="7" max="7" width="28.28515625" style="194" customWidth="1"/>
    <col min="8" max="8" width="10.28515625" customWidth="1"/>
    <col min="9" max="9" width="54.7109375" customWidth="1"/>
    <col min="10" max="10" width="15" customWidth="1"/>
  </cols>
  <sheetData>
    <row r="1" spans="1:8" ht="95.25" customHeight="1" x14ac:dyDescent="0.2">
      <c r="A1" s="780"/>
      <c r="B1" s="780"/>
      <c r="C1" s="780"/>
      <c r="D1" s="780"/>
      <c r="E1" s="780"/>
      <c r="F1" s="780"/>
    </row>
    <row r="2" spans="1:8" ht="33.75" customHeight="1" x14ac:dyDescent="0.2">
      <c r="A2" s="781"/>
      <c r="B2" s="781"/>
      <c r="C2" s="781"/>
      <c r="D2" s="781"/>
      <c r="E2" s="781"/>
      <c r="F2" s="781"/>
    </row>
    <row r="3" spans="1:8" ht="63.75" customHeight="1" x14ac:dyDescent="0.2">
      <c r="A3" s="782" t="s">
        <v>400</v>
      </c>
      <c r="B3" s="782"/>
      <c r="C3" s="782"/>
      <c r="D3" s="782"/>
      <c r="E3" s="782"/>
      <c r="F3" s="782"/>
    </row>
    <row r="4" spans="1:8" ht="12.75" customHeight="1" x14ac:dyDescent="0.2">
      <c r="A4" s="783" t="s">
        <v>6</v>
      </c>
      <c r="B4" s="783" t="s">
        <v>298</v>
      </c>
      <c r="C4" s="783"/>
      <c r="D4" s="783" t="s">
        <v>401</v>
      </c>
      <c r="E4" s="784" t="s">
        <v>402</v>
      </c>
      <c r="F4" s="784" t="s">
        <v>403</v>
      </c>
    </row>
    <row r="5" spans="1:8" ht="41.25" customHeight="1" x14ac:dyDescent="0.2">
      <c r="A5" s="783"/>
      <c r="B5" s="783"/>
      <c r="C5" s="783"/>
      <c r="D5" s="783"/>
      <c r="E5" s="783"/>
      <c r="F5" s="783"/>
    </row>
    <row r="6" spans="1:8" ht="36" customHeight="1" x14ac:dyDescent="0.2">
      <c r="A6" s="520" t="s">
        <v>69</v>
      </c>
      <c r="B6" s="778" t="str">
        <f>'2.1'!A5</f>
        <v xml:space="preserve">Caminhão 3/4 carroceria e cabine suplementar (excluso motorista) </v>
      </c>
      <c r="C6" s="778"/>
      <c r="D6" s="51" t="s">
        <v>404</v>
      </c>
      <c r="E6" s="521">
        <v>200</v>
      </c>
      <c r="F6" s="522">
        <f>'2.1'!E23</f>
        <v>131.86000000000001</v>
      </c>
    </row>
    <row r="7" spans="1:8" ht="36" customHeight="1" x14ac:dyDescent="0.2">
      <c r="A7" s="520" t="s">
        <v>75</v>
      </c>
      <c r="B7" s="778" t="str">
        <f>'2.2'!A5</f>
        <v xml:space="preserve">Caminhão Munk com alcance mínimo de 15 metros c/ cesto aéreo (excluso motorista) </v>
      </c>
      <c r="C7" s="778"/>
      <c r="D7" s="168" t="s">
        <v>404</v>
      </c>
      <c r="E7" s="521">
        <v>200</v>
      </c>
      <c r="F7" s="333">
        <f>'2.2'!E23</f>
        <v>197.91</v>
      </c>
    </row>
    <row r="8" spans="1:8" ht="36" customHeight="1" x14ac:dyDescent="0.2">
      <c r="A8" s="520" t="s">
        <v>405</v>
      </c>
      <c r="B8" s="778" t="str">
        <f>'2.3'!A5</f>
        <v xml:space="preserve">Caminhão Munk com alcance mínimo de 20 metros c/ cesto aéreo (excluso motorista) </v>
      </c>
      <c r="C8" s="778"/>
      <c r="D8" s="168" t="s">
        <v>404</v>
      </c>
      <c r="E8" s="521">
        <v>200</v>
      </c>
      <c r="F8" s="333">
        <f>'2.3'!E23</f>
        <v>198.47</v>
      </c>
      <c r="H8" s="523"/>
    </row>
    <row r="9" spans="1:8" ht="36" hidden="1" customHeight="1" x14ac:dyDescent="0.2">
      <c r="A9" s="520" t="s">
        <v>406</v>
      </c>
      <c r="B9" s="779" t="str">
        <f>'2.4'!A5</f>
        <v>Caminhão Basculante Toco (Cap. 6m3)</v>
      </c>
      <c r="C9" s="779"/>
      <c r="D9" s="168" t="s">
        <v>404</v>
      </c>
      <c r="E9" s="524">
        <v>200</v>
      </c>
      <c r="F9" s="333">
        <f>'2.4'!E23</f>
        <v>158.28</v>
      </c>
    </row>
    <row r="10" spans="1:8" ht="36" customHeight="1" x14ac:dyDescent="0.2">
      <c r="A10" s="520" t="s">
        <v>407</v>
      </c>
      <c r="B10" s="778" t="str">
        <f>'2.5'!A5</f>
        <v xml:space="preserve">Caminhão Carroceria PBT = 12.500 KG </v>
      </c>
      <c r="C10" s="778"/>
      <c r="D10" s="51" t="s">
        <v>404</v>
      </c>
      <c r="E10" s="521">
        <v>200</v>
      </c>
      <c r="F10" s="333">
        <f>'2.5'!E23</f>
        <v>156.21</v>
      </c>
    </row>
    <row r="11" spans="1:8" ht="36" customHeight="1" x14ac:dyDescent="0.2">
      <c r="A11" s="520" t="s">
        <v>408</v>
      </c>
      <c r="B11" s="778" t="s">
        <v>409</v>
      </c>
      <c r="C11" s="778"/>
      <c r="D11" s="51" t="s">
        <v>404</v>
      </c>
      <c r="E11" s="521">
        <v>200</v>
      </c>
      <c r="F11" s="333">
        <f>'2.6'!E23</f>
        <v>174.83</v>
      </c>
    </row>
    <row r="12" spans="1:8" ht="36" customHeight="1" x14ac:dyDescent="0.2">
      <c r="A12" s="520" t="s">
        <v>410</v>
      </c>
      <c r="B12" s="778" t="s">
        <v>411</v>
      </c>
      <c r="C12" s="778"/>
      <c r="D12" s="51" t="s">
        <v>404</v>
      </c>
      <c r="E12" s="521">
        <v>200</v>
      </c>
      <c r="F12" s="333">
        <f>'2.6'!E23</f>
        <v>174.83</v>
      </c>
    </row>
    <row r="13" spans="1:8" ht="36" customHeight="1" x14ac:dyDescent="0.2">
      <c r="A13" s="520" t="s">
        <v>412</v>
      </c>
      <c r="B13" s="778" t="str">
        <f>'2.7'!A5</f>
        <v>ÔNIBUS URBANO capacidade 40 passageiros</v>
      </c>
      <c r="C13" s="778"/>
      <c r="D13" s="51" t="s">
        <v>404</v>
      </c>
      <c r="E13" s="521">
        <v>200</v>
      </c>
      <c r="F13" s="333">
        <f>'2.7'!E23</f>
        <v>122.27</v>
      </c>
    </row>
    <row r="14" spans="1:8" ht="36" customHeight="1" x14ac:dyDescent="0.2">
      <c r="A14" s="520" t="s">
        <v>413</v>
      </c>
      <c r="B14" s="778" t="str">
        <f>'2.8'!A5</f>
        <v>Retroescavadeira 4x2 CASE 580N (ou similar)</v>
      </c>
      <c r="C14" s="778"/>
      <c r="D14" s="168" t="s">
        <v>404</v>
      </c>
      <c r="E14" s="521">
        <v>200</v>
      </c>
      <c r="F14" s="333">
        <f>'2.8'!E22</f>
        <v>109.49</v>
      </c>
    </row>
    <row r="15" spans="1:8" ht="36" customHeight="1" x14ac:dyDescent="0.2">
      <c r="B15" s="777"/>
      <c r="C15" s="777"/>
      <c r="F15" s="194"/>
    </row>
    <row r="16" spans="1:8" ht="36" hidden="1" customHeight="1" x14ac:dyDescent="0.2">
      <c r="B16" s="777"/>
      <c r="C16" s="777"/>
    </row>
    <row r="17" ht="12.75" customHeight="1" x14ac:dyDescent="0.2"/>
  </sheetData>
  <mergeCells count="19">
    <mergeCell ref="A1:F1"/>
    <mergeCell ref="A2:F2"/>
    <mergeCell ref="A3:F3"/>
    <mergeCell ref="A4:A5"/>
    <mergeCell ref="B4:C5"/>
    <mergeCell ref="D4:D5"/>
    <mergeCell ref="E4:E5"/>
    <mergeCell ref="F4:F5"/>
    <mergeCell ref="B6:C6"/>
    <mergeCell ref="B7:C7"/>
    <mergeCell ref="B8:C8"/>
    <mergeCell ref="B9:C9"/>
    <mergeCell ref="B10:C10"/>
    <mergeCell ref="B16:C16"/>
    <mergeCell ref="B11:C11"/>
    <mergeCell ref="B12:C12"/>
    <mergeCell ref="B13:C13"/>
    <mergeCell ref="B14:C14"/>
    <mergeCell ref="B15:C15"/>
  </mergeCells>
  <printOptions horizontalCentered="1"/>
  <pageMargins left="0.78749999999999998" right="0.39374999999999999" top="0.39374999999999999" bottom="0.78680555555555598" header="0.511811023622047" footer="0.196527777777778"/>
  <pageSetup paperSize="9" scale="89" fitToHeight="0" orientation="portrait" r:id="rId1"/>
  <headerFooter>
    <oddFooter>&amp;L&amp;F - &amp;A&amp;C_x005F_x000a_&amp;RPágina &amp;P/&amp;N</oddFooter>
  </headerFooter>
  <drawing r:id="rId2"/>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tabColor rgb="FF00B0F0"/>
    <pageSetUpPr fitToPage="1"/>
  </sheetPr>
  <dimension ref="A1:J23"/>
  <sheetViews>
    <sheetView view="pageBreakPreview" zoomScaleNormal="100" workbookViewId="0">
      <selection activeCell="E10" sqref="E10"/>
    </sheetView>
  </sheetViews>
  <sheetFormatPr defaultColWidth="9.28515625" defaultRowHeight="12.75" x14ac:dyDescent="0.2"/>
  <cols>
    <col min="1" max="1" width="44.42578125" style="442" customWidth="1"/>
    <col min="2" max="2" width="11.7109375" style="442" customWidth="1"/>
    <col min="3" max="3" width="14.28515625" style="442" customWidth="1"/>
    <col min="4" max="4" width="12.7109375" style="442" customWidth="1"/>
    <col min="5" max="5" width="14.28515625" style="442" customWidth="1"/>
    <col min="6" max="6" width="14.5703125" style="442" customWidth="1"/>
    <col min="7" max="7" width="15.7109375" style="442" customWidth="1"/>
    <col min="8" max="8" width="10.28515625" style="442" customWidth="1"/>
    <col min="9" max="16384" width="9.28515625" style="442"/>
  </cols>
  <sheetData>
    <row r="1" spans="1:10" s="407" customFormat="1" ht="93" customHeight="1" x14ac:dyDescent="0.2">
      <c r="A1" s="771"/>
      <c r="B1" s="771"/>
      <c r="C1" s="771"/>
      <c r="D1" s="771"/>
      <c r="E1" s="771"/>
    </row>
    <row r="2" spans="1:10" s="407" customFormat="1" ht="15.75" customHeight="1" x14ac:dyDescent="0.2">
      <c r="A2" s="444"/>
      <c r="B2" s="298"/>
      <c r="C2" s="298"/>
      <c r="D2" s="298"/>
      <c r="E2" s="445"/>
    </row>
    <row r="3" spans="1:10" s="407" customFormat="1" ht="30" customHeight="1" x14ac:dyDescent="0.2">
      <c r="A3" s="755" t="s">
        <v>296</v>
      </c>
      <c r="B3" s="755"/>
      <c r="C3" s="755"/>
      <c r="D3" s="755"/>
      <c r="E3" s="755"/>
    </row>
    <row r="4" spans="1:10" s="407" customFormat="1" ht="15.75" customHeight="1" x14ac:dyDescent="0.25">
      <c r="A4" s="525"/>
      <c r="B4" s="335"/>
      <c r="C4" s="335"/>
      <c r="D4" s="335"/>
      <c r="E4" s="526"/>
    </row>
    <row r="5" spans="1:10" s="443" customFormat="1" ht="30" customHeight="1" x14ac:dyDescent="0.2">
      <c r="A5" s="756" t="s">
        <v>414</v>
      </c>
      <c r="B5" s="756"/>
      <c r="C5" s="756"/>
      <c r="D5" s="756"/>
      <c r="E5" s="756"/>
    </row>
    <row r="6" spans="1:10" ht="15" customHeight="1" x14ac:dyDescent="0.25">
      <c r="A6" s="783" t="s">
        <v>298</v>
      </c>
      <c r="B6" s="783" t="s">
        <v>299</v>
      </c>
      <c r="C6" s="784" t="s">
        <v>300</v>
      </c>
      <c r="D6" s="786" t="s">
        <v>301</v>
      </c>
      <c r="E6" s="786"/>
    </row>
    <row r="7" spans="1:10" ht="15" customHeight="1" x14ac:dyDescent="0.2">
      <c r="A7" s="783"/>
      <c r="B7" s="783"/>
      <c r="C7" s="783"/>
      <c r="D7" s="140" t="s">
        <v>302</v>
      </c>
      <c r="E7" s="140" t="s">
        <v>303</v>
      </c>
    </row>
    <row r="8" spans="1:10" ht="19.5" customHeight="1" x14ac:dyDescent="0.2">
      <c r="A8" s="527" t="s">
        <v>415</v>
      </c>
      <c r="B8" s="527"/>
      <c r="C8" s="528"/>
      <c r="D8" s="528"/>
      <c r="E8" s="528"/>
    </row>
    <row r="9" spans="1:10" ht="19.5" customHeight="1" x14ac:dyDescent="0.2">
      <c r="A9" s="529" t="s">
        <v>416</v>
      </c>
      <c r="B9" s="168" t="s">
        <v>417</v>
      </c>
      <c r="C9" s="530">
        <v>600</v>
      </c>
      <c r="D9" s="531">
        <f>Dados!B94</f>
        <v>6.87</v>
      </c>
      <c r="E9" s="531">
        <f t="shared" ref="E9:E14" si="0">ROUND(C9*D9,2)</f>
        <v>4122</v>
      </c>
      <c r="G9" s="523"/>
    </row>
    <row r="10" spans="1:10" ht="19.5" customHeight="1" x14ac:dyDescent="0.2">
      <c r="A10" s="529" t="s">
        <v>418</v>
      </c>
      <c r="B10" s="168" t="s">
        <v>417</v>
      </c>
      <c r="C10" s="530">
        <v>1</v>
      </c>
      <c r="D10" s="531">
        <f>Dados!C88</f>
        <v>65</v>
      </c>
      <c r="E10" s="531">
        <f t="shared" si="0"/>
        <v>65</v>
      </c>
      <c r="G10" s="523"/>
    </row>
    <row r="11" spans="1:10" ht="19.5" customHeight="1" x14ac:dyDescent="0.2">
      <c r="A11" s="529" t="s">
        <v>419</v>
      </c>
      <c r="B11" s="168" t="s">
        <v>417</v>
      </c>
      <c r="C11" s="530">
        <v>2</v>
      </c>
      <c r="D11" s="531">
        <v>150</v>
      </c>
      <c r="E11" s="531">
        <f t="shared" si="0"/>
        <v>300</v>
      </c>
      <c r="G11" s="523"/>
    </row>
    <row r="12" spans="1:10" ht="19.5" customHeight="1" x14ac:dyDescent="0.2">
      <c r="A12" s="529" t="s">
        <v>420</v>
      </c>
      <c r="B12" s="168" t="s">
        <v>421</v>
      </c>
      <c r="C12" s="530">
        <v>1</v>
      </c>
      <c r="D12" s="531">
        <f>ROUND(C15*0.05/12,2)</f>
        <v>1956.68</v>
      </c>
      <c r="E12" s="531">
        <f t="shared" si="0"/>
        <v>1956.68</v>
      </c>
      <c r="G12" s="532"/>
    </row>
    <row r="13" spans="1:10" ht="19.5" customHeight="1" x14ac:dyDescent="0.2">
      <c r="A13" s="529" t="s">
        <v>422</v>
      </c>
      <c r="B13" s="168" t="s">
        <v>421</v>
      </c>
      <c r="C13" s="530">
        <v>1</v>
      </c>
      <c r="D13" s="530">
        <f>ROUND(((Dados!C80*6)+(Dados!C82*6)+(Dados!C81*6*50%))/60000*(C9*4.5),2)</f>
        <v>659.04</v>
      </c>
      <c r="E13" s="531">
        <f t="shared" si="0"/>
        <v>659.04</v>
      </c>
      <c r="F13" s="533"/>
      <c r="G13" s="194"/>
      <c r="H13" s="523"/>
      <c r="I13" s="523"/>
      <c r="J13" s="523"/>
    </row>
    <row r="14" spans="1:10" ht="19.5" customHeight="1" x14ac:dyDescent="0.2">
      <c r="A14" s="529" t="s">
        <v>423</v>
      </c>
      <c r="B14" s="168" t="s">
        <v>421</v>
      </c>
      <c r="C14" s="530">
        <v>1</v>
      </c>
      <c r="D14" s="531">
        <f>ROUND(E9*10%,2)</f>
        <v>412.2</v>
      </c>
      <c r="E14" s="531">
        <f t="shared" si="0"/>
        <v>412.2</v>
      </c>
      <c r="F14" s="533"/>
      <c r="G14" s="532"/>
    </row>
    <row r="15" spans="1:10" ht="19.5" customHeight="1" x14ac:dyDescent="0.2">
      <c r="A15" s="529" t="s">
        <v>424</v>
      </c>
      <c r="B15" s="534">
        <v>0.11</v>
      </c>
      <c r="C15" s="530">
        <f>Dados!B37</f>
        <v>469604</v>
      </c>
      <c r="D15" s="531">
        <f>ROUND(C15*B15,2)</f>
        <v>51656.44</v>
      </c>
      <c r="E15" s="531">
        <f>ROUND(D15/12,2)</f>
        <v>4304.7</v>
      </c>
    </row>
    <row r="16" spans="1:10" ht="19.5" customHeight="1" x14ac:dyDescent="0.2">
      <c r="A16" s="529" t="s">
        <v>425</v>
      </c>
      <c r="B16" s="534">
        <v>0.02</v>
      </c>
      <c r="C16" s="57">
        <f>C15</f>
        <v>469604</v>
      </c>
      <c r="D16" s="531">
        <f>ROUND(C16*B16,2)</f>
        <v>9392.08</v>
      </c>
      <c r="E16" s="531">
        <f>ROUND(D16/12,2)</f>
        <v>782.67</v>
      </c>
    </row>
    <row r="17" spans="1:6" ht="19.5" customHeight="1" x14ac:dyDescent="0.2">
      <c r="A17" s="529" t="s">
        <v>426</v>
      </c>
      <c r="B17" s="168">
        <v>60</v>
      </c>
      <c r="C17" s="530">
        <f>C16</f>
        <v>469604</v>
      </c>
      <c r="D17" s="531">
        <f>ROUND(C17/B17,2)</f>
        <v>7826.73</v>
      </c>
      <c r="E17" s="531">
        <f>D17</f>
        <v>7826.73</v>
      </c>
      <c r="F17" s="533"/>
    </row>
    <row r="18" spans="1:6" ht="19.5" customHeight="1" x14ac:dyDescent="0.2">
      <c r="A18" s="535" t="s">
        <v>310</v>
      </c>
      <c r="B18" s="535"/>
      <c r="C18" s="536"/>
      <c r="D18" s="537"/>
      <c r="E18" s="537">
        <f>SUM(E9:E17)</f>
        <v>20429.019999999997</v>
      </c>
      <c r="F18" s="533"/>
    </row>
    <row r="19" spans="1:6" ht="19.5" customHeight="1" x14ac:dyDescent="0.2">
      <c r="A19" s="538" t="s">
        <v>320</v>
      </c>
      <c r="B19" s="539"/>
      <c r="C19" s="540"/>
      <c r="D19" s="528"/>
      <c r="E19" s="528">
        <f>E18</f>
        <v>20429.019999999997</v>
      </c>
    </row>
    <row r="20" spans="1:6" ht="19.5" customHeight="1" x14ac:dyDescent="0.2">
      <c r="A20" s="268" t="s">
        <v>271</v>
      </c>
      <c r="B20" s="541">
        <f>Dados!B9</f>
        <v>0.29089999999999999</v>
      </c>
      <c r="C20" s="542">
        <f>E19</f>
        <v>20429.019999999997</v>
      </c>
      <c r="D20" s="528"/>
      <c r="E20" s="543">
        <f>ROUND(B20*E19,2)</f>
        <v>5942.8</v>
      </c>
    </row>
    <row r="21" spans="1:6" ht="19.5" customHeight="1" x14ac:dyDescent="0.2">
      <c r="A21" s="747" t="s">
        <v>321</v>
      </c>
      <c r="B21" s="747"/>
      <c r="C21" s="747"/>
      <c r="D21" s="528"/>
      <c r="E21" s="528">
        <f>E19+E20</f>
        <v>26371.819999999996</v>
      </c>
    </row>
    <row r="22" spans="1:6" ht="19.5" customHeight="1" x14ac:dyDescent="0.2">
      <c r="A22" s="785" t="s">
        <v>427</v>
      </c>
      <c r="B22" s="785"/>
      <c r="C22" s="785"/>
      <c r="D22" s="543"/>
      <c r="E22" s="544">
        <v>200</v>
      </c>
    </row>
    <row r="23" spans="1:6" ht="19.5" customHeight="1" x14ac:dyDescent="0.2">
      <c r="A23" s="545" t="s">
        <v>323</v>
      </c>
      <c r="B23" s="546"/>
      <c r="C23" s="547"/>
      <c r="D23" s="548"/>
      <c r="E23" s="548">
        <f>ROUND(E21/E22,2)</f>
        <v>131.86000000000001</v>
      </c>
    </row>
  </sheetData>
  <mergeCells count="9">
    <mergeCell ref="A21:C21"/>
    <mergeCell ref="A22:C22"/>
    <mergeCell ref="A1:E1"/>
    <mergeCell ref="A3:E3"/>
    <mergeCell ref="A5:E5"/>
    <mergeCell ref="A6:A7"/>
    <mergeCell ref="B6:B7"/>
    <mergeCell ref="C6:C7"/>
    <mergeCell ref="D6:E6"/>
  </mergeCells>
  <printOptions horizontalCentered="1"/>
  <pageMargins left="0.78749999999999998" right="0.39374999999999999" top="0.39374999999999999" bottom="0.78680555555555598" header="0.511811023622047" footer="0.196527777777778"/>
  <pageSetup paperSize="9" scale="94" fitToHeight="0" orientation="portrait" r:id="rId1"/>
  <headerFooter>
    <oddFooter>&amp;L&amp;F - &amp;A&amp;RPágina &amp;P/&amp;N</oddFooter>
  </headerFooter>
  <drawing r:id="rId2"/>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tabColor rgb="FF00B0F0"/>
    <pageSetUpPr fitToPage="1"/>
  </sheetPr>
  <dimension ref="A1:E23"/>
  <sheetViews>
    <sheetView view="pageBreakPreview" zoomScaleNormal="100" workbookViewId="0">
      <selection activeCell="D13" sqref="D13"/>
    </sheetView>
  </sheetViews>
  <sheetFormatPr defaultColWidth="9.28515625" defaultRowHeight="12.75" x14ac:dyDescent="0.2"/>
  <cols>
    <col min="1" max="1" width="42.7109375" style="442" customWidth="1"/>
    <col min="2" max="2" width="11.7109375" style="442" customWidth="1"/>
    <col min="3" max="4" width="13.7109375" style="442" customWidth="1"/>
    <col min="5" max="5" width="15.140625" style="442" customWidth="1"/>
    <col min="6" max="6" width="14.5703125" style="442" customWidth="1"/>
    <col min="7" max="16384" width="9.28515625" style="442"/>
  </cols>
  <sheetData>
    <row r="1" spans="1:5" s="407" customFormat="1" ht="96" customHeight="1" x14ac:dyDescent="0.2">
      <c r="A1" s="787"/>
      <c r="B1" s="787"/>
      <c r="C1" s="787"/>
      <c r="D1" s="787"/>
      <c r="E1" s="787"/>
    </row>
    <row r="2" spans="1:5" s="407" customFormat="1" ht="15.75" customHeight="1" x14ac:dyDescent="0.2">
      <c r="A2" s="444"/>
      <c r="B2" s="298"/>
      <c r="C2" s="298"/>
      <c r="D2" s="298"/>
      <c r="E2" s="445"/>
    </row>
    <row r="3" spans="1:5" s="407" customFormat="1" ht="30" customHeight="1" x14ac:dyDescent="0.2">
      <c r="A3" s="788" t="s">
        <v>296</v>
      </c>
      <c r="B3" s="788"/>
      <c r="C3" s="788"/>
      <c r="D3" s="788"/>
      <c r="E3" s="788"/>
    </row>
    <row r="4" spans="1:5" s="407" customFormat="1" ht="15.75" customHeight="1" x14ac:dyDescent="0.25">
      <c r="A4" s="549"/>
      <c r="B4" s="550"/>
      <c r="C4" s="550"/>
      <c r="D4" s="550"/>
      <c r="E4" s="448"/>
    </row>
    <row r="5" spans="1:5" s="443" customFormat="1" ht="30" customHeight="1" x14ac:dyDescent="0.2">
      <c r="A5" s="756" t="s">
        <v>428</v>
      </c>
      <c r="B5" s="756"/>
      <c r="C5" s="756"/>
      <c r="D5" s="756"/>
      <c r="E5" s="756"/>
    </row>
    <row r="6" spans="1:5" ht="15" customHeight="1" x14ac:dyDescent="0.25">
      <c r="A6" s="783" t="s">
        <v>298</v>
      </c>
      <c r="B6" s="783" t="s">
        <v>299</v>
      </c>
      <c r="C6" s="784" t="s">
        <v>300</v>
      </c>
      <c r="D6" s="786" t="s">
        <v>301</v>
      </c>
      <c r="E6" s="786"/>
    </row>
    <row r="7" spans="1:5" ht="15" customHeight="1" x14ac:dyDescent="0.2">
      <c r="A7" s="783"/>
      <c r="B7" s="783"/>
      <c r="C7" s="783"/>
      <c r="D7" s="140" t="s">
        <v>302</v>
      </c>
      <c r="E7" s="140" t="s">
        <v>303</v>
      </c>
    </row>
    <row r="8" spans="1:5" ht="19.5" customHeight="1" x14ac:dyDescent="0.2">
      <c r="A8" s="527" t="s">
        <v>415</v>
      </c>
      <c r="B8" s="527"/>
      <c r="C8" s="528"/>
      <c r="D8" s="528"/>
      <c r="E8" s="528"/>
    </row>
    <row r="9" spans="1:5" ht="19.5" customHeight="1" x14ac:dyDescent="0.2">
      <c r="A9" s="529" t="s">
        <v>416</v>
      </c>
      <c r="B9" s="168" t="s">
        <v>417</v>
      </c>
      <c r="C9" s="530">
        <v>600</v>
      </c>
      <c r="D9" s="531">
        <f>Dados!B94</f>
        <v>6.87</v>
      </c>
      <c r="E9" s="531">
        <f t="shared" ref="E9:E14" si="0">ROUND(C9*D9,2)</f>
        <v>4122</v>
      </c>
    </row>
    <row r="10" spans="1:5" ht="19.5" customHeight="1" x14ac:dyDescent="0.2">
      <c r="A10" s="529" t="s">
        <v>418</v>
      </c>
      <c r="B10" s="168" t="s">
        <v>417</v>
      </c>
      <c r="C10" s="530">
        <v>1</v>
      </c>
      <c r="D10" s="531">
        <f>Dados!C88</f>
        <v>65</v>
      </c>
      <c r="E10" s="531">
        <f t="shared" si="0"/>
        <v>65</v>
      </c>
    </row>
    <row r="11" spans="1:5" ht="19.5" customHeight="1" x14ac:dyDescent="0.2">
      <c r="A11" s="529" t="s">
        <v>419</v>
      </c>
      <c r="B11" s="168" t="s">
        <v>417</v>
      </c>
      <c r="C11" s="530">
        <v>2</v>
      </c>
      <c r="D11" s="531">
        <v>150</v>
      </c>
      <c r="E11" s="531">
        <f t="shared" si="0"/>
        <v>300</v>
      </c>
    </row>
    <row r="12" spans="1:5" ht="19.5" customHeight="1" x14ac:dyDescent="0.2">
      <c r="A12" s="529" t="s">
        <v>420</v>
      </c>
      <c r="B12" s="168" t="s">
        <v>421</v>
      </c>
      <c r="C12" s="530">
        <v>1</v>
      </c>
      <c r="D12" s="531">
        <f>ROUND(C15*0.05/12,2)</f>
        <v>3303.12</v>
      </c>
      <c r="E12" s="531">
        <f t="shared" si="0"/>
        <v>3303.12</v>
      </c>
    </row>
    <row r="13" spans="1:5" ht="19.5" customHeight="1" x14ac:dyDescent="0.2">
      <c r="A13" s="529" t="s">
        <v>422</v>
      </c>
      <c r="B13" s="168" t="s">
        <v>421</v>
      </c>
      <c r="C13" s="530">
        <v>1</v>
      </c>
      <c r="D13" s="530">
        <f>ROUND(((Dados!C80*6)+(Dados!C82*6)+(Dados!C81*6*50%))/60000*(C9*4.5),2)</f>
        <v>659.04</v>
      </c>
      <c r="E13" s="531">
        <f t="shared" si="0"/>
        <v>659.04</v>
      </c>
    </row>
    <row r="14" spans="1:5" ht="19.5" customHeight="1" x14ac:dyDescent="0.2">
      <c r="A14" s="529" t="s">
        <v>423</v>
      </c>
      <c r="B14" s="168" t="s">
        <v>421</v>
      </c>
      <c r="C14" s="530">
        <v>1</v>
      </c>
      <c r="D14" s="531">
        <f>ROUND(E9*10%,2)</f>
        <v>412.2</v>
      </c>
      <c r="E14" s="531">
        <f t="shared" si="0"/>
        <v>412.2</v>
      </c>
    </row>
    <row r="15" spans="1:5" ht="19.5" customHeight="1" x14ac:dyDescent="0.2">
      <c r="A15" s="529" t="s">
        <v>424</v>
      </c>
      <c r="B15" s="534">
        <v>0.11</v>
      </c>
      <c r="C15" s="530">
        <f>Dados!B41</f>
        <v>792748.74</v>
      </c>
      <c r="D15" s="531">
        <f>ROUND(C15*B15,2)</f>
        <v>87202.36</v>
      </c>
      <c r="E15" s="531">
        <f>ROUND(D15/12,2)</f>
        <v>7266.86</v>
      </c>
    </row>
    <row r="16" spans="1:5" ht="19.5" customHeight="1" x14ac:dyDescent="0.2">
      <c r="A16" s="529" t="s">
        <v>425</v>
      </c>
      <c r="B16" s="534">
        <v>0.02</v>
      </c>
      <c r="C16" s="57">
        <f>C15</f>
        <v>792748.74</v>
      </c>
      <c r="D16" s="531">
        <f>ROUND(C16*B16,2)</f>
        <v>15854.97</v>
      </c>
      <c r="E16" s="531">
        <f>ROUND(D16/12,2)</f>
        <v>1321.25</v>
      </c>
    </row>
    <row r="17" spans="1:5" ht="19.5" customHeight="1" x14ac:dyDescent="0.2">
      <c r="A17" s="529" t="s">
        <v>426</v>
      </c>
      <c r="B17" s="168">
        <v>60</v>
      </c>
      <c r="C17" s="530">
        <f>C16</f>
        <v>792748.74</v>
      </c>
      <c r="D17" s="531">
        <f>ROUND(C17/B17,2)</f>
        <v>13212.48</v>
      </c>
      <c r="E17" s="531">
        <f>D17</f>
        <v>13212.48</v>
      </c>
    </row>
    <row r="18" spans="1:5" ht="19.5" customHeight="1" x14ac:dyDescent="0.2">
      <c r="A18" s="535" t="s">
        <v>310</v>
      </c>
      <c r="B18" s="535"/>
      <c r="C18" s="536"/>
      <c r="D18" s="537"/>
      <c r="E18" s="537">
        <f>SUM(E9:E17)</f>
        <v>30661.95</v>
      </c>
    </row>
    <row r="19" spans="1:5" ht="19.5" customHeight="1" x14ac:dyDescent="0.2">
      <c r="A19" s="538" t="s">
        <v>320</v>
      </c>
      <c r="B19" s="539"/>
      <c r="C19" s="540"/>
      <c r="D19" s="528"/>
      <c r="E19" s="528">
        <f>E18</f>
        <v>30661.95</v>
      </c>
    </row>
    <row r="20" spans="1:5" ht="19.5" customHeight="1" x14ac:dyDescent="0.2">
      <c r="A20" s="268" t="s">
        <v>271</v>
      </c>
      <c r="B20" s="541">
        <f>Dados!B9</f>
        <v>0.29089999999999999</v>
      </c>
      <c r="C20" s="542">
        <f>E19</f>
        <v>30661.95</v>
      </c>
      <c r="D20" s="528"/>
      <c r="E20" s="543">
        <f>ROUND(B20*C20,2)</f>
        <v>8919.56</v>
      </c>
    </row>
    <row r="21" spans="1:5" ht="19.5" customHeight="1" x14ac:dyDescent="0.2">
      <c r="A21" s="747" t="s">
        <v>321</v>
      </c>
      <c r="B21" s="747"/>
      <c r="C21" s="747"/>
      <c r="D21" s="528"/>
      <c r="E21" s="528">
        <f>E19+E20</f>
        <v>39581.51</v>
      </c>
    </row>
    <row r="22" spans="1:5" ht="19.5" customHeight="1" x14ac:dyDescent="0.2">
      <c r="A22" s="785" t="s">
        <v>429</v>
      </c>
      <c r="B22" s="785"/>
      <c r="C22" s="785"/>
      <c r="D22" s="543"/>
      <c r="E22" s="544">
        <v>200</v>
      </c>
    </row>
    <row r="23" spans="1:5" ht="19.5" customHeight="1" x14ac:dyDescent="0.2">
      <c r="A23" s="545" t="s">
        <v>323</v>
      </c>
      <c r="B23" s="546"/>
      <c r="C23" s="547"/>
      <c r="D23" s="548"/>
      <c r="E23" s="548">
        <f>ROUND(E21/E22,2)</f>
        <v>197.91</v>
      </c>
    </row>
  </sheetData>
  <mergeCells count="9">
    <mergeCell ref="A21:C21"/>
    <mergeCell ref="A22:C22"/>
    <mergeCell ref="A1:E1"/>
    <mergeCell ref="A3:E3"/>
    <mergeCell ref="A5:E5"/>
    <mergeCell ref="A6:A7"/>
    <mergeCell ref="B6:B7"/>
    <mergeCell ref="C6:C7"/>
    <mergeCell ref="D6:E6"/>
  </mergeCells>
  <printOptions horizontalCentered="1"/>
  <pageMargins left="0.78749999999999998" right="0.39374999999999999" top="0.39374999999999999" bottom="0.78680555555555598" header="0.511811023622047" footer="0.196527777777778"/>
  <pageSetup paperSize="9" scale="95" fitToHeight="0" orientation="portrait" r:id="rId1"/>
  <headerFooter>
    <oddFooter>&amp;L&amp;F - &amp;A&amp;RPágina &amp;P/&amp;N</oddFooter>
  </headerFooter>
  <drawing r:id="rId2"/>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sheetPr>
    <tabColor rgb="FF00B0F0"/>
    <pageSetUpPr fitToPage="1"/>
  </sheetPr>
  <dimension ref="A1:E23"/>
  <sheetViews>
    <sheetView view="pageBreakPreview" zoomScaleNormal="100" workbookViewId="0">
      <selection activeCell="A20" sqref="A20"/>
    </sheetView>
  </sheetViews>
  <sheetFormatPr defaultColWidth="9.28515625" defaultRowHeight="12.75" x14ac:dyDescent="0.2"/>
  <cols>
    <col min="1" max="1" width="42.7109375" style="442" customWidth="1"/>
    <col min="2" max="2" width="11.7109375" style="442" customWidth="1"/>
    <col min="3" max="3" width="14.5703125" style="442" customWidth="1"/>
    <col min="4" max="4" width="12.7109375" style="442" customWidth="1"/>
    <col min="5" max="5" width="15.140625" style="442" customWidth="1"/>
    <col min="6" max="6" width="14.5703125" style="442" customWidth="1"/>
    <col min="7" max="16384" width="9.28515625" style="442"/>
  </cols>
  <sheetData>
    <row r="1" spans="1:5" s="407" customFormat="1" ht="93.75" customHeight="1" x14ac:dyDescent="0.2">
      <c r="A1" s="787"/>
      <c r="B1" s="787"/>
      <c r="C1" s="787"/>
      <c r="D1" s="787"/>
      <c r="E1" s="787"/>
    </row>
    <row r="2" spans="1:5" s="407" customFormat="1" ht="15.75" customHeight="1" x14ac:dyDescent="0.2">
      <c r="A2" s="444"/>
      <c r="B2" s="298"/>
      <c r="C2" s="298"/>
      <c r="D2" s="298"/>
      <c r="E2" s="445"/>
    </row>
    <row r="3" spans="1:5" s="407" customFormat="1" ht="30" customHeight="1" x14ac:dyDescent="0.2">
      <c r="A3" s="755" t="s">
        <v>296</v>
      </c>
      <c r="B3" s="755"/>
      <c r="C3" s="755"/>
      <c r="D3" s="755"/>
      <c r="E3" s="755"/>
    </row>
    <row r="4" spans="1:5" s="407" customFormat="1" ht="15.75" customHeight="1" x14ac:dyDescent="0.25">
      <c r="A4" s="549"/>
      <c r="B4" s="550"/>
      <c r="C4" s="550"/>
      <c r="D4" s="550"/>
      <c r="E4" s="448"/>
    </row>
    <row r="5" spans="1:5" s="443" customFormat="1" ht="30" customHeight="1" x14ac:dyDescent="0.2">
      <c r="A5" s="756" t="s">
        <v>430</v>
      </c>
      <c r="B5" s="756"/>
      <c r="C5" s="756"/>
      <c r="D5" s="756"/>
      <c r="E5" s="756"/>
    </row>
    <row r="6" spans="1:5" ht="15" customHeight="1" x14ac:dyDescent="0.25">
      <c r="A6" s="783" t="s">
        <v>298</v>
      </c>
      <c r="B6" s="783" t="s">
        <v>299</v>
      </c>
      <c r="C6" s="784" t="s">
        <v>300</v>
      </c>
      <c r="D6" s="786" t="s">
        <v>301</v>
      </c>
      <c r="E6" s="786"/>
    </row>
    <row r="7" spans="1:5" ht="15" customHeight="1" x14ac:dyDescent="0.2">
      <c r="A7" s="783"/>
      <c r="B7" s="783"/>
      <c r="C7" s="783"/>
      <c r="D7" s="140" t="s">
        <v>302</v>
      </c>
      <c r="E7" s="140" t="s">
        <v>303</v>
      </c>
    </row>
    <row r="8" spans="1:5" ht="19.5" customHeight="1" x14ac:dyDescent="0.2">
      <c r="A8" s="527" t="s">
        <v>415</v>
      </c>
      <c r="B8" s="527"/>
      <c r="C8" s="528"/>
      <c r="D8" s="528"/>
      <c r="E8" s="528"/>
    </row>
    <row r="9" spans="1:5" ht="19.5" customHeight="1" x14ac:dyDescent="0.2">
      <c r="A9" s="529" t="s">
        <v>416</v>
      </c>
      <c r="B9" s="168" t="s">
        <v>417</v>
      </c>
      <c r="C9" s="530">
        <v>600</v>
      </c>
      <c r="D9" s="531">
        <f>Dados!B94</f>
        <v>6.87</v>
      </c>
      <c r="E9" s="531">
        <f t="shared" ref="E9:E14" si="0">ROUND(C9*D9,2)</f>
        <v>4122</v>
      </c>
    </row>
    <row r="10" spans="1:5" ht="19.5" customHeight="1" x14ac:dyDescent="0.2">
      <c r="A10" s="529" t="s">
        <v>418</v>
      </c>
      <c r="B10" s="168" t="s">
        <v>417</v>
      </c>
      <c r="C10" s="530">
        <v>1</v>
      </c>
      <c r="D10" s="531">
        <f>Dados!C88</f>
        <v>65</v>
      </c>
      <c r="E10" s="531">
        <f t="shared" si="0"/>
        <v>65</v>
      </c>
    </row>
    <row r="11" spans="1:5" ht="19.5" customHeight="1" x14ac:dyDescent="0.2">
      <c r="A11" s="529" t="s">
        <v>419</v>
      </c>
      <c r="B11" s="168" t="s">
        <v>417</v>
      </c>
      <c r="C11" s="530">
        <v>2</v>
      </c>
      <c r="D11" s="531">
        <v>150</v>
      </c>
      <c r="E11" s="531">
        <f t="shared" si="0"/>
        <v>300</v>
      </c>
    </row>
    <row r="12" spans="1:5" ht="19.5" customHeight="1" x14ac:dyDescent="0.2">
      <c r="A12" s="529" t="s">
        <v>420</v>
      </c>
      <c r="B12" s="168" t="s">
        <v>421</v>
      </c>
      <c r="C12" s="530">
        <v>1</v>
      </c>
      <c r="D12" s="531">
        <f>ROUND(C15*0.05/12,2)</f>
        <v>3303.12</v>
      </c>
      <c r="E12" s="531">
        <f t="shared" si="0"/>
        <v>3303.12</v>
      </c>
    </row>
    <row r="13" spans="1:5" ht="19.5" customHeight="1" x14ac:dyDescent="0.2">
      <c r="A13" s="529" t="s">
        <v>422</v>
      </c>
      <c r="B13" s="168" t="s">
        <v>421</v>
      </c>
      <c r="C13" s="530">
        <v>1</v>
      </c>
      <c r="D13" s="530">
        <f>ROUND(((Dados!C76*6)+(Dados!C77*6)+(Dados!C78*6*50%))/60000*(C9*3.5),2)</f>
        <v>746.3</v>
      </c>
      <c r="E13" s="531">
        <f t="shared" si="0"/>
        <v>746.3</v>
      </c>
    </row>
    <row r="14" spans="1:5" ht="19.5" customHeight="1" x14ac:dyDescent="0.2">
      <c r="A14" s="529" t="s">
        <v>423</v>
      </c>
      <c r="B14" s="168" t="s">
        <v>421</v>
      </c>
      <c r="C14" s="530">
        <v>1</v>
      </c>
      <c r="D14" s="531">
        <f>ROUND(E9*10%,2)</f>
        <v>412.2</v>
      </c>
      <c r="E14" s="531">
        <f t="shared" si="0"/>
        <v>412.2</v>
      </c>
    </row>
    <row r="15" spans="1:5" ht="19.5" customHeight="1" x14ac:dyDescent="0.2">
      <c r="A15" s="529" t="s">
        <v>424</v>
      </c>
      <c r="B15" s="534">
        <v>0.11</v>
      </c>
      <c r="C15" s="530">
        <f>Dados!B47</f>
        <v>792748.74</v>
      </c>
      <c r="D15" s="531">
        <f>ROUND(C15*B15,2)</f>
        <v>87202.36</v>
      </c>
      <c r="E15" s="531">
        <f>ROUND(D15/12,2)</f>
        <v>7266.86</v>
      </c>
    </row>
    <row r="16" spans="1:5" ht="19.5" customHeight="1" x14ac:dyDescent="0.2">
      <c r="A16" s="529" t="s">
        <v>425</v>
      </c>
      <c r="B16" s="534">
        <v>0.02</v>
      </c>
      <c r="C16" s="57">
        <f>C15</f>
        <v>792748.74</v>
      </c>
      <c r="D16" s="531">
        <f>ROUND(C16*B16,2)</f>
        <v>15854.97</v>
      </c>
      <c r="E16" s="531">
        <f>ROUND(D16/12,2)</f>
        <v>1321.25</v>
      </c>
    </row>
    <row r="17" spans="1:5" ht="19.5" customHeight="1" x14ac:dyDescent="0.2">
      <c r="A17" s="529" t="s">
        <v>426</v>
      </c>
      <c r="B17" s="168">
        <v>60</v>
      </c>
      <c r="C17" s="530">
        <f>C16</f>
        <v>792748.74</v>
      </c>
      <c r="D17" s="531">
        <f>ROUND(C17/B17,2)</f>
        <v>13212.48</v>
      </c>
      <c r="E17" s="531">
        <f>D17</f>
        <v>13212.48</v>
      </c>
    </row>
    <row r="18" spans="1:5" ht="19.5" customHeight="1" x14ac:dyDescent="0.2">
      <c r="A18" s="535" t="s">
        <v>310</v>
      </c>
      <c r="B18" s="535"/>
      <c r="C18" s="536"/>
      <c r="D18" s="537"/>
      <c r="E18" s="537">
        <f>SUM(E9:E17)</f>
        <v>30749.21</v>
      </c>
    </row>
    <row r="19" spans="1:5" ht="19.5" customHeight="1" x14ac:dyDescent="0.2">
      <c r="A19" s="538" t="s">
        <v>320</v>
      </c>
      <c r="B19" s="539"/>
      <c r="C19" s="540"/>
      <c r="D19" s="528"/>
      <c r="E19" s="528">
        <f>E18</f>
        <v>30749.21</v>
      </c>
    </row>
    <row r="20" spans="1:5" ht="19.5" customHeight="1" x14ac:dyDescent="0.2">
      <c r="A20" s="268" t="s">
        <v>271</v>
      </c>
      <c r="B20" s="541">
        <f>Dados!B9</f>
        <v>0.29089999999999999</v>
      </c>
      <c r="C20" s="542">
        <f>E19</f>
        <v>30749.21</v>
      </c>
      <c r="D20" s="528"/>
      <c r="E20" s="543">
        <f>ROUND(B20*C20,2)</f>
        <v>8944.9500000000007</v>
      </c>
    </row>
    <row r="21" spans="1:5" ht="19.5" customHeight="1" x14ac:dyDescent="0.2">
      <c r="A21" s="747" t="s">
        <v>321</v>
      </c>
      <c r="B21" s="747"/>
      <c r="C21" s="747"/>
      <c r="D21" s="528"/>
      <c r="E21" s="528">
        <f>E19+E20</f>
        <v>39694.160000000003</v>
      </c>
    </row>
    <row r="22" spans="1:5" ht="19.5" customHeight="1" x14ac:dyDescent="0.2">
      <c r="A22" s="785" t="s">
        <v>429</v>
      </c>
      <c r="B22" s="785"/>
      <c r="C22" s="785"/>
      <c r="D22" s="543"/>
      <c r="E22" s="544">
        <v>200</v>
      </c>
    </row>
    <row r="23" spans="1:5" ht="19.5" customHeight="1" x14ac:dyDescent="0.2">
      <c r="A23" s="545" t="s">
        <v>323</v>
      </c>
      <c r="B23" s="546"/>
      <c r="C23" s="547"/>
      <c r="D23" s="548"/>
      <c r="E23" s="548">
        <f>ROUND(E21/E22,2)</f>
        <v>198.47</v>
      </c>
    </row>
  </sheetData>
  <mergeCells count="9">
    <mergeCell ref="A21:C21"/>
    <mergeCell ref="A22:C22"/>
    <mergeCell ref="A1:E1"/>
    <mergeCell ref="A3:E3"/>
    <mergeCell ref="A5:E5"/>
    <mergeCell ref="A6:A7"/>
    <mergeCell ref="B6:B7"/>
    <mergeCell ref="C6:C7"/>
    <mergeCell ref="D6:E6"/>
  </mergeCells>
  <printOptions horizontalCentered="1"/>
  <pageMargins left="0.78749999999999998" right="0.39374999999999999" top="0.39374999999999999" bottom="0.78680555555555598" header="0.511811023622047" footer="0.196527777777778"/>
  <pageSetup paperSize="9" scale="95" fitToHeight="0" orientation="portrait" r:id="rId1"/>
  <headerFooter>
    <oddFooter>&amp;L&amp;F - &amp;A&amp;RPágina &amp;P/&amp;N</oddFooter>
  </headerFooter>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sheetPr>
    <tabColor rgb="FF00B0F0"/>
    <pageSetUpPr fitToPage="1"/>
  </sheetPr>
  <dimension ref="A1:E23"/>
  <sheetViews>
    <sheetView view="pageBreakPreview" zoomScaleNormal="100" workbookViewId="0"/>
  </sheetViews>
  <sheetFormatPr defaultColWidth="9.28515625" defaultRowHeight="12.75" x14ac:dyDescent="0.2"/>
  <cols>
    <col min="1" max="1" width="42.7109375" style="442" customWidth="1"/>
    <col min="2" max="2" width="11.7109375" style="442" customWidth="1"/>
    <col min="3" max="3" width="16.7109375" style="442" customWidth="1"/>
    <col min="4" max="5" width="12.7109375" style="442" customWidth="1"/>
    <col min="6" max="6" width="14.5703125" style="442" customWidth="1"/>
    <col min="7" max="16384" width="9.28515625" style="442"/>
  </cols>
  <sheetData>
    <row r="1" spans="1:5" s="407" customFormat="1" ht="96" customHeight="1" x14ac:dyDescent="0.2">
      <c r="A1" s="771"/>
      <c r="B1" s="771"/>
      <c r="C1" s="771"/>
      <c r="D1" s="771"/>
      <c r="E1" s="771"/>
    </row>
    <row r="2" spans="1:5" s="407" customFormat="1" ht="15.75" customHeight="1" x14ac:dyDescent="0.2">
      <c r="A2" s="444"/>
      <c r="B2" s="298"/>
      <c r="C2" s="298"/>
      <c r="D2" s="298"/>
      <c r="E2" s="445"/>
    </row>
    <row r="3" spans="1:5" s="407" customFormat="1" ht="30" customHeight="1" x14ac:dyDescent="0.2">
      <c r="A3" s="789" t="s">
        <v>296</v>
      </c>
      <c r="B3" s="789"/>
      <c r="C3" s="789"/>
      <c r="D3" s="789"/>
      <c r="E3" s="789"/>
    </row>
    <row r="4" spans="1:5" s="407" customFormat="1" ht="15.75" customHeight="1" x14ac:dyDescent="0.25">
      <c r="A4" s="549"/>
      <c r="B4" s="550"/>
      <c r="C4" s="550"/>
      <c r="D4" s="550"/>
      <c r="E4" s="448"/>
    </row>
    <row r="5" spans="1:5" s="443" customFormat="1" ht="30" customHeight="1" x14ac:dyDescent="0.2">
      <c r="A5" s="790" t="s">
        <v>431</v>
      </c>
      <c r="B5" s="790"/>
      <c r="C5" s="790"/>
      <c r="D5" s="790"/>
      <c r="E5" s="790"/>
    </row>
    <row r="6" spans="1:5" ht="15" customHeight="1" x14ac:dyDescent="0.25">
      <c r="A6" s="791" t="s">
        <v>298</v>
      </c>
      <c r="B6" s="791" t="s">
        <v>299</v>
      </c>
      <c r="C6" s="792" t="s">
        <v>300</v>
      </c>
      <c r="D6" s="793" t="s">
        <v>301</v>
      </c>
      <c r="E6" s="793"/>
    </row>
    <row r="7" spans="1:5" ht="15" customHeight="1" x14ac:dyDescent="0.2">
      <c r="A7" s="791"/>
      <c r="B7" s="791"/>
      <c r="C7" s="791"/>
      <c r="D7" s="140" t="s">
        <v>302</v>
      </c>
      <c r="E7" s="140" t="s">
        <v>303</v>
      </c>
    </row>
    <row r="8" spans="1:5" ht="19.5" customHeight="1" x14ac:dyDescent="0.2">
      <c r="A8" s="527" t="s">
        <v>415</v>
      </c>
      <c r="B8" s="527"/>
      <c r="C8" s="528"/>
      <c r="D8" s="528"/>
      <c r="E8" s="528"/>
    </row>
    <row r="9" spans="1:5" ht="19.5" customHeight="1" x14ac:dyDescent="0.2">
      <c r="A9" s="529" t="s">
        <v>416</v>
      </c>
      <c r="B9" s="168" t="s">
        <v>417</v>
      </c>
      <c r="C9" s="530">
        <v>400</v>
      </c>
      <c r="D9" s="531">
        <f>Dados!B94</f>
        <v>6.87</v>
      </c>
      <c r="E9" s="531">
        <f t="shared" ref="E9:E14" si="0">ROUND(C9*D9,2)</f>
        <v>2748</v>
      </c>
    </row>
    <row r="10" spans="1:5" ht="19.5" customHeight="1" x14ac:dyDescent="0.2">
      <c r="A10" s="529" t="s">
        <v>418</v>
      </c>
      <c r="B10" s="168" t="s">
        <v>417</v>
      </c>
      <c r="C10" s="530">
        <v>1</v>
      </c>
      <c r="D10" s="531">
        <f>Dados!C88</f>
        <v>65</v>
      </c>
      <c r="E10" s="531">
        <f t="shared" si="0"/>
        <v>65</v>
      </c>
    </row>
    <row r="11" spans="1:5" ht="19.5" customHeight="1" x14ac:dyDescent="0.2">
      <c r="A11" s="529" t="s">
        <v>419</v>
      </c>
      <c r="B11" s="168" t="s">
        <v>417</v>
      </c>
      <c r="C11" s="530">
        <v>2</v>
      </c>
      <c r="D11" s="531">
        <v>150</v>
      </c>
      <c r="E11" s="531">
        <f t="shared" si="0"/>
        <v>300</v>
      </c>
    </row>
    <row r="12" spans="1:5" ht="19.5" customHeight="1" x14ac:dyDescent="0.2">
      <c r="A12" s="529" t="s">
        <v>420</v>
      </c>
      <c r="B12" s="168" t="s">
        <v>421</v>
      </c>
      <c r="C12" s="530">
        <v>1</v>
      </c>
      <c r="D12" s="531">
        <f>ROUND(C15*0.05/12,2)</f>
        <v>2715.49</v>
      </c>
      <c r="E12" s="531">
        <f t="shared" si="0"/>
        <v>2715.49</v>
      </c>
    </row>
    <row r="13" spans="1:5" ht="19.5" customHeight="1" x14ac:dyDescent="0.2">
      <c r="A13" s="529" t="s">
        <v>422</v>
      </c>
      <c r="B13" s="168" t="s">
        <v>421</v>
      </c>
      <c r="C13" s="530">
        <v>1</v>
      </c>
      <c r="D13" s="530">
        <f>ROUND(((Dados!C76*6)+(Dados!C77*6)+(Dados!C78*6*50%))/60000*(C9*3.5),2)</f>
        <v>497.54</v>
      </c>
      <c r="E13" s="531">
        <f t="shared" si="0"/>
        <v>497.54</v>
      </c>
    </row>
    <row r="14" spans="1:5" ht="19.5" customHeight="1" x14ac:dyDescent="0.2">
      <c r="A14" s="529" t="s">
        <v>423</v>
      </c>
      <c r="B14" s="168" t="s">
        <v>421</v>
      </c>
      <c r="C14" s="530">
        <v>1</v>
      </c>
      <c r="D14" s="531">
        <f>ROUND(E9*10%,2)</f>
        <v>274.8</v>
      </c>
      <c r="E14" s="531">
        <f t="shared" si="0"/>
        <v>274.8</v>
      </c>
    </row>
    <row r="15" spans="1:5" ht="19.5" customHeight="1" x14ac:dyDescent="0.2">
      <c r="A15" s="529" t="s">
        <v>424</v>
      </c>
      <c r="B15" s="534">
        <v>0.11</v>
      </c>
      <c r="C15" s="530">
        <f>Dados!B64</f>
        <v>651716.62</v>
      </c>
      <c r="D15" s="531">
        <f>ROUND(C15*B15,2)</f>
        <v>71688.83</v>
      </c>
      <c r="E15" s="531">
        <f>ROUND(D15/12,2)</f>
        <v>5974.07</v>
      </c>
    </row>
    <row r="16" spans="1:5" ht="19.5" customHeight="1" x14ac:dyDescent="0.2">
      <c r="A16" s="529" t="s">
        <v>425</v>
      </c>
      <c r="B16" s="534">
        <v>0.02</v>
      </c>
      <c r="C16" s="57">
        <f>C15</f>
        <v>651716.62</v>
      </c>
      <c r="D16" s="531">
        <f>ROUND(C16*B16,2)</f>
        <v>13034.33</v>
      </c>
      <c r="E16" s="531">
        <f>ROUND(D16/12,2)</f>
        <v>1086.19</v>
      </c>
    </row>
    <row r="17" spans="1:5" ht="19.5" customHeight="1" x14ac:dyDescent="0.2">
      <c r="A17" s="529" t="s">
        <v>426</v>
      </c>
      <c r="B17" s="168">
        <v>60</v>
      </c>
      <c r="C17" s="530">
        <f>C16</f>
        <v>651716.62</v>
      </c>
      <c r="D17" s="531">
        <f>ROUND(C17/B17,2)</f>
        <v>10861.94</v>
      </c>
      <c r="E17" s="531">
        <f>D17</f>
        <v>10861.94</v>
      </c>
    </row>
    <row r="18" spans="1:5" ht="19.5" customHeight="1" x14ac:dyDescent="0.2">
      <c r="A18" s="535" t="s">
        <v>310</v>
      </c>
      <c r="B18" s="535"/>
      <c r="C18" s="536"/>
      <c r="D18" s="537"/>
      <c r="E18" s="537">
        <f>SUM(E9:E17)</f>
        <v>24523.03</v>
      </c>
    </row>
    <row r="19" spans="1:5" ht="19.5" customHeight="1" x14ac:dyDescent="0.2">
      <c r="A19" s="538" t="s">
        <v>320</v>
      </c>
      <c r="B19" s="539"/>
      <c r="C19" s="540"/>
      <c r="D19" s="528"/>
      <c r="E19" s="528">
        <f>E18</f>
        <v>24523.03</v>
      </c>
    </row>
    <row r="20" spans="1:5" ht="19.5" customHeight="1" x14ac:dyDescent="0.2">
      <c r="A20" s="268" t="s">
        <v>271</v>
      </c>
      <c r="B20" s="541">
        <f>Dados!B9</f>
        <v>0.29089999999999999</v>
      </c>
      <c r="C20" s="542">
        <f>E19</f>
        <v>24523.03</v>
      </c>
      <c r="D20" s="528"/>
      <c r="E20" s="543">
        <f>ROUND(B20*C20,2)</f>
        <v>7133.75</v>
      </c>
    </row>
    <row r="21" spans="1:5" ht="19.5" customHeight="1" x14ac:dyDescent="0.2">
      <c r="A21" s="747" t="s">
        <v>321</v>
      </c>
      <c r="B21" s="747"/>
      <c r="C21" s="747"/>
      <c r="D21" s="528"/>
      <c r="E21" s="528">
        <f>E19+E20</f>
        <v>31656.78</v>
      </c>
    </row>
    <row r="22" spans="1:5" ht="19.5" customHeight="1" x14ac:dyDescent="0.2">
      <c r="A22" s="785" t="s">
        <v>429</v>
      </c>
      <c r="B22" s="785"/>
      <c r="C22" s="785"/>
      <c r="D22" s="543"/>
      <c r="E22" s="544">
        <v>200</v>
      </c>
    </row>
    <row r="23" spans="1:5" ht="19.5" customHeight="1" x14ac:dyDescent="0.2">
      <c r="A23" s="545" t="s">
        <v>323</v>
      </c>
      <c r="B23" s="546"/>
      <c r="C23" s="547"/>
      <c r="D23" s="548"/>
      <c r="E23" s="548">
        <f>ROUND(E21/E22,2)</f>
        <v>158.28</v>
      </c>
    </row>
  </sheetData>
  <mergeCells count="9">
    <mergeCell ref="A21:C21"/>
    <mergeCell ref="A22:C22"/>
    <mergeCell ref="A1:E1"/>
    <mergeCell ref="A3:E3"/>
    <mergeCell ref="A5:E5"/>
    <mergeCell ref="A6:A7"/>
    <mergeCell ref="B6:B7"/>
    <mergeCell ref="C6:C7"/>
    <mergeCell ref="D6:E6"/>
  </mergeCells>
  <printOptions horizontalCentered="1"/>
  <pageMargins left="0.78749999999999998" right="0.39374999999999999" top="0.39374999999999999" bottom="0.78680555555555598" header="0.511811023622047" footer="0.196527777777778"/>
  <pageSetup paperSize="9" scale="95" fitToHeight="0" orientation="portrait" r:id="rId1"/>
  <headerFooter>
    <oddFooter>&amp;L&amp;F - &amp;A&amp;RPágina &amp;P/&amp;N</oddFooter>
  </headerFooter>
  <drawing r:id="rId2"/>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sheetPr>
    <tabColor rgb="FF00B0F0"/>
    <pageSetUpPr fitToPage="1"/>
  </sheetPr>
  <dimension ref="A1:E23"/>
  <sheetViews>
    <sheetView view="pageBreakPreview" topLeftCell="A5" zoomScaleNormal="100" workbookViewId="0">
      <selection activeCell="E9" sqref="E9"/>
    </sheetView>
  </sheetViews>
  <sheetFormatPr defaultColWidth="9.28515625" defaultRowHeight="12.75" x14ac:dyDescent="0.2"/>
  <cols>
    <col min="1" max="1" width="42.7109375" style="442" customWidth="1"/>
    <col min="2" max="2" width="11.7109375" style="442" customWidth="1"/>
    <col min="3" max="3" width="16.28515625" style="442" customWidth="1"/>
    <col min="4" max="5" width="12.7109375" style="442" customWidth="1"/>
    <col min="6" max="6" width="14.5703125" style="442" customWidth="1"/>
    <col min="7" max="16384" width="9.28515625" style="442"/>
  </cols>
  <sheetData>
    <row r="1" spans="1:5" s="407" customFormat="1" ht="93" customHeight="1" x14ac:dyDescent="0.2">
      <c r="A1" s="771"/>
      <c r="B1" s="771"/>
      <c r="C1" s="771"/>
      <c r="D1" s="771"/>
      <c r="E1" s="771"/>
    </row>
    <row r="2" spans="1:5" s="407" customFormat="1" ht="15.75" customHeight="1" x14ac:dyDescent="0.2">
      <c r="A2" s="444"/>
      <c r="B2" s="298"/>
      <c r="C2" s="298"/>
      <c r="D2" s="298"/>
      <c r="E2" s="445"/>
    </row>
    <row r="3" spans="1:5" s="407" customFormat="1" ht="30" customHeight="1" x14ac:dyDescent="0.2">
      <c r="A3" s="788" t="s">
        <v>296</v>
      </c>
      <c r="B3" s="788"/>
      <c r="C3" s="788"/>
      <c r="D3" s="788"/>
      <c r="E3" s="788"/>
    </row>
    <row r="4" spans="1:5" s="407" customFormat="1" ht="15.75" customHeight="1" x14ac:dyDescent="0.25">
      <c r="A4" s="525"/>
      <c r="B4" s="335"/>
      <c r="C4" s="335"/>
      <c r="D4" s="335"/>
      <c r="E4" s="526"/>
    </row>
    <row r="5" spans="1:5" s="443" customFormat="1" ht="30" customHeight="1" x14ac:dyDescent="0.2">
      <c r="A5" s="756" t="s">
        <v>116</v>
      </c>
      <c r="B5" s="756"/>
      <c r="C5" s="756"/>
      <c r="D5" s="756"/>
      <c r="E5" s="756"/>
    </row>
    <row r="6" spans="1:5" ht="15" customHeight="1" x14ac:dyDescent="0.25">
      <c r="A6" s="783" t="s">
        <v>298</v>
      </c>
      <c r="B6" s="783" t="s">
        <v>299</v>
      </c>
      <c r="C6" s="784" t="s">
        <v>300</v>
      </c>
      <c r="D6" s="786" t="s">
        <v>301</v>
      </c>
      <c r="E6" s="786"/>
    </row>
    <row r="7" spans="1:5" ht="15" customHeight="1" x14ac:dyDescent="0.2">
      <c r="A7" s="783"/>
      <c r="B7" s="783"/>
      <c r="C7" s="783"/>
      <c r="D7" s="140" t="s">
        <v>302</v>
      </c>
      <c r="E7" s="140" t="s">
        <v>303</v>
      </c>
    </row>
    <row r="8" spans="1:5" ht="19.5" customHeight="1" x14ac:dyDescent="0.2">
      <c r="A8" s="527" t="s">
        <v>415</v>
      </c>
      <c r="B8" s="527"/>
      <c r="C8" s="528"/>
      <c r="D8" s="528"/>
      <c r="E8" s="528"/>
    </row>
    <row r="9" spans="1:5" ht="19.5" customHeight="1" x14ac:dyDescent="0.2">
      <c r="A9" s="529" t="s">
        <v>416</v>
      </c>
      <c r="B9" s="168" t="s">
        <v>417</v>
      </c>
      <c r="C9" s="530">
        <v>450</v>
      </c>
      <c r="D9" s="531">
        <f>Dados!B94</f>
        <v>6.87</v>
      </c>
      <c r="E9" s="531">
        <f t="shared" ref="E9:E14" si="0">ROUND(C9*D9,2)</f>
        <v>3091.5</v>
      </c>
    </row>
    <row r="10" spans="1:5" ht="19.5" customHeight="1" x14ac:dyDescent="0.2">
      <c r="A10" s="529" t="s">
        <v>418</v>
      </c>
      <c r="B10" s="168" t="s">
        <v>417</v>
      </c>
      <c r="C10" s="530">
        <v>1</v>
      </c>
      <c r="D10" s="531">
        <f>Dados!C88</f>
        <v>65</v>
      </c>
      <c r="E10" s="531">
        <f t="shared" si="0"/>
        <v>65</v>
      </c>
    </row>
    <row r="11" spans="1:5" ht="19.5" customHeight="1" x14ac:dyDescent="0.2">
      <c r="A11" s="529" t="s">
        <v>419</v>
      </c>
      <c r="B11" s="168" t="s">
        <v>417</v>
      </c>
      <c r="C11" s="530">
        <v>2</v>
      </c>
      <c r="D11" s="531">
        <v>150</v>
      </c>
      <c r="E11" s="531">
        <f t="shared" si="0"/>
        <v>300</v>
      </c>
    </row>
    <row r="12" spans="1:5" ht="19.5" customHeight="1" x14ac:dyDescent="0.2">
      <c r="A12" s="529" t="s">
        <v>420</v>
      </c>
      <c r="B12" s="168" t="s">
        <v>421</v>
      </c>
      <c r="C12" s="530">
        <v>1</v>
      </c>
      <c r="D12" s="531">
        <f>ROUND(C15*0.05/12,2)</f>
        <v>2615.25</v>
      </c>
      <c r="E12" s="531">
        <f t="shared" si="0"/>
        <v>2615.25</v>
      </c>
    </row>
    <row r="13" spans="1:5" ht="19.5" customHeight="1" x14ac:dyDescent="0.2">
      <c r="A13" s="529" t="s">
        <v>422</v>
      </c>
      <c r="B13" s="168" t="s">
        <v>421</v>
      </c>
      <c r="C13" s="530">
        <v>1</v>
      </c>
      <c r="D13" s="530">
        <f>ROUND(((Dados!C76*6)+(Dados!C77*6)+(Dados!C78*6*50%))/60000*(C9*3.5),2)</f>
        <v>559.73</v>
      </c>
      <c r="E13" s="531">
        <f t="shared" si="0"/>
        <v>559.73</v>
      </c>
    </row>
    <row r="14" spans="1:5" ht="19.5" customHeight="1" x14ac:dyDescent="0.2">
      <c r="A14" s="529" t="s">
        <v>423</v>
      </c>
      <c r="B14" s="168" t="s">
        <v>421</v>
      </c>
      <c r="C14" s="530">
        <v>1</v>
      </c>
      <c r="D14" s="531">
        <f>ROUND(E9*10%,2)</f>
        <v>309.14999999999998</v>
      </c>
      <c r="E14" s="531">
        <f t="shared" si="0"/>
        <v>309.14999999999998</v>
      </c>
    </row>
    <row r="15" spans="1:5" ht="19.5" customHeight="1" x14ac:dyDescent="0.2">
      <c r="A15" s="529" t="s">
        <v>424</v>
      </c>
      <c r="B15" s="534">
        <v>0.11</v>
      </c>
      <c r="C15" s="530">
        <f>Dados!B54</f>
        <v>627660.23</v>
      </c>
      <c r="D15" s="531">
        <f>ROUND(C15*B15,2)</f>
        <v>69042.63</v>
      </c>
      <c r="E15" s="531">
        <f>ROUND(D15/12,2)</f>
        <v>5753.55</v>
      </c>
    </row>
    <row r="16" spans="1:5" ht="19.5" customHeight="1" x14ac:dyDescent="0.2">
      <c r="A16" s="529" t="s">
        <v>425</v>
      </c>
      <c r="B16" s="534">
        <v>0.02</v>
      </c>
      <c r="C16" s="57">
        <f>C15</f>
        <v>627660.23</v>
      </c>
      <c r="D16" s="531">
        <f>ROUND(C16*B16,2)</f>
        <v>12553.2</v>
      </c>
      <c r="E16" s="531">
        <f>ROUND(D16/12,2)</f>
        <v>1046.0999999999999</v>
      </c>
    </row>
    <row r="17" spans="1:5" ht="19.5" customHeight="1" x14ac:dyDescent="0.2">
      <c r="A17" s="529" t="s">
        <v>426</v>
      </c>
      <c r="B17" s="168">
        <v>60</v>
      </c>
      <c r="C17" s="530">
        <f>C16</f>
        <v>627660.23</v>
      </c>
      <c r="D17" s="531">
        <f>ROUND(C17/B17,2)</f>
        <v>10461</v>
      </c>
      <c r="E17" s="531">
        <f>D17</f>
        <v>10461</v>
      </c>
    </row>
    <row r="18" spans="1:5" ht="19.5" customHeight="1" x14ac:dyDescent="0.2">
      <c r="A18" s="535" t="s">
        <v>310</v>
      </c>
      <c r="B18" s="535"/>
      <c r="C18" s="536"/>
      <c r="D18" s="537"/>
      <c r="E18" s="537">
        <f>SUM(E9:E17)</f>
        <v>24201.279999999999</v>
      </c>
    </row>
    <row r="19" spans="1:5" ht="19.5" customHeight="1" x14ac:dyDescent="0.2">
      <c r="A19" s="538" t="s">
        <v>320</v>
      </c>
      <c r="B19" s="539"/>
      <c r="C19" s="540"/>
      <c r="D19" s="528"/>
      <c r="E19" s="528">
        <f>E18</f>
        <v>24201.279999999999</v>
      </c>
    </row>
    <row r="20" spans="1:5" ht="19.5" customHeight="1" x14ac:dyDescent="0.2">
      <c r="A20" s="268" t="s">
        <v>271</v>
      </c>
      <c r="B20" s="541">
        <f>Dados!B9</f>
        <v>0.29089999999999999</v>
      </c>
      <c r="C20" s="542">
        <f>E19</f>
        <v>24201.279999999999</v>
      </c>
      <c r="D20" s="528"/>
      <c r="E20" s="543">
        <f>ROUND(B20*C20,2)</f>
        <v>7040.15</v>
      </c>
    </row>
    <row r="21" spans="1:5" ht="19.5" customHeight="1" x14ac:dyDescent="0.2">
      <c r="A21" s="747" t="s">
        <v>321</v>
      </c>
      <c r="B21" s="747"/>
      <c r="C21" s="747"/>
      <c r="D21" s="528"/>
      <c r="E21" s="528">
        <f>E19+E20</f>
        <v>31241.43</v>
      </c>
    </row>
    <row r="22" spans="1:5" ht="19.5" customHeight="1" x14ac:dyDescent="0.2">
      <c r="A22" s="785" t="s">
        <v>429</v>
      </c>
      <c r="B22" s="785"/>
      <c r="C22" s="785"/>
      <c r="D22" s="543"/>
      <c r="E22" s="544">
        <v>200</v>
      </c>
    </row>
    <row r="23" spans="1:5" ht="19.5" customHeight="1" x14ac:dyDescent="0.2">
      <c r="A23" s="545" t="s">
        <v>323</v>
      </c>
      <c r="B23" s="546"/>
      <c r="C23" s="547"/>
      <c r="D23" s="548"/>
      <c r="E23" s="548">
        <f>ROUND(E21/E22,2)</f>
        <v>156.21</v>
      </c>
    </row>
  </sheetData>
  <mergeCells count="9">
    <mergeCell ref="A21:C21"/>
    <mergeCell ref="A22:C22"/>
    <mergeCell ref="A1:E1"/>
    <mergeCell ref="A3:E3"/>
    <mergeCell ref="A5:E5"/>
    <mergeCell ref="A6:A7"/>
    <mergeCell ref="B6:B7"/>
    <mergeCell ref="C6:C7"/>
    <mergeCell ref="D6:E6"/>
  </mergeCells>
  <printOptions horizontalCentered="1"/>
  <pageMargins left="0.78749999999999998" right="0.39374999999999999" top="0.39374999999999999" bottom="0.78680555555555598" header="0.511811023622047" footer="0.196527777777778"/>
  <pageSetup paperSize="9" scale="96" fitToHeight="0" orientation="portrait" r:id="rId1"/>
  <headerFooter>
    <oddFooter>&amp;L&amp;F - &amp;A&amp;RPágina &amp;P/&amp;N</oddFooter>
  </headerFooter>
  <drawing r:id="rId2"/>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sheetPr>
    <tabColor rgb="FF00B0F0"/>
    <pageSetUpPr fitToPage="1"/>
  </sheetPr>
  <dimension ref="A1:H24"/>
  <sheetViews>
    <sheetView view="pageBreakPreview" zoomScaleNormal="100" workbookViewId="0">
      <selection activeCell="G18" sqref="G18"/>
    </sheetView>
  </sheetViews>
  <sheetFormatPr defaultColWidth="9.28515625" defaultRowHeight="12.75" x14ac:dyDescent="0.2"/>
  <cols>
    <col min="1" max="1" width="42.7109375" style="442" customWidth="1"/>
    <col min="2" max="2" width="11.7109375" style="442" customWidth="1"/>
    <col min="3" max="3" width="14.7109375" style="442" customWidth="1"/>
    <col min="4" max="4" width="12.7109375" style="442" customWidth="1"/>
    <col min="5" max="5" width="14.28515625" style="442" customWidth="1"/>
    <col min="6" max="6" width="14.5703125" style="442" customWidth="1"/>
    <col min="7" max="7" width="14.28515625" style="442" customWidth="1"/>
    <col min="8" max="16384" width="9.28515625" style="442"/>
  </cols>
  <sheetData>
    <row r="1" spans="1:5" s="407" customFormat="1" ht="90" customHeight="1" x14ac:dyDescent="0.2">
      <c r="A1" s="771"/>
      <c r="B1" s="771"/>
      <c r="C1" s="771"/>
      <c r="D1" s="771"/>
      <c r="E1" s="771"/>
    </row>
    <row r="2" spans="1:5" s="407" customFormat="1" ht="15.75" customHeight="1" x14ac:dyDescent="0.2">
      <c r="A2" s="444"/>
      <c r="B2" s="298"/>
      <c r="C2" s="298"/>
      <c r="D2" s="298"/>
      <c r="E2" s="445"/>
    </row>
    <row r="3" spans="1:5" s="407" customFormat="1" ht="30" customHeight="1" x14ac:dyDescent="0.2">
      <c r="A3" s="755" t="s">
        <v>296</v>
      </c>
      <c r="B3" s="755"/>
      <c r="C3" s="755"/>
      <c r="D3" s="755"/>
      <c r="E3" s="755"/>
    </row>
    <row r="4" spans="1:5" s="407" customFormat="1" ht="15.75" customHeight="1" x14ac:dyDescent="0.25">
      <c r="A4" s="549"/>
      <c r="B4" s="550"/>
      <c r="C4" s="550"/>
      <c r="D4" s="550"/>
      <c r="E4" s="448"/>
    </row>
    <row r="5" spans="1:5" s="443" customFormat="1" ht="30" customHeight="1" x14ac:dyDescent="0.2">
      <c r="A5" s="756" t="s">
        <v>432</v>
      </c>
      <c r="B5" s="756"/>
      <c r="C5" s="756"/>
      <c r="D5" s="756"/>
      <c r="E5" s="756"/>
    </row>
    <row r="6" spans="1:5" ht="15" customHeight="1" x14ac:dyDescent="0.25">
      <c r="A6" s="783" t="s">
        <v>298</v>
      </c>
      <c r="B6" s="783" t="s">
        <v>299</v>
      </c>
      <c r="C6" s="784" t="s">
        <v>300</v>
      </c>
      <c r="D6" s="786" t="s">
        <v>301</v>
      </c>
      <c r="E6" s="786"/>
    </row>
    <row r="7" spans="1:5" ht="15" customHeight="1" x14ac:dyDescent="0.2">
      <c r="A7" s="783"/>
      <c r="B7" s="783"/>
      <c r="C7" s="783"/>
      <c r="D7" s="140" t="s">
        <v>302</v>
      </c>
      <c r="E7" s="140" t="s">
        <v>303</v>
      </c>
    </row>
    <row r="8" spans="1:5" ht="19.5" customHeight="1" x14ac:dyDescent="0.2">
      <c r="A8" s="527" t="s">
        <v>415</v>
      </c>
      <c r="B8" s="527"/>
      <c r="C8" s="528"/>
      <c r="D8" s="528"/>
      <c r="E8" s="528"/>
    </row>
    <row r="9" spans="1:5" ht="19.5" customHeight="1" x14ac:dyDescent="0.2">
      <c r="A9" s="529" t="s">
        <v>416</v>
      </c>
      <c r="B9" s="168" t="s">
        <v>417</v>
      </c>
      <c r="C9" s="530">
        <v>600</v>
      </c>
      <c r="D9" s="531">
        <f>Dados!B94</f>
        <v>6.87</v>
      </c>
      <c r="E9" s="531">
        <f t="shared" ref="E9:E14" si="0">ROUND(C9*D9,2)</f>
        <v>4122</v>
      </c>
    </row>
    <row r="10" spans="1:5" ht="19.5" customHeight="1" x14ac:dyDescent="0.2">
      <c r="A10" s="529" t="s">
        <v>418</v>
      </c>
      <c r="B10" s="168" t="s">
        <v>417</v>
      </c>
      <c r="C10" s="530">
        <v>1</v>
      </c>
      <c r="D10" s="531">
        <f>Dados!C88</f>
        <v>65</v>
      </c>
      <c r="E10" s="531">
        <f t="shared" si="0"/>
        <v>65</v>
      </c>
    </row>
    <row r="11" spans="1:5" ht="19.5" customHeight="1" x14ac:dyDescent="0.2">
      <c r="A11" s="529" t="s">
        <v>419</v>
      </c>
      <c r="B11" s="168" t="s">
        <v>417</v>
      </c>
      <c r="C11" s="530">
        <v>2</v>
      </c>
      <c r="D11" s="531">
        <v>150</v>
      </c>
      <c r="E11" s="531">
        <f t="shared" si="0"/>
        <v>300</v>
      </c>
    </row>
    <row r="12" spans="1:5" ht="19.5" customHeight="1" x14ac:dyDescent="0.2">
      <c r="A12" s="529" t="s">
        <v>420</v>
      </c>
      <c r="B12" s="168" t="s">
        <v>421</v>
      </c>
      <c r="C12" s="530">
        <v>1</v>
      </c>
      <c r="D12" s="531">
        <f>ROUND(C15*0.05/12,2)</f>
        <v>2857.74</v>
      </c>
      <c r="E12" s="531">
        <f t="shared" si="0"/>
        <v>2857.74</v>
      </c>
    </row>
    <row r="13" spans="1:5" ht="19.5" customHeight="1" x14ac:dyDescent="0.2">
      <c r="A13" s="529" t="s">
        <v>422</v>
      </c>
      <c r="B13" s="168" t="s">
        <v>421</v>
      </c>
      <c r="C13" s="530">
        <v>1</v>
      </c>
      <c r="D13" s="530">
        <f>ROUND(((Dados!C76*6)+(Dados!C77*6)+(Dados!C78*6*50%))/60000*(C9*2.2),2)</f>
        <v>469.11</v>
      </c>
      <c r="E13" s="531">
        <f t="shared" si="0"/>
        <v>469.11</v>
      </c>
    </row>
    <row r="14" spans="1:5" ht="19.5" customHeight="1" x14ac:dyDescent="0.2">
      <c r="A14" s="529" t="s">
        <v>423</v>
      </c>
      <c r="B14" s="168" t="s">
        <v>421</v>
      </c>
      <c r="C14" s="530">
        <v>1</v>
      </c>
      <c r="D14" s="531">
        <f>ROUND(E9*10%,2)</f>
        <v>412.2</v>
      </c>
      <c r="E14" s="531">
        <f t="shared" si="0"/>
        <v>412.2</v>
      </c>
    </row>
    <row r="15" spans="1:5" ht="19.5" customHeight="1" x14ac:dyDescent="0.2">
      <c r="A15" s="529" t="s">
        <v>424</v>
      </c>
      <c r="B15" s="534">
        <v>0.11</v>
      </c>
      <c r="C15" s="530">
        <f>Dados!B67</f>
        <v>685857.65</v>
      </c>
      <c r="D15" s="531">
        <f>ROUND(C15*B15,2)</f>
        <v>75444.34</v>
      </c>
      <c r="E15" s="531">
        <f>ROUND(D15/12,2)</f>
        <v>6287.03</v>
      </c>
    </row>
    <row r="16" spans="1:5" ht="19.5" customHeight="1" x14ac:dyDescent="0.2">
      <c r="A16" s="529" t="s">
        <v>425</v>
      </c>
      <c r="B16" s="534">
        <v>0.02</v>
      </c>
      <c r="C16" s="57">
        <f>C15</f>
        <v>685857.65</v>
      </c>
      <c r="D16" s="531">
        <f>ROUND(C16*B16,2)</f>
        <v>13717.15</v>
      </c>
      <c r="E16" s="531">
        <f>ROUND(D16/12,2)</f>
        <v>1143.0999999999999</v>
      </c>
    </row>
    <row r="17" spans="1:8" ht="19.5" customHeight="1" x14ac:dyDescent="0.2">
      <c r="A17" s="529" t="s">
        <v>426</v>
      </c>
      <c r="B17" s="168">
        <v>60</v>
      </c>
      <c r="C17" s="530">
        <f>C16</f>
        <v>685857.65</v>
      </c>
      <c r="D17" s="531">
        <f>ROUND(C17/B17,2)</f>
        <v>11430.96</v>
      </c>
      <c r="E17" s="531">
        <f>D17</f>
        <v>11430.96</v>
      </c>
      <c r="H17" s="551"/>
    </row>
    <row r="18" spans="1:8" ht="19.5" customHeight="1" x14ac:dyDescent="0.2">
      <c r="A18" s="535" t="s">
        <v>310</v>
      </c>
      <c r="B18" s="535"/>
      <c r="C18" s="536"/>
      <c r="D18" s="537"/>
      <c r="E18" s="537">
        <f>SUM(E9:E17)</f>
        <v>27087.14</v>
      </c>
    </row>
    <row r="19" spans="1:8" ht="19.5" customHeight="1" x14ac:dyDescent="0.2">
      <c r="A19" s="538" t="s">
        <v>320</v>
      </c>
      <c r="B19" s="539"/>
      <c r="C19" s="540"/>
      <c r="D19" s="528"/>
      <c r="E19" s="528">
        <f>E18</f>
        <v>27087.14</v>
      </c>
    </row>
    <row r="20" spans="1:8" ht="19.5" customHeight="1" x14ac:dyDescent="0.2">
      <c r="A20" s="268" t="s">
        <v>271</v>
      </c>
      <c r="B20" s="541">
        <f>Dados!B9</f>
        <v>0.29089999999999999</v>
      </c>
      <c r="C20" s="542">
        <f>E19</f>
        <v>27087.14</v>
      </c>
      <c r="D20" s="528"/>
      <c r="E20" s="543">
        <f>ROUND(B20*C20,2)</f>
        <v>7879.65</v>
      </c>
    </row>
    <row r="21" spans="1:8" ht="19.5" customHeight="1" x14ac:dyDescent="0.2">
      <c r="A21" s="747" t="s">
        <v>321</v>
      </c>
      <c r="B21" s="747"/>
      <c r="C21" s="747"/>
      <c r="D21" s="528"/>
      <c r="E21" s="528">
        <f>E19+E20</f>
        <v>34966.79</v>
      </c>
      <c r="F21" s="551"/>
      <c r="G21" s="552">
        <f>F21*6</f>
        <v>0</v>
      </c>
    </row>
    <row r="22" spans="1:8" ht="19.5" customHeight="1" x14ac:dyDescent="0.2">
      <c r="A22" s="785" t="s">
        <v>429</v>
      </c>
      <c r="B22" s="785"/>
      <c r="C22" s="785"/>
      <c r="D22" s="543"/>
      <c r="E22" s="544">
        <v>200</v>
      </c>
      <c r="F22" s="533"/>
      <c r="G22" s="552"/>
    </row>
    <row r="23" spans="1:8" ht="19.5" customHeight="1" x14ac:dyDescent="0.2">
      <c r="A23" s="545" t="s">
        <v>323</v>
      </c>
      <c r="B23" s="546"/>
      <c r="C23" s="547"/>
      <c r="D23" s="548"/>
      <c r="E23" s="548">
        <f>ROUND(E21/E22,2)</f>
        <v>174.83</v>
      </c>
      <c r="F23" s="533"/>
      <c r="G23" s="552"/>
    </row>
    <row r="24" spans="1:8" ht="15" customHeight="1" x14ac:dyDescent="0.2">
      <c r="G24" s="552"/>
    </row>
  </sheetData>
  <mergeCells count="9">
    <mergeCell ref="A21:C21"/>
    <mergeCell ref="A22:C22"/>
    <mergeCell ref="A1:E1"/>
    <mergeCell ref="A3:E3"/>
    <mergeCell ref="A5:E5"/>
    <mergeCell ref="A6:A7"/>
    <mergeCell ref="B6:B7"/>
    <mergeCell ref="C6:C7"/>
    <mergeCell ref="D6:E6"/>
  </mergeCells>
  <printOptions horizontalCentered="1"/>
  <pageMargins left="0.78749999999999998" right="0.39374999999999999" top="0.39374999999999999" bottom="0.78680555555555598" header="0.511811023622047" footer="0.196527777777778"/>
  <pageSetup paperSize="9" scale="96" fitToHeight="0" orientation="portrait" r:id="rId1"/>
  <headerFooter>
    <oddFooter>&amp;L&amp;F - &amp;A&amp;RPágina &amp;P/&amp;N</oddFooter>
  </headerFooter>
  <drawing r:id="rId2"/>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sheetPr>
    <tabColor rgb="FF00B0F0"/>
    <pageSetUpPr fitToPage="1"/>
  </sheetPr>
  <dimension ref="A1:E23"/>
  <sheetViews>
    <sheetView view="pageBreakPreview" topLeftCell="A3" zoomScaleNormal="100" workbookViewId="0">
      <selection activeCell="E10" sqref="E10"/>
    </sheetView>
  </sheetViews>
  <sheetFormatPr defaultColWidth="9.28515625" defaultRowHeight="12.75" x14ac:dyDescent="0.2"/>
  <cols>
    <col min="1" max="1" width="42.7109375" style="442" customWidth="1"/>
    <col min="2" max="2" width="11.7109375" style="442" customWidth="1"/>
    <col min="3" max="3" width="14.7109375" style="442" customWidth="1"/>
    <col min="4" max="4" width="12.7109375" style="442" customWidth="1"/>
    <col min="5" max="5" width="14.140625" style="442" customWidth="1"/>
    <col min="6" max="6" width="14.5703125" style="442" customWidth="1"/>
    <col min="7" max="16384" width="9.28515625" style="442"/>
  </cols>
  <sheetData>
    <row r="1" spans="1:5" s="407" customFormat="1" ht="100.5" customHeight="1" x14ac:dyDescent="0.2">
      <c r="A1" s="771"/>
      <c r="B1" s="771"/>
      <c r="C1" s="771"/>
      <c r="D1" s="771"/>
      <c r="E1" s="771"/>
    </row>
    <row r="2" spans="1:5" s="407" customFormat="1" ht="15.75" customHeight="1" x14ac:dyDescent="0.2">
      <c r="A2" s="444"/>
      <c r="B2" s="298"/>
      <c r="C2" s="298"/>
      <c r="D2" s="298"/>
      <c r="E2" s="445"/>
    </row>
    <row r="3" spans="1:5" s="407" customFormat="1" ht="30" customHeight="1" x14ac:dyDescent="0.2">
      <c r="A3" s="755" t="s">
        <v>296</v>
      </c>
      <c r="B3" s="755"/>
      <c r="C3" s="755"/>
      <c r="D3" s="755"/>
      <c r="E3" s="755"/>
    </row>
    <row r="4" spans="1:5" s="407" customFormat="1" ht="15.75" customHeight="1" x14ac:dyDescent="0.25">
      <c r="A4" s="549"/>
      <c r="B4" s="550"/>
      <c r="C4" s="550"/>
      <c r="D4" s="550"/>
      <c r="E4" s="448"/>
    </row>
    <row r="5" spans="1:5" s="443" customFormat="1" ht="30" customHeight="1" x14ac:dyDescent="0.2">
      <c r="A5" s="756" t="s">
        <v>433</v>
      </c>
      <c r="B5" s="756"/>
      <c r="C5" s="756"/>
      <c r="D5" s="756"/>
      <c r="E5" s="756"/>
    </row>
    <row r="6" spans="1:5" ht="15" customHeight="1" x14ac:dyDescent="0.25">
      <c r="A6" s="783" t="s">
        <v>298</v>
      </c>
      <c r="B6" s="783" t="s">
        <v>299</v>
      </c>
      <c r="C6" s="784" t="s">
        <v>300</v>
      </c>
      <c r="D6" s="786" t="s">
        <v>301</v>
      </c>
      <c r="E6" s="786"/>
    </row>
    <row r="7" spans="1:5" ht="15" customHeight="1" x14ac:dyDescent="0.2">
      <c r="A7" s="783"/>
      <c r="B7" s="783"/>
      <c r="C7" s="783"/>
      <c r="D7" s="140" t="s">
        <v>302</v>
      </c>
      <c r="E7" s="140" t="s">
        <v>303</v>
      </c>
    </row>
    <row r="8" spans="1:5" ht="19.5" customHeight="1" x14ac:dyDescent="0.2">
      <c r="A8" s="527" t="s">
        <v>415</v>
      </c>
      <c r="B8" s="527"/>
      <c r="C8" s="528"/>
      <c r="D8" s="528"/>
      <c r="E8" s="528"/>
    </row>
    <row r="9" spans="1:5" ht="19.5" customHeight="1" x14ac:dyDescent="0.2">
      <c r="A9" s="529" t="s">
        <v>416</v>
      </c>
      <c r="B9" s="168" t="s">
        <v>417</v>
      </c>
      <c r="C9" s="530">
        <v>600</v>
      </c>
      <c r="D9" s="531">
        <f>Dados!B94</f>
        <v>6.87</v>
      </c>
      <c r="E9" s="531">
        <f t="shared" ref="E9:E14" si="0">ROUND(C9*D9,2)</f>
        <v>4122</v>
      </c>
    </row>
    <row r="10" spans="1:5" ht="19.5" customHeight="1" x14ac:dyDescent="0.2">
      <c r="A10" s="529" t="s">
        <v>418</v>
      </c>
      <c r="B10" s="168" t="s">
        <v>417</v>
      </c>
      <c r="C10" s="530">
        <v>1</v>
      </c>
      <c r="D10" s="531">
        <f>Dados!C88</f>
        <v>65</v>
      </c>
      <c r="E10" s="531">
        <f t="shared" si="0"/>
        <v>65</v>
      </c>
    </row>
    <row r="11" spans="1:5" ht="19.5" customHeight="1" x14ac:dyDescent="0.2">
      <c r="A11" s="529" t="s">
        <v>419</v>
      </c>
      <c r="B11" s="168" t="s">
        <v>417</v>
      </c>
      <c r="C11" s="530">
        <v>2</v>
      </c>
      <c r="D11" s="531">
        <v>150</v>
      </c>
      <c r="E11" s="531">
        <f t="shared" si="0"/>
        <v>300</v>
      </c>
    </row>
    <row r="12" spans="1:5" ht="19.5" customHeight="1" x14ac:dyDescent="0.2">
      <c r="A12" s="529" t="s">
        <v>420</v>
      </c>
      <c r="B12" s="168" t="s">
        <v>421</v>
      </c>
      <c r="C12" s="530">
        <v>1</v>
      </c>
      <c r="D12" s="531">
        <f>ROUND(C15*0.05/12,2)</f>
        <v>1749.81</v>
      </c>
      <c r="E12" s="531">
        <f t="shared" si="0"/>
        <v>1749.81</v>
      </c>
    </row>
    <row r="13" spans="1:5" ht="19.5" customHeight="1" x14ac:dyDescent="0.2">
      <c r="A13" s="529" t="s">
        <v>422</v>
      </c>
      <c r="B13" s="168" t="s">
        <v>421</v>
      </c>
      <c r="C13" s="530">
        <v>1</v>
      </c>
      <c r="D13" s="530">
        <f>ROUND(((Dados!C76*6)+(Dados!C77*6)+(Dados!C78*6*50%))/60000*(C9*3.5),2)</f>
        <v>746.3</v>
      </c>
      <c r="E13" s="531">
        <f t="shared" si="0"/>
        <v>746.3</v>
      </c>
    </row>
    <row r="14" spans="1:5" ht="19.5" customHeight="1" x14ac:dyDescent="0.2">
      <c r="A14" s="529" t="s">
        <v>423</v>
      </c>
      <c r="B14" s="168" t="s">
        <v>421</v>
      </c>
      <c r="C14" s="530">
        <v>1</v>
      </c>
      <c r="D14" s="531">
        <f>ROUND(E9*10%,2)</f>
        <v>412.2</v>
      </c>
      <c r="E14" s="531">
        <f t="shared" si="0"/>
        <v>412.2</v>
      </c>
    </row>
    <row r="15" spans="1:5" ht="19.5" customHeight="1" x14ac:dyDescent="0.2">
      <c r="A15" s="529" t="s">
        <v>424</v>
      </c>
      <c r="B15" s="534">
        <v>0.11</v>
      </c>
      <c r="C15" s="530">
        <f>Dados!B70</f>
        <v>419954</v>
      </c>
      <c r="D15" s="531">
        <f>ROUND(C15*B15,2)</f>
        <v>46194.94</v>
      </c>
      <c r="E15" s="531">
        <f>ROUND(D15/12,2)</f>
        <v>3849.58</v>
      </c>
    </row>
    <row r="16" spans="1:5" ht="19.5" customHeight="1" x14ac:dyDescent="0.2">
      <c r="A16" s="529" t="s">
        <v>425</v>
      </c>
      <c r="B16" s="534">
        <v>0.02</v>
      </c>
      <c r="C16" s="57">
        <f>C15</f>
        <v>419954</v>
      </c>
      <c r="D16" s="531">
        <f>ROUND(C16*B16,2)</f>
        <v>8399.08</v>
      </c>
      <c r="E16" s="531">
        <f>ROUND(D16/12,2)</f>
        <v>699.92</v>
      </c>
    </row>
    <row r="17" spans="1:5" ht="19.5" customHeight="1" x14ac:dyDescent="0.2">
      <c r="A17" s="529" t="s">
        <v>426</v>
      </c>
      <c r="B17" s="168">
        <v>60</v>
      </c>
      <c r="C17" s="530">
        <f>C16</f>
        <v>419954</v>
      </c>
      <c r="D17" s="531">
        <f>ROUND(C17/B17,2)</f>
        <v>6999.23</v>
      </c>
      <c r="E17" s="531">
        <f>D17</f>
        <v>6999.23</v>
      </c>
    </row>
    <row r="18" spans="1:5" ht="19.5" customHeight="1" x14ac:dyDescent="0.2">
      <c r="A18" s="535" t="s">
        <v>310</v>
      </c>
      <c r="B18" s="535"/>
      <c r="C18" s="536"/>
      <c r="D18" s="537"/>
      <c r="E18" s="537">
        <f>SUM(E9:E17)</f>
        <v>18944.04</v>
      </c>
    </row>
    <row r="19" spans="1:5" ht="19.5" customHeight="1" x14ac:dyDescent="0.2">
      <c r="A19" s="538" t="s">
        <v>320</v>
      </c>
      <c r="B19" s="539"/>
      <c r="C19" s="540"/>
      <c r="D19" s="528"/>
      <c r="E19" s="528">
        <f>E18</f>
        <v>18944.04</v>
      </c>
    </row>
    <row r="20" spans="1:5" ht="19.5" customHeight="1" x14ac:dyDescent="0.2">
      <c r="A20" s="268" t="s">
        <v>271</v>
      </c>
      <c r="B20" s="541">
        <f>Dados!B9</f>
        <v>0.29089999999999999</v>
      </c>
      <c r="C20" s="542">
        <f>E19</f>
        <v>18944.04</v>
      </c>
      <c r="D20" s="528"/>
      <c r="E20" s="543">
        <f>ROUND(B20*C20,2)</f>
        <v>5510.82</v>
      </c>
    </row>
    <row r="21" spans="1:5" ht="19.5" customHeight="1" x14ac:dyDescent="0.2">
      <c r="A21" s="747" t="s">
        <v>321</v>
      </c>
      <c r="B21" s="747"/>
      <c r="C21" s="747"/>
      <c r="D21" s="528"/>
      <c r="E21" s="528">
        <f>E19+E20</f>
        <v>24454.86</v>
      </c>
    </row>
    <row r="22" spans="1:5" ht="19.5" customHeight="1" x14ac:dyDescent="0.2">
      <c r="A22" s="785" t="s">
        <v>429</v>
      </c>
      <c r="B22" s="785"/>
      <c r="C22" s="785"/>
      <c r="D22" s="543"/>
      <c r="E22" s="544">
        <v>200</v>
      </c>
    </row>
    <row r="23" spans="1:5" ht="19.5" customHeight="1" x14ac:dyDescent="0.2">
      <c r="A23" s="545" t="s">
        <v>323</v>
      </c>
      <c r="B23" s="546"/>
      <c r="C23" s="547"/>
      <c r="D23" s="548"/>
      <c r="E23" s="548">
        <f>ROUND(E21/E22,2)</f>
        <v>122.27</v>
      </c>
    </row>
  </sheetData>
  <mergeCells count="9">
    <mergeCell ref="A21:C21"/>
    <mergeCell ref="A22:C22"/>
    <mergeCell ref="A1:E1"/>
    <mergeCell ref="A3:E3"/>
    <mergeCell ref="A5:E5"/>
    <mergeCell ref="A6:A7"/>
    <mergeCell ref="B6:B7"/>
    <mergeCell ref="C6:C7"/>
    <mergeCell ref="D6:E6"/>
  </mergeCells>
  <printOptions horizontalCentered="1"/>
  <pageMargins left="0.78749999999999998" right="0.39374999999999999" top="0.39374999999999999" bottom="0.78680555555555598" header="0.511811023622047" footer="0.196527777777778"/>
  <pageSetup paperSize="9" scale="96" fitToHeight="0" orientation="portrait" r:id="rId1"/>
  <headerFooter>
    <oddFooter>&amp;L&amp;F - &amp;A&amp;RPágina &amp;P/&amp;N</oddFooter>
  </headerFooter>
  <drawing r:id="rId2"/>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sheetPr>
    <tabColor rgb="FF00B0F0"/>
    <pageSetUpPr fitToPage="1"/>
  </sheetPr>
  <dimension ref="A1:E22"/>
  <sheetViews>
    <sheetView view="pageBreakPreview" zoomScaleNormal="100" workbookViewId="0">
      <selection activeCell="E22" sqref="E22"/>
    </sheetView>
  </sheetViews>
  <sheetFormatPr defaultColWidth="9.28515625" defaultRowHeight="12.75" x14ac:dyDescent="0.2"/>
  <cols>
    <col min="1" max="1" width="42.7109375" style="442" customWidth="1"/>
    <col min="2" max="2" width="11.7109375" style="442" customWidth="1"/>
    <col min="3" max="3" width="16" style="442" customWidth="1"/>
    <col min="4" max="5" width="12.7109375" style="442" customWidth="1"/>
    <col min="6" max="6" width="14.5703125" style="442" customWidth="1"/>
    <col min="7" max="16384" width="9.28515625" style="442"/>
  </cols>
  <sheetData>
    <row r="1" spans="1:5" s="407" customFormat="1" ht="96" customHeight="1" x14ac:dyDescent="0.2">
      <c r="A1" s="771"/>
      <c r="B1" s="771"/>
      <c r="C1" s="771"/>
      <c r="D1" s="771"/>
      <c r="E1" s="771"/>
    </row>
    <row r="2" spans="1:5" s="407" customFormat="1" ht="15.75" customHeight="1" x14ac:dyDescent="0.2">
      <c r="A2" s="444"/>
      <c r="B2" s="298"/>
      <c r="C2" s="298"/>
      <c r="D2" s="298"/>
      <c r="E2" s="445"/>
    </row>
    <row r="3" spans="1:5" s="407" customFormat="1" ht="30" customHeight="1" x14ac:dyDescent="0.2">
      <c r="A3" s="755" t="s">
        <v>296</v>
      </c>
      <c r="B3" s="755"/>
      <c r="C3" s="755"/>
      <c r="D3" s="755"/>
      <c r="E3" s="755"/>
    </row>
    <row r="4" spans="1:5" s="407" customFormat="1" ht="15.75" customHeight="1" x14ac:dyDescent="0.25">
      <c r="A4" s="549"/>
      <c r="B4" s="550"/>
      <c r="C4" s="550"/>
      <c r="D4" s="550"/>
      <c r="E4" s="448"/>
    </row>
    <row r="5" spans="1:5" s="443" customFormat="1" ht="30" customHeight="1" x14ac:dyDescent="0.2">
      <c r="A5" s="756" t="s">
        <v>434</v>
      </c>
      <c r="B5" s="756"/>
      <c r="C5" s="756"/>
      <c r="D5" s="756"/>
      <c r="E5" s="756"/>
    </row>
    <row r="6" spans="1:5" ht="15" customHeight="1" x14ac:dyDescent="0.25">
      <c r="A6" s="783" t="s">
        <v>298</v>
      </c>
      <c r="B6" s="783" t="s">
        <v>299</v>
      </c>
      <c r="C6" s="784" t="s">
        <v>300</v>
      </c>
      <c r="D6" s="786" t="s">
        <v>301</v>
      </c>
      <c r="E6" s="786"/>
    </row>
    <row r="7" spans="1:5" ht="15" customHeight="1" x14ac:dyDescent="0.2">
      <c r="A7" s="783"/>
      <c r="B7" s="783"/>
      <c r="C7" s="783"/>
      <c r="D7" s="140" t="s">
        <v>302</v>
      </c>
      <c r="E7" s="140" t="s">
        <v>303</v>
      </c>
    </row>
    <row r="8" spans="1:5" ht="19.5" customHeight="1" x14ac:dyDescent="0.2">
      <c r="A8" s="527" t="s">
        <v>415</v>
      </c>
      <c r="B8" s="527"/>
      <c r="C8" s="528"/>
      <c r="D8" s="528"/>
      <c r="E8" s="528"/>
    </row>
    <row r="9" spans="1:5" ht="19.5" customHeight="1" x14ac:dyDescent="0.2">
      <c r="A9" s="529" t="s">
        <v>416</v>
      </c>
      <c r="B9" s="168" t="s">
        <v>417</v>
      </c>
      <c r="C9" s="530">
        <v>400</v>
      </c>
      <c r="D9" s="531">
        <f>'2.7'!D9</f>
        <v>6.87</v>
      </c>
      <c r="E9" s="531">
        <f>ROUND(C9*D9,2)</f>
        <v>2748</v>
      </c>
    </row>
    <row r="10" spans="1:5" ht="19.5" customHeight="1" x14ac:dyDescent="0.2">
      <c r="A10" s="529" t="s">
        <v>418</v>
      </c>
      <c r="B10" s="168" t="s">
        <v>417</v>
      </c>
      <c r="C10" s="530">
        <v>1</v>
      </c>
      <c r="D10" s="531">
        <f>'2.7'!D10</f>
        <v>65</v>
      </c>
      <c r="E10" s="531">
        <f>ROUND(C10*D10,2)</f>
        <v>65</v>
      </c>
    </row>
    <row r="11" spans="1:5" ht="19.5" customHeight="1" x14ac:dyDescent="0.2">
      <c r="A11" s="529" t="s">
        <v>420</v>
      </c>
      <c r="B11" s="168" t="s">
        <v>421</v>
      </c>
      <c r="C11" s="530">
        <v>1</v>
      </c>
      <c r="D11" s="531">
        <f>ROUND(C14*0.05/12,2)</f>
        <v>1747.87</v>
      </c>
      <c r="E11" s="531">
        <f>ROUND(C11*D11,2)</f>
        <v>1747.87</v>
      </c>
    </row>
    <row r="12" spans="1:5" ht="19.5" customHeight="1" x14ac:dyDescent="0.2">
      <c r="A12" s="529" t="s">
        <v>422</v>
      </c>
      <c r="B12" s="168" t="s">
        <v>421</v>
      </c>
      <c r="C12" s="530">
        <v>1</v>
      </c>
      <c r="D12" s="530">
        <f>ROUND(((Dados!C84*4)+(Dados!C85*4))/25000*(C9*1.8),2)</f>
        <v>591.14</v>
      </c>
      <c r="E12" s="531">
        <f>ROUND(C12*D12,2)</f>
        <v>591.14</v>
      </c>
    </row>
    <row r="13" spans="1:5" ht="19.5" customHeight="1" x14ac:dyDescent="0.2">
      <c r="A13" s="529" t="s">
        <v>423</v>
      </c>
      <c r="B13" s="168" t="s">
        <v>421</v>
      </c>
      <c r="C13" s="530">
        <v>1</v>
      </c>
      <c r="D13" s="531">
        <f>ROUND(E9*10%,2)</f>
        <v>274.8</v>
      </c>
      <c r="E13" s="531">
        <f>ROUND(C13*D13,2)</f>
        <v>274.8</v>
      </c>
    </row>
    <row r="14" spans="1:5" ht="19.5" customHeight="1" x14ac:dyDescent="0.2">
      <c r="A14" s="529" t="s">
        <v>424</v>
      </c>
      <c r="B14" s="534">
        <v>0.11</v>
      </c>
      <c r="C14" s="530">
        <f>Dados!B72</f>
        <v>419487.79</v>
      </c>
      <c r="D14" s="531">
        <f>ROUND(C14*B14,2)</f>
        <v>46143.66</v>
      </c>
      <c r="E14" s="531">
        <f>ROUND(D14/12,2)</f>
        <v>3845.31</v>
      </c>
    </row>
    <row r="15" spans="1:5" ht="19.5" customHeight="1" x14ac:dyDescent="0.2">
      <c r="A15" s="529" t="s">
        <v>425</v>
      </c>
      <c r="B15" s="534">
        <v>0.02</v>
      </c>
      <c r="C15" s="57">
        <f>C14</f>
        <v>419487.79</v>
      </c>
      <c r="D15" s="531">
        <f>ROUND(C15*B15,2)</f>
        <v>8389.76</v>
      </c>
      <c r="E15" s="531">
        <f>ROUND(D15/12,2)</f>
        <v>699.15</v>
      </c>
    </row>
    <row r="16" spans="1:5" ht="19.5" customHeight="1" x14ac:dyDescent="0.2">
      <c r="A16" s="529" t="s">
        <v>426</v>
      </c>
      <c r="B16" s="168">
        <v>60</v>
      </c>
      <c r="C16" s="530">
        <f>C15</f>
        <v>419487.79</v>
      </c>
      <c r="D16" s="531">
        <f>ROUND(C16/B16,2)</f>
        <v>6991.46</v>
      </c>
      <c r="E16" s="531">
        <f>D16</f>
        <v>6991.46</v>
      </c>
    </row>
    <row r="17" spans="1:5" ht="19.5" customHeight="1" x14ac:dyDescent="0.2">
      <c r="A17" s="535" t="s">
        <v>310</v>
      </c>
      <c r="B17" s="535"/>
      <c r="C17" s="536"/>
      <c r="D17" s="537"/>
      <c r="E17" s="537">
        <f>SUM(E9:E16)</f>
        <v>16962.73</v>
      </c>
    </row>
    <row r="18" spans="1:5" ht="19.5" customHeight="1" x14ac:dyDescent="0.2">
      <c r="A18" s="538" t="s">
        <v>320</v>
      </c>
      <c r="B18" s="539"/>
      <c r="C18" s="540"/>
      <c r="D18" s="528"/>
      <c r="E18" s="528">
        <f>E17</f>
        <v>16962.73</v>
      </c>
    </row>
    <row r="19" spans="1:5" ht="19.5" customHeight="1" x14ac:dyDescent="0.2">
      <c r="A19" s="268" t="s">
        <v>271</v>
      </c>
      <c r="B19" s="541">
        <f>Dados!B9</f>
        <v>0.29089999999999999</v>
      </c>
      <c r="C19" s="542">
        <f>E18</f>
        <v>16962.73</v>
      </c>
      <c r="D19" s="528"/>
      <c r="E19" s="543">
        <f>ROUND(B19*C19,2)</f>
        <v>4934.46</v>
      </c>
    </row>
    <row r="20" spans="1:5" ht="19.5" customHeight="1" x14ac:dyDescent="0.2">
      <c r="A20" s="747" t="s">
        <v>321</v>
      </c>
      <c r="B20" s="747"/>
      <c r="C20" s="747"/>
      <c r="D20" s="528"/>
      <c r="E20" s="528">
        <f>E18+E19</f>
        <v>21897.19</v>
      </c>
    </row>
    <row r="21" spans="1:5" ht="19.5" customHeight="1" x14ac:dyDescent="0.2">
      <c r="A21" s="785" t="s">
        <v>429</v>
      </c>
      <c r="B21" s="785"/>
      <c r="C21" s="785"/>
      <c r="D21" s="543"/>
      <c r="E21" s="544">
        <v>200</v>
      </c>
    </row>
    <row r="22" spans="1:5" ht="19.5" customHeight="1" x14ac:dyDescent="0.2">
      <c r="A22" s="545" t="s">
        <v>323</v>
      </c>
      <c r="B22" s="546"/>
      <c r="C22" s="547"/>
      <c r="D22" s="548"/>
      <c r="E22" s="548">
        <f>ROUND(E20/E21,2)</f>
        <v>109.49</v>
      </c>
    </row>
  </sheetData>
  <mergeCells count="9">
    <mergeCell ref="A20:C20"/>
    <mergeCell ref="A21:C21"/>
    <mergeCell ref="A1:E1"/>
    <mergeCell ref="A3:E3"/>
    <mergeCell ref="A5:E5"/>
    <mergeCell ref="A6:A7"/>
    <mergeCell ref="B6:B7"/>
    <mergeCell ref="C6:C7"/>
    <mergeCell ref="D6:E6"/>
  </mergeCells>
  <printOptions horizontalCentered="1"/>
  <pageMargins left="0.78749999999999998" right="0.39374999999999999" top="0.39374999999999999" bottom="0.78680555555555598" header="0.511811023622047" footer="0.196527777777778"/>
  <pageSetup paperSize="9" scale="96" fitToHeight="0" orientation="portrait" r:id="rId1"/>
  <headerFooter>
    <oddFooter>&amp;L&amp;F - &amp;A&amp;RPágina &amp;P/&amp;N</oddFooter>
  </headerFooter>
  <drawing r:id="rId2"/>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sheetPr>
    <tabColor rgb="FFFFFF00"/>
    <pageSetUpPr fitToPage="1"/>
  </sheetPr>
  <dimension ref="A1:O4"/>
  <sheetViews>
    <sheetView view="pageBreakPreview" zoomScaleNormal="100" workbookViewId="0">
      <selection activeCell="E4" sqref="E4"/>
    </sheetView>
  </sheetViews>
  <sheetFormatPr defaultColWidth="8.85546875" defaultRowHeight="12.75" x14ac:dyDescent="0.2"/>
  <cols>
    <col min="1" max="1" width="80" style="4" customWidth="1"/>
    <col min="2" max="2" width="8.28515625" style="5" customWidth="1"/>
    <col min="3" max="3" width="8.85546875" style="5"/>
    <col min="4" max="4" width="10.28515625" style="5" customWidth="1"/>
    <col min="5" max="5" width="11.28515625" style="5" customWidth="1"/>
    <col min="6" max="11" width="8.85546875" style="5"/>
    <col min="12" max="15" width="8.85546875" style="4"/>
    <col min="16" max="16384" width="8.85546875" style="6"/>
  </cols>
  <sheetData>
    <row r="1" spans="1:15" ht="39.75" customHeight="1" x14ac:dyDescent="0.2">
      <c r="A1" s="7"/>
    </row>
    <row r="2" spans="1:15" s="5" customFormat="1" ht="42" customHeight="1" x14ac:dyDescent="0.2">
      <c r="A2" s="8" t="str">
        <f>'2.1'!A3:E3</f>
        <v>COMPOSIÇÃO DE PREÇO UNITÁRIO</v>
      </c>
      <c r="L2" s="4"/>
      <c r="M2" s="4"/>
      <c r="N2" s="4"/>
      <c r="O2" s="4"/>
    </row>
    <row r="3" spans="1:15" s="5" customFormat="1" ht="42" customHeight="1" x14ac:dyDescent="0.2">
      <c r="A3" s="7" t="s">
        <v>435</v>
      </c>
      <c r="L3" s="4"/>
      <c r="M3" s="4"/>
      <c r="N3" s="4"/>
      <c r="O3" s="4"/>
    </row>
    <row r="4" spans="1:15" s="5" customFormat="1" ht="42.75" customHeight="1" x14ac:dyDescent="0.25">
      <c r="A4" s="9"/>
      <c r="L4" s="4"/>
      <c r="M4" s="4"/>
      <c r="N4" s="4"/>
      <c r="O4" s="4"/>
    </row>
  </sheetData>
  <printOptions horizontalCentered="1" verticalCentered="1"/>
  <pageMargins left="0.78749999999999998" right="0.39374999999999999" top="1.1812499999999999" bottom="0.98402777777777795" header="0.511811023622047" footer="0.196527777777778"/>
  <pageSetup paperSize="9" fitToHeight="0" orientation="portrait" horizontalDpi="300" verticalDpi="300" r:id="rId1"/>
  <headerFooter>
    <oddFooter>&amp;L&amp;F&amp;C_x005F_x000a_&amp;RPágina &amp;P/&amp;N</oddFooter>
  </headerFooter>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400-000000000000}">
  <sheetPr>
    <tabColor rgb="FF7030A0"/>
    <pageSetUpPr fitToPage="1"/>
  </sheetPr>
  <dimension ref="A1:H13"/>
  <sheetViews>
    <sheetView view="pageBreakPreview" topLeftCell="A3" zoomScaleNormal="100" workbookViewId="0">
      <selection activeCell="G10" sqref="G10"/>
    </sheetView>
  </sheetViews>
  <sheetFormatPr defaultColWidth="8.85546875" defaultRowHeight="12.75" x14ac:dyDescent="0.2"/>
  <cols>
    <col min="1" max="1" width="7.5703125" customWidth="1"/>
    <col min="3" max="3" width="40.28515625" customWidth="1"/>
    <col min="4" max="4" width="8.7109375" customWidth="1"/>
    <col min="5" max="5" width="9.7109375" customWidth="1"/>
    <col min="6" max="6" width="11.5703125" customWidth="1"/>
    <col min="7" max="7" width="14.7109375" customWidth="1"/>
    <col min="8" max="8" width="9.5703125" customWidth="1"/>
  </cols>
  <sheetData>
    <row r="1" spans="1:8" ht="96" customHeight="1" x14ac:dyDescent="0.2">
      <c r="A1" s="795"/>
      <c r="B1" s="795"/>
      <c r="C1" s="795"/>
      <c r="D1" s="795"/>
      <c r="E1" s="795"/>
      <c r="F1" s="795"/>
      <c r="G1" s="795"/>
    </row>
    <row r="2" spans="1:8" ht="13.5" customHeight="1" x14ac:dyDescent="0.2">
      <c r="A2" s="796"/>
      <c r="B2" s="796"/>
      <c r="C2" s="796"/>
      <c r="D2" s="796"/>
      <c r="E2" s="796"/>
      <c r="F2" s="796"/>
      <c r="G2" s="796"/>
    </row>
    <row r="3" spans="1:8" ht="72.75" customHeight="1" x14ac:dyDescent="0.2">
      <c r="A3" s="797" t="s">
        <v>436</v>
      </c>
      <c r="B3" s="797"/>
      <c r="C3" s="797"/>
      <c r="D3" s="797"/>
      <c r="E3" s="797"/>
      <c r="F3" s="797"/>
      <c r="G3" s="797"/>
    </row>
    <row r="4" spans="1:8" ht="12.75" customHeight="1" x14ac:dyDescent="0.2">
      <c r="A4" s="783" t="s">
        <v>6</v>
      </c>
      <c r="B4" s="783" t="s">
        <v>298</v>
      </c>
      <c r="C4" s="783"/>
      <c r="D4" s="783" t="s">
        <v>401</v>
      </c>
      <c r="E4" s="784" t="s">
        <v>402</v>
      </c>
      <c r="F4" s="784" t="s">
        <v>403</v>
      </c>
      <c r="G4" s="784" t="s">
        <v>437</v>
      </c>
    </row>
    <row r="5" spans="1:8" ht="41.25" customHeight="1" x14ac:dyDescent="0.2">
      <c r="A5" s="783"/>
      <c r="B5" s="783"/>
      <c r="C5" s="783"/>
      <c r="D5" s="783"/>
      <c r="E5" s="783"/>
      <c r="F5" s="783"/>
      <c r="G5" s="783"/>
    </row>
    <row r="6" spans="1:8" ht="30" customHeight="1" x14ac:dyDescent="0.2">
      <c r="A6" s="520" t="s">
        <v>103</v>
      </c>
      <c r="B6" s="785" t="s">
        <v>438</v>
      </c>
      <c r="C6" s="785"/>
      <c r="D6" s="168" t="s">
        <v>404</v>
      </c>
      <c r="E6" s="553">
        <v>200</v>
      </c>
      <c r="F6" s="333">
        <f>ROUND('4.1'!F14/Equip.!E6,2)</f>
        <v>11.09</v>
      </c>
      <c r="G6" s="333">
        <f>'4.1'!F14</f>
        <v>2218.56</v>
      </c>
      <c r="H6" s="316"/>
    </row>
    <row r="7" spans="1:8" ht="30" customHeight="1" x14ac:dyDescent="0.2">
      <c r="A7" s="520" t="s">
        <v>108</v>
      </c>
      <c r="B7" s="785" t="s">
        <v>439</v>
      </c>
      <c r="C7" s="785"/>
      <c r="D7" s="168" t="s">
        <v>404</v>
      </c>
      <c r="E7" s="553">
        <v>200</v>
      </c>
      <c r="F7" s="333">
        <f>ROUND('4.2'!F14/Equip.!E7,2)</f>
        <v>8.56</v>
      </c>
      <c r="G7" s="333">
        <f>'4.2'!F14</f>
        <v>1712.93</v>
      </c>
      <c r="H7" s="316"/>
    </row>
    <row r="8" spans="1:8" ht="23.25" customHeight="1" x14ac:dyDescent="0.2">
      <c r="A8" s="520" t="s">
        <v>440</v>
      </c>
      <c r="B8" s="785" t="s">
        <v>441</v>
      </c>
      <c r="C8" s="785"/>
      <c r="D8" s="51" t="s">
        <v>404</v>
      </c>
      <c r="E8" s="553">
        <v>200</v>
      </c>
      <c r="F8" s="333">
        <f>ROUND('4.3'!F14/Equip.!E8,2)</f>
        <v>9.66</v>
      </c>
      <c r="G8" s="333">
        <f>'4.3'!F14</f>
        <v>1932.82</v>
      </c>
      <c r="H8" s="316"/>
    </row>
    <row r="9" spans="1:8" ht="23.25" customHeight="1" x14ac:dyDescent="0.2">
      <c r="A9" s="520" t="s">
        <v>442</v>
      </c>
      <c r="B9" s="785" t="s">
        <v>443</v>
      </c>
      <c r="C9" s="785"/>
      <c r="D9" s="168" t="s">
        <v>404</v>
      </c>
      <c r="E9" s="553">
        <v>200</v>
      </c>
      <c r="F9" s="333">
        <f>ROUND('4.4'!F13/Equip.!E9,2)</f>
        <v>6.58</v>
      </c>
      <c r="G9" s="333">
        <f>'4.4'!F13</f>
        <v>1315.66</v>
      </c>
      <c r="H9" s="316"/>
    </row>
    <row r="10" spans="1:8" ht="23.25" customHeight="1" x14ac:dyDescent="0.2">
      <c r="A10" s="520" t="s">
        <v>444</v>
      </c>
      <c r="B10" s="785" t="s">
        <v>59</v>
      </c>
      <c r="C10" s="785"/>
      <c r="D10" s="168" t="s">
        <v>404</v>
      </c>
      <c r="E10" s="553">
        <v>200</v>
      </c>
      <c r="F10" s="333">
        <f>ROUND('4.5'!F13/Equip.!E10,2)</f>
        <v>6.61</v>
      </c>
      <c r="G10" s="333">
        <f>'4.5'!F13</f>
        <v>1321.52</v>
      </c>
      <c r="H10" s="316"/>
    </row>
    <row r="11" spans="1:8" ht="23.25" customHeight="1" x14ac:dyDescent="0.2">
      <c r="A11" s="520" t="s">
        <v>445</v>
      </c>
      <c r="B11" s="794" t="s">
        <v>56</v>
      </c>
      <c r="C11" s="794"/>
      <c r="D11" s="168" t="s">
        <v>404</v>
      </c>
      <c r="E11" s="553">
        <v>200</v>
      </c>
      <c r="F11" s="333">
        <f>ROUND('4.6'!F14/E11,2)</f>
        <v>8.6300000000000008</v>
      </c>
      <c r="G11" s="333">
        <f>'4.6'!F14</f>
        <v>1726.65</v>
      </c>
      <c r="H11" s="316"/>
    </row>
    <row r="12" spans="1:8" ht="58.5" customHeight="1" x14ac:dyDescent="0.2">
      <c r="A12" s="520" t="s">
        <v>446</v>
      </c>
      <c r="B12" s="794" t="s">
        <v>447</v>
      </c>
      <c r="C12" s="794"/>
      <c r="D12" s="168" t="s">
        <v>404</v>
      </c>
      <c r="E12" s="553">
        <v>200</v>
      </c>
      <c r="F12" s="333">
        <f>ROUND('4.7'!F15/Equip.!E12,2)</f>
        <v>83.65</v>
      </c>
      <c r="G12" s="333">
        <f>'4.7'!F15</f>
        <v>16729.39</v>
      </c>
      <c r="H12" s="316"/>
    </row>
    <row r="13" spans="1:8" ht="29.25" customHeight="1" x14ac:dyDescent="0.2"/>
  </sheetData>
  <mergeCells count="16">
    <mergeCell ref="A1:G1"/>
    <mergeCell ref="A2:G2"/>
    <mergeCell ref="A3:G3"/>
    <mergeCell ref="A4:A5"/>
    <mergeCell ref="B4:C5"/>
    <mergeCell ref="D4:D5"/>
    <mergeCell ref="E4:E5"/>
    <mergeCell ref="F4:F5"/>
    <mergeCell ref="G4:G5"/>
    <mergeCell ref="B11:C11"/>
    <mergeCell ref="B12:C12"/>
    <mergeCell ref="B6:C6"/>
    <mergeCell ref="B7:C7"/>
    <mergeCell ref="B8:C8"/>
    <mergeCell ref="B9:C9"/>
    <mergeCell ref="B10:C10"/>
  </mergeCells>
  <printOptions horizontalCentered="1"/>
  <pageMargins left="0.78749999999999998" right="0.39374999999999999" top="0.78749999999999998" bottom="0.59027777777777801" header="0.511811023622047" footer="0.196527777777778"/>
  <pageSetup paperSize="9" scale="91" fitToHeight="0" orientation="portrait" r:id="rId1"/>
  <headerFooter>
    <oddFooter>&amp;L&amp;F - &amp;A&amp;RPágina &amp;P/&amp;N</oddFooter>
  </headerFooter>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500-000000000000}">
  <sheetPr>
    <tabColor rgb="FF7030A0"/>
    <pageSetUpPr fitToPage="1"/>
  </sheetPr>
  <dimension ref="A1:G14"/>
  <sheetViews>
    <sheetView showGridLines="0" view="pageBreakPreview" zoomScaleNormal="100" workbookViewId="0">
      <selection activeCell="F14" sqref="F14"/>
    </sheetView>
  </sheetViews>
  <sheetFormatPr defaultColWidth="8.85546875" defaultRowHeight="12.75" x14ac:dyDescent="0.2"/>
  <cols>
    <col min="1" max="1" width="37.28515625" customWidth="1"/>
    <col min="3" max="3" width="7.28515625" style="298" customWidth="1"/>
    <col min="4" max="4" width="12.140625" customWidth="1"/>
    <col min="5" max="5" width="14.7109375" customWidth="1"/>
    <col min="6" max="6" width="13.7109375" customWidth="1"/>
    <col min="7" max="9" width="12.7109375" customWidth="1"/>
  </cols>
  <sheetData>
    <row r="1" spans="1:7" ht="101.25" customHeight="1" x14ac:dyDescent="0.2">
      <c r="A1" s="738"/>
      <c r="B1" s="738"/>
      <c r="C1" s="738"/>
      <c r="D1" s="738"/>
      <c r="E1" s="738"/>
      <c r="F1" s="738"/>
    </row>
    <row r="2" spans="1:7" ht="30" customHeight="1" x14ac:dyDescent="0.2">
      <c r="A2" s="803" t="s">
        <v>448</v>
      </c>
      <c r="B2" s="803"/>
      <c r="C2" s="803"/>
      <c r="D2" s="803"/>
      <c r="E2" s="803"/>
      <c r="F2" s="803"/>
    </row>
    <row r="3" spans="1:7" ht="30" customHeight="1" x14ac:dyDescent="0.2">
      <c r="A3" s="803" t="s">
        <v>449</v>
      </c>
      <c r="B3" s="803"/>
      <c r="C3" s="803"/>
      <c r="D3" s="803"/>
      <c r="E3" s="803"/>
      <c r="F3" s="803"/>
    </row>
    <row r="4" spans="1:7" ht="19.5" customHeight="1" x14ac:dyDescent="0.25">
      <c r="A4" s="804"/>
      <c r="B4" s="804"/>
      <c r="C4" s="804"/>
      <c r="D4" s="804"/>
      <c r="E4" s="804"/>
      <c r="F4" s="804"/>
    </row>
    <row r="5" spans="1:7" ht="30" customHeight="1" x14ac:dyDescent="0.2">
      <c r="A5" s="805" t="s">
        <v>450</v>
      </c>
      <c r="B5" s="805"/>
      <c r="C5" s="805"/>
      <c r="D5" s="805"/>
      <c r="E5" s="805"/>
      <c r="F5" s="805"/>
    </row>
    <row r="6" spans="1:7" ht="19.5" customHeight="1" x14ac:dyDescent="0.2">
      <c r="A6" s="801" t="s">
        <v>298</v>
      </c>
      <c r="B6" s="801"/>
      <c r="C6" s="801" t="s">
        <v>299</v>
      </c>
      <c r="D6" s="802" t="s">
        <v>300</v>
      </c>
      <c r="E6" s="802" t="s">
        <v>301</v>
      </c>
      <c r="F6" s="802"/>
    </row>
    <row r="7" spans="1:7" ht="19.5" customHeight="1" x14ac:dyDescent="0.2">
      <c r="A7" s="801"/>
      <c r="B7" s="801"/>
      <c r="C7" s="801"/>
      <c r="D7" s="801"/>
      <c r="E7" s="554" t="s">
        <v>302</v>
      </c>
      <c r="F7" s="554" t="s">
        <v>303</v>
      </c>
    </row>
    <row r="8" spans="1:7" ht="30" customHeight="1" x14ac:dyDescent="0.2">
      <c r="A8" s="800" t="s">
        <v>451</v>
      </c>
      <c r="B8" s="800"/>
      <c r="C8" s="800"/>
      <c r="D8" s="800"/>
      <c r="E8" s="800"/>
      <c r="F8" s="800"/>
    </row>
    <row r="9" spans="1:7" ht="30" customHeight="1" x14ac:dyDescent="0.2">
      <c r="A9" s="799" t="s">
        <v>452</v>
      </c>
      <c r="B9" s="799"/>
      <c r="C9" s="555" t="s">
        <v>453</v>
      </c>
      <c r="D9" s="556">
        <v>120</v>
      </c>
      <c r="E9" s="557">
        <f>Dados!B93</f>
        <v>6.54</v>
      </c>
      <c r="F9" s="557">
        <f>ROUND(D9*E9,2)</f>
        <v>784.8</v>
      </c>
    </row>
    <row r="10" spans="1:7" ht="30" customHeight="1" x14ac:dyDescent="0.2">
      <c r="A10" s="799" t="s">
        <v>420</v>
      </c>
      <c r="B10" s="799"/>
      <c r="C10" s="555" t="s">
        <v>421</v>
      </c>
      <c r="D10" s="556">
        <v>1</v>
      </c>
      <c r="E10" s="557">
        <f>ROUND(D12*0.1,2)</f>
        <v>458.02</v>
      </c>
      <c r="F10" s="557">
        <f>ROUND(D10*E10,2)</f>
        <v>458.02</v>
      </c>
    </row>
    <row r="11" spans="1:7" ht="30" customHeight="1" x14ac:dyDescent="0.2">
      <c r="A11" s="799" t="s">
        <v>454</v>
      </c>
      <c r="B11" s="799"/>
      <c r="C11" s="555" t="s">
        <v>417</v>
      </c>
      <c r="D11" s="556">
        <v>100</v>
      </c>
      <c r="E11" s="557">
        <f>ROUND(D12*0.12,2)</f>
        <v>549.62</v>
      </c>
      <c r="F11" s="557">
        <f>E11</f>
        <v>549.62</v>
      </c>
    </row>
    <row r="12" spans="1:7" ht="30" customHeight="1" x14ac:dyDescent="0.2">
      <c r="A12" s="799" t="s">
        <v>426</v>
      </c>
      <c r="B12" s="799"/>
      <c r="C12" s="555">
        <v>36</v>
      </c>
      <c r="D12" s="556">
        <f>Dados!B59</f>
        <v>4580.2</v>
      </c>
      <c r="E12" s="557">
        <f>ROUND(D12/C12,2)</f>
        <v>127.23</v>
      </c>
      <c r="F12" s="557">
        <f>E12</f>
        <v>127.23</v>
      </c>
    </row>
    <row r="13" spans="1:7" ht="30" customHeight="1" x14ac:dyDescent="0.2">
      <c r="A13" s="800" t="s">
        <v>310</v>
      </c>
      <c r="B13" s="800"/>
      <c r="C13" s="800"/>
      <c r="D13" s="800"/>
      <c r="E13" s="558"/>
      <c r="F13" s="559">
        <f>SUM(F9:F12)</f>
        <v>1919.67</v>
      </c>
    </row>
    <row r="14" spans="1:7" ht="30" customHeight="1" x14ac:dyDescent="0.2">
      <c r="A14" s="798" t="s">
        <v>455</v>
      </c>
      <c r="B14" s="798"/>
      <c r="C14" s="798"/>
      <c r="D14" s="798"/>
      <c r="E14" s="560">
        <f>Dados!B8</f>
        <v>0.15570000000000001</v>
      </c>
      <c r="F14" s="561">
        <f>ROUND(F13*E14+F13,2)</f>
        <v>2218.56</v>
      </c>
      <c r="G14" s="523"/>
    </row>
  </sheetData>
  <mergeCells count="16">
    <mergeCell ref="A1:F1"/>
    <mergeCell ref="A2:F2"/>
    <mergeCell ref="A3:F3"/>
    <mergeCell ref="A4:F4"/>
    <mergeCell ref="A5:F5"/>
    <mergeCell ref="A6:B7"/>
    <mergeCell ref="C6:C7"/>
    <mergeCell ref="D6:D7"/>
    <mergeCell ref="E6:F6"/>
    <mergeCell ref="A8:F8"/>
    <mergeCell ref="A14:D14"/>
    <mergeCell ref="A9:B9"/>
    <mergeCell ref="A10:B10"/>
    <mergeCell ref="A11:B11"/>
    <mergeCell ref="A12:B12"/>
    <mergeCell ref="A13:D13"/>
  </mergeCells>
  <printOptions horizontalCentered="1"/>
  <pageMargins left="0.78749999999999998" right="0.39374999999999999" top="0.78749999999999998" bottom="0.59027777777777801" header="0.511811023622047" footer="0.196527777777778"/>
  <pageSetup paperSize="9" scale="98" fitToHeight="0" orientation="portrait" r:id="rId1"/>
  <headerFooter>
    <oddFooter>&amp;L&amp;F - &amp;A&amp;RPágina &amp;P/&amp;N</oddFooter>
  </headerFooter>
  <drawing r:id="rId2"/>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600-000000000000}">
  <sheetPr>
    <tabColor rgb="FF7030A0"/>
  </sheetPr>
  <dimension ref="A1:F14"/>
  <sheetViews>
    <sheetView view="pageBreakPreview" topLeftCell="A6" zoomScaleNormal="100" workbookViewId="0">
      <selection activeCell="F14" sqref="F14"/>
    </sheetView>
  </sheetViews>
  <sheetFormatPr defaultColWidth="8.7109375" defaultRowHeight="12.75" x14ac:dyDescent="0.2"/>
  <cols>
    <col min="1" max="1" width="28" customWidth="1"/>
    <col min="3" max="3" width="7.7109375" customWidth="1"/>
    <col min="4" max="4" width="11.5703125" customWidth="1"/>
    <col min="5" max="5" width="13" customWidth="1"/>
    <col min="6" max="6" width="14.140625" customWidth="1"/>
  </cols>
  <sheetData>
    <row r="1" spans="1:6" ht="101.25" customHeight="1" x14ac:dyDescent="0.2">
      <c r="A1" s="738"/>
      <c r="B1" s="738"/>
      <c r="C1" s="738"/>
      <c r="D1" s="738"/>
      <c r="E1" s="738"/>
      <c r="F1" s="738"/>
    </row>
    <row r="2" spans="1:6" ht="24.75" customHeight="1" x14ac:dyDescent="0.2">
      <c r="A2" s="806" t="s">
        <v>448</v>
      </c>
      <c r="B2" s="806"/>
      <c r="C2" s="806"/>
      <c r="D2" s="806"/>
      <c r="E2" s="806"/>
      <c r="F2" s="806"/>
    </row>
    <row r="3" spans="1:6" ht="29.25" customHeight="1" x14ac:dyDescent="0.2">
      <c r="A3" s="807" t="s">
        <v>449</v>
      </c>
      <c r="B3" s="807"/>
      <c r="C3" s="807"/>
      <c r="D3" s="807"/>
      <c r="E3" s="807"/>
      <c r="F3" s="807"/>
    </row>
    <row r="4" spans="1:6" ht="17.25" customHeight="1" x14ac:dyDescent="0.25">
      <c r="A4" s="804"/>
      <c r="B4" s="804"/>
      <c r="C4" s="804"/>
      <c r="D4" s="804"/>
      <c r="E4" s="804"/>
      <c r="F4" s="804"/>
    </row>
    <row r="5" spans="1:6" ht="30" customHeight="1" x14ac:dyDescent="0.2">
      <c r="A5" s="805" t="s">
        <v>456</v>
      </c>
      <c r="B5" s="805"/>
      <c r="C5" s="805"/>
      <c r="D5" s="805"/>
      <c r="E5" s="805"/>
      <c r="F5" s="805"/>
    </row>
    <row r="6" spans="1:6" ht="30" customHeight="1" x14ac:dyDescent="0.2">
      <c r="A6" s="801" t="s">
        <v>298</v>
      </c>
      <c r="B6" s="801"/>
      <c r="C6" s="801" t="s">
        <v>299</v>
      </c>
      <c r="D6" s="802" t="s">
        <v>300</v>
      </c>
      <c r="E6" s="802" t="s">
        <v>301</v>
      </c>
      <c r="F6" s="802"/>
    </row>
    <row r="7" spans="1:6" ht="30" customHeight="1" x14ac:dyDescent="0.2">
      <c r="A7" s="801"/>
      <c r="B7" s="801"/>
      <c r="C7" s="801"/>
      <c r="D7" s="801"/>
      <c r="E7" s="554" t="s">
        <v>302</v>
      </c>
      <c r="F7" s="554" t="s">
        <v>303</v>
      </c>
    </row>
    <row r="8" spans="1:6" ht="30" customHeight="1" x14ac:dyDescent="0.2">
      <c r="A8" s="800" t="s">
        <v>451</v>
      </c>
      <c r="B8" s="800"/>
      <c r="C8" s="800"/>
      <c r="D8" s="800"/>
      <c r="E8" s="800"/>
      <c r="F8" s="800"/>
    </row>
    <row r="9" spans="1:6" ht="30" customHeight="1" x14ac:dyDescent="0.2">
      <c r="A9" s="799" t="s">
        <v>452</v>
      </c>
      <c r="B9" s="799"/>
      <c r="C9" s="555" t="s">
        <v>453</v>
      </c>
      <c r="D9" s="556">
        <v>120</v>
      </c>
      <c r="E9" s="557">
        <f>Dados!B93</f>
        <v>6.54</v>
      </c>
      <c r="F9" s="557">
        <f>ROUND(D9*E9,2)</f>
        <v>784.8</v>
      </c>
    </row>
    <row r="10" spans="1:6" ht="30" customHeight="1" x14ac:dyDescent="0.2">
      <c r="A10" s="799" t="s">
        <v>420</v>
      </c>
      <c r="B10" s="799"/>
      <c r="C10" s="555" t="s">
        <v>421</v>
      </c>
      <c r="D10" s="556">
        <v>1</v>
      </c>
      <c r="E10" s="557">
        <f>ROUND(D12*0.1,2)</f>
        <v>281.45</v>
      </c>
      <c r="F10" s="557">
        <f>ROUND(D10*E10,2)</f>
        <v>281.45</v>
      </c>
    </row>
    <row r="11" spans="1:6" ht="30" customHeight="1" x14ac:dyDescent="0.2">
      <c r="A11" s="799" t="s">
        <v>454</v>
      </c>
      <c r="B11" s="799"/>
      <c r="C11" s="555" t="s">
        <v>417</v>
      </c>
      <c r="D11" s="556">
        <v>100</v>
      </c>
      <c r="E11" s="557">
        <f>ROUND(D12*0.12,2)</f>
        <v>337.73</v>
      </c>
      <c r="F11" s="557">
        <f>E11</f>
        <v>337.73</v>
      </c>
    </row>
    <row r="12" spans="1:6" ht="30" customHeight="1" x14ac:dyDescent="0.2">
      <c r="A12" s="799" t="s">
        <v>426</v>
      </c>
      <c r="B12" s="799"/>
      <c r="C12" s="555">
        <v>36</v>
      </c>
      <c r="D12" s="556">
        <f>Dados!B60</f>
        <v>2814.45</v>
      </c>
      <c r="E12" s="557">
        <f>ROUND(D12/C12,2)</f>
        <v>78.180000000000007</v>
      </c>
      <c r="F12" s="557">
        <f>E12</f>
        <v>78.180000000000007</v>
      </c>
    </row>
    <row r="13" spans="1:6" ht="30" customHeight="1" x14ac:dyDescent="0.2">
      <c r="A13" s="800" t="s">
        <v>310</v>
      </c>
      <c r="B13" s="800"/>
      <c r="C13" s="800"/>
      <c r="D13" s="800"/>
      <c r="E13" s="558"/>
      <c r="F13" s="559">
        <f>SUM(F9:F12)</f>
        <v>1482.16</v>
      </c>
    </row>
    <row r="14" spans="1:6" ht="30" customHeight="1" x14ac:dyDescent="0.2">
      <c r="A14" s="798" t="s">
        <v>455</v>
      </c>
      <c r="B14" s="798"/>
      <c r="C14" s="798"/>
      <c r="D14" s="798"/>
      <c r="E14" s="560">
        <f>Dados!B8</f>
        <v>0.15570000000000001</v>
      </c>
      <c r="F14" s="561">
        <f>ROUND(F13*E14+F13,2)</f>
        <v>1712.93</v>
      </c>
    </row>
  </sheetData>
  <mergeCells count="16">
    <mergeCell ref="A1:F1"/>
    <mergeCell ref="A2:F2"/>
    <mergeCell ref="A3:F3"/>
    <mergeCell ref="A4:F4"/>
    <mergeCell ref="A5:F5"/>
    <mergeCell ref="A6:B7"/>
    <mergeCell ref="C6:C7"/>
    <mergeCell ref="D6:D7"/>
    <mergeCell ref="E6:F6"/>
    <mergeCell ref="A8:F8"/>
    <mergeCell ref="A14:D14"/>
    <mergeCell ref="A9:B9"/>
    <mergeCell ref="A10:B10"/>
    <mergeCell ref="A11:B11"/>
    <mergeCell ref="A12:B12"/>
    <mergeCell ref="A13:D13"/>
  </mergeCells>
  <pageMargins left="0.7" right="0.7" top="0.75" bottom="0.75" header="0.511811023622047" footer="0.511811023622047"/>
  <pageSetup paperSize="9" orientation="portrait" r:id="rId1"/>
  <drawing r:id="rId2"/>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700-000000000000}">
  <sheetPr>
    <tabColor rgb="FF7030A0"/>
    <pageSetUpPr fitToPage="1"/>
  </sheetPr>
  <dimension ref="A1:G15"/>
  <sheetViews>
    <sheetView showGridLines="0" view="pageBreakPreview" topLeftCell="A2" zoomScaleNormal="100" workbookViewId="0">
      <selection activeCell="E15" sqref="E15"/>
    </sheetView>
  </sheetViews>
  <sheetFormatPr defaultColWidth="8.85546875" defaultRowHeight="12.75" x14ac:dyDescent="0.2"/>
  <cols>
    <col min="1" max="1" width="37.28515625" customWidth="1"/>
    <col min="3" max="3" width="7.28515625" customWidth="1"/>
    <col min="4" max="4" width="12.140625" customWidth="1"/>
    <col min="5" max="5" width="14.7109375" customWidth="1"/>
    <col min="6" max="6" width="13.7109375" customWidth="1"/>
    <col min="7" max="9" width="12.7109375" customWidth="1"/>
  </cols>
  <sheetData>
    <row r="1" spans="1:7" s="407" customFormat="1" ht="99.75" customHeight="1" x14ac:dyDescent="0.2">
      <c r="A1" s="787"/>
      <c r="B1" s="787"/>
      <c r="C1" s="787"/>
      <c r="D1" s="787"/>
      <c r="E1" s="787"/>
      <c r="F1" s="787"/>
    </row>
    <row r="2" spans="1:7" ht="30" customHeight="1" x14ac:dyDescent="0.2">
      <c r="A2" s="714" t="s">
        <v>448</v>
      </c>
      <c r="B2" s="714"/>
      <c r="C2" s="714"/>
      <c r="D2" s="714"/>
      <c r="E2" s="714"/>
      <c r="F2" s="714"/>
    </row>
    <row r="3" spans="1:7" ht="30" customHeight="1" x14ac:dyDescent="0.2">
      <c r="A3" s="808" t="s">
        <v>449</v>
      </c>
      <c r="B3" s="808"/>
      <c r="C3" s="808"/>
      <c r="D3" s="808"/>
      <c r="E3" s="808"/>
      <c r="F3" s="808"/>
    </row>
    <row r="4" spans="1:7" ht="19.5" customHeight="1" x14ac:dyDescent="0.25">
      <c r="A4" s="804"/>
      <c r="B4" s="804"/>
      <c r="C4" s="804"/>
      <c r="D4" s="804"/>
      <c r="E4" s="804"/>
      <c r="F4" s="804"/>
    </row>
    <row r="5" spans="1:7" ht="30" customHeight="1" x14ac:dyDescent="0.2">
      <c r="A5" s="805" t="s">
        <v>441</v>
      </c>
      <c r="B5" s="805"/>
      <c r="C5" s="805"/>
      <c r="D5" s="805"/>
      <c r="E5" s="805"/>
      <c r="F5" s="805"/>
    </row>
    <row r="6" spans="1:7" ht="19.5" customHeight="1" x14ac:dyDescent="0.2">
      <c r="A6" s="801" t="s">
        <v>298</v>
      </c>
      <c r="B6" s="801"/>
      <c r="C6" s="801" t="s">
        <v>299</v>
      </c>
      <c r="D6" s="802" t="s">
        <v>300</v>
      </c>
      <c r="E6" s="802" t="s">
        <v>301</v>
      </c>
      <c r="F6" s="802"/>
    </row>
    <row r="7" spans="1:7" ht="19.5" customHeight="1" x14ac:dyDescent="0.2">
      <c r="A7" s="801"/>
      <c r="B7" s="801"/>
      <c r="C7" s="801"/>
      <c r="D7" s="801"/>
      <c r="E7" s="554" t="s">
        <v>302</v>
      </c>
      <c r="F7" s="554" t="s">
        <v>303</v>
      </c>
    </row>
    <row r="8" spans="1:7" ht="30" customHeight="1" x14ac:dyDescent="0.2">
      <c r="A8" s="800" t="s">
        <v>451</v>
      </c>
      <c r="B8" s="800"/>
      <c r="C8" s="800"/>
      <c r="D8" s="800"/>
      <c r="E8" s="800"/>
      <c r="F8" s="800"/>
    </row>
    <row r="9" spans="1:7" ht="30" customHeight="1" x14ac:dyDescent="0.2">
      <c r="A9" s="799" t="s">
        <v>452</v>
      </c>
      <c r="B9" s="799"/>
      <c r="C9" s="555" t="s">
        <v>453</v>
      </c>
      <c r="D9" s="556">
        <v>120</v>
      </c>
      <c r="E9" s="557">
        <f>Dados!B93</f>
        <v>6.54</v>
      </c>
      <c r="F9" s="557">
        <f>ROUND(D9*E9,2)</f>
        <v>784.8</v>
      </c>
    </row>
    <row r="10" spans="1:7" ht="30" customHeight="1" x14ac:dyDescent="0.2">
      <c r="A10" s="799" t="s">
        <v>420</v>
      </c>
      <c r="B10" s="799"/>
      <c r="C10" s="555" t="s">
        <v>421</v>
      </c>
      <c r="D10" s="556">
        <v>1</v>
      </c>
      <c r="E10" s="557">
        <f>ROUND(D12*0.1,2)</f>
        <v>358.23</v>
      </c>
      <c r="F10" s="557">
        <f>ROUND(D10*E10,2)</f>
        <v>358.23</v>
      </c>
    </row>
    <row r="11" spans="1:7" ht="30" customHeight="1" x14ac:dyDescent="0.2">
      <c r="A11" s="799" t="s">
        <v>454</v>
      </c>
      <c r="B11" s="799"/>
      <c r="C11" s="555" t="s">
        <v>417</v>
      </c>
      <c r="D11" s="556">
        <v>100</v>
      </c>
      <c r="E11" s="557">
        <f>ROUND(D12*0.12,2)</f>
        <v>429.88</v>
      </c>
      <c r="F11" s="557">
        <f>E11</f>
        <v>429.88</v>
      </c>
    </row>
    <row r="12" spans="1:7" ht="30" customHeight="1" x14ac:dyDescent="0.2">
      <c r="A12" s="799" t="s">
        <v>426</v>
      </c>
      <c r="B12" s="799"/>
      <c r="C12" s="555">
        <v>36</v>
      </c>
      <c r="D12" s="556">
        <f>Dados!B61</f>
        <v>3582.33</v>
      </c>
      <c r="E12" s="557">
        <f>ROUND(D12/C12,2)</f>
        <v>99.51</v>
      </c>
      <c r="F12" s="557">
        <f>E12</f>
        <v>99.51</v>
      </c>
    </row>
    <row r="13" spans="1:7" ht="30" customHeight="1" x14ac:dyDescent="0.2">
      <c r="A13" s="800" t="s">
        <v>310</v>
      </c>
      <c r="B13" s="800"/>
      <c r="C13" s="800"/>
      <c r="D13" s="800"/>
      <c r="E13" s="558"/>
      <c r="F13" s="559">
        <f>SUM(F9:F12)</f>
        <v>1672.4199999999998</v>
      </c>
    </row>
    <row r="14" spans="1:7" ht="30" customHeight="1" x14ac:dyDescent="0.2">
      <c r="A14" s="798" t="s">
        <v>455</v>
      </c>
      <c r="B14" s="798"/>
      <c r="C14" s="798"/>
      <c r="D14" s="798"/>
      <c r="E14" s="560">
        <f>Dados!B8</f>
        <v>0.15570000000000001</v>
      </c>
      <c r="F14" s="561">
        <f>ROUND(F13*E14+F13,2)</f>
        <v>1932.82</v>
      </c>
      <c r="G14" s="523"/>
    </row>
    <row r="15" spans="1:7" ht="12.75" customHeight="1" x14ac:dyDescent="0.2">
      <c r="A15" s="291"/>
      <c r="B15" s="291"/>
      <c r="C15" s="291"/>
      <c r="D15" s="291"/>
      <c r="E15" s="291"/>
      <c r="F15" s="291"/>
    </row>
  </sheetData>
  <mergeCells count="16">
    <mergeCell ref="A1:F1"/>
    <mergeCell ref="A2:F2"/>
    <mergeCell ref="A3:F3"/>
    <mergeCell ref="A4:F4"/>
    <mergeCell ref="A5:F5"/>
    <mergeCell ref="A6:B7"/>
    <mergeCell ref="C6:C7"/>
    <mergeCell ref="D6:D7"/>
    <mergeCell ref="E6:F6"/>
    <mergeCell ref="A8:F8"/>
    <mergeCell ref="A14:D14"/>
    <mergeCell ref="A9:B9"/>
    <mergeCell ref="A10:B10"/>
    <mergeCell ref="A11:B11"/>
    <mergeCell ref="A12:B12"/>
    <mergeCell ref="A13:D13"/>
  </mergeCells>
  <printOptions horizontalCentered="1"/>
  <pageMargins left="0.78749999999999998" right="0.39374999999999999" top="0.78749999999999998" bottom="0.59027777777777801" header="0.511811023622047" footer="0.196527777777778"/>
  <pageSetup paperSize="9" scale="98" fitToHeight="0" orientation="portrait" r:id="rId1"/>
  <headerFooter>
    <oddFooter>&amp;L&amp;F - &amp;A&amp;RPágina &amp;P/&amp;N</oddFooter>
  </headerFooter>
  <drawing r:id="rId2"/>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800-000000000000}">
  <sheetPr>
    <tabColor rgb="FF7030A0"/>
  </sheetPr>
  <dimension ref="A1:F13"/>
  <sheetViews>
    <sheetView view="pageBreakPreview" zoomScaleNormal="100" workbookViewId="0">
      <selection activeCell="F13" sqref="F13"/>
    </sheetView>
  </sheetViews>
  <sheetFormatPr defaultColWidth="8.7109375" defaultRowHeight="12.75" x14ac:dyDescent="0.2"/>
  <cols>
    <col min="1" max="1" width="23.28515625" customWidth="1"/>
    <col min="2" max="2" width="16.42578125" customWidth="1"/>
    <col min="3" max="3" width="6.85546875" customWidth="1"/>
    <col min="4" max="4" width="12.7109375" customWidth="1"/>
    <col min="5" max="5" width="15.7109375" customWidth="1"/>
    <col min="6" max="6" width="16.42578125" customWidth="1"/>
  </cols>
  <sheetData>
    <row r="1" spans="1:6" ht="96.75" customHeight="1" x14ac:dyDescent="0.2">
      <c r="A1" s="809"/>
      <c r="B1" s="809"/>
      <c r="C1" s="809"/>
      <c r="D1" s="809"/>
      <c r="E1" s="809"/>
      <c r="F1" s="809"/>
    </row>
    <row r="2" spans="1:6" ht="29.25" customHeight="1" x14ac:dyDescent="0.2">
      <c r="A2" s="810" t="s">
        <v>448</v>
      </c>
      <c r="B2" s="810"/>
      <c r="C2" s="810"/>
      <c r="D2" s="810"/>
      <c r="E2" s="810"/>
      <c r="F2" s="810"/>
    </row>
    <row r="3" spans="1:6" ht="33" customHeight="1" x14ac:dyDescent="0.2">
      <c r="A3" s="808" t="s">
        <v>449</v>
      </c>
      <c r="B3" s="808"/>
      <c r="C3" s="808"/>
      <c r="D3" s="808"/>
      <c r="E3" s="808"/>
      <c r="F3" s="808"/>
    </row>
    <row r="4" spans="1:6" ht="17.25" customHeight="1" x14ac:dyDescent="0.25">
      <c r="A4" s="804"/>
      <c r="B4" s="804"/>
      <c r="C4" s="804"/>
      <c r="D4" s="804"/>
      <c r="E4" s="804"/>
      <c r="F4" s="804"/>
    </row>
    <row r="5" spans="1:6" ht="33" customHeight="1" x14ac:dyDescent="0.2">
      <c r="A5" s="805" t="s">
        <v>443</v>
      </c>
      <c r="B5" s="805"/>
      <c r="C5" s="805"/>
      <c r="D5" s="805"/>
      <c r="E5" s="805"/>
      <c r="F5" s="805"/>
    </row>
    <row r="6" spans="1:6" ht="15" customHeight="1" x14ac:dyDescent="0.2">
      <c r="A6" s="801" t="s">
        <v>298</v>
      </c>
      <c r="B6" s="801"/>
      <c r="C6" s="801" t="s">
        <v>299</v>
      </c>
      <c r="D6" s="802" t="s">
        <v>300</v>
      </c>
      <c r="E6" s="802" t="s">
        <v>301</v>
      </c>
      <c r="F6" s="802"/>
    </row>
    <row r="7" spans="1:6" ht="15" customHeight="1" x14ac:dyDescent="0.2">
      <c r="A7" s="801"/>
      <c r="B7" s="801"/>
      <c r="C7" s="801"/>
      <c r="D7" s="801"/>
      <c r="E7" s="554" t="s">
        <v>302</v>
      </c>
      <c r="F7" s="554" t="s">
        <v>303</v>
      </c>
    </row>
    <row r="8" spans="1:6" ht="30" customHeight="1" x14ac:dyDescent="0.2">
      <c r="A8" s="800" t="s">
        <v>451</v>
      </c>
      <c r="B8" s="800"/>
      <c r="C8" s="800"/>
      <c r="D8" s="800"/>
      <c r="E8" s="800"/>
      <c r="F8" s="800"/>
    </row>
    <row r="9" spans="1:6" ht="30" customHeight="1" x14ac:dyDescent="0.2">
      <c r="A9" s="799" t="s">
        <v>452</v>
      </c>
      <c r="B9" s="799"/>
      <c r="C9" s="555" t="s">
        <v>453</v>
      </c>
      <c r="D9" s="556">
        <v>100</v>
      </c>
      <c r="E9" s="557">
        <f>Dados!B93</f>
        <v>6.54</v>
      </c>
      <c r="F9" s="557">
        <f>ROUND(D9*E9,2)</f>
        <v>654</v>
      </c>
    </row>
    <row r="10" spans="1:6" ht="30" customHeight="1" x14ac:dyDescent="0.2">
      <c r="A10" s="799" t="s">
        <v>420</v>
      </c>
      <c r="B10" s="799"/>
      <c r="C10" s="555" t="s">
        <v>421</v>
      </c>
      <c r="D10" s="556">
        <v>1</v>
      </c>
      <c r="E10" s="557">
        <f>ROUND(D11*0.1,2)</f>
        <v>379.1</v>
      </c>
      <c r="F10" s="557">
        <f>ROUND(D10*E10,2)</f>
        <v>379.1</v>
      </c>
    </row>
    <row r="11" spans="1:6" ht="30" customHeight="1" x14ac:dyDescent="0.2">
      <c r="A11" s="799" t="s">
        <v>426</v>
      </c>
      <c r="B11" s="799"/>
      <c r="C11" s="555">
        <v>36</v>
      </c>
      <c r="D11" s="556">
        <f>Dados!B62</f>
        <v>3791.04</v>
      </c>
      <c r="E11" s="557">
        <f>ROUND(D11/C11,2)</f>
        <v>105.31</v>
      </c>
      <c r="F11" s="557">
        <f>E11</f>
        <v>105.31</v>
      </c>
    </row>
    <row r="12" spans="1:6" ht="30" customHeight="1" x14ac:dyDescent="0.2">
      <c r="A12" s="800" t="s">
        <v>310</v>
      </c>
      <c r="B12" s="800"/>
      <c r="C12" s="800"/>
      <c r="D12" s="800"/>
      <c r="E12" s="558"/>
      <c r="F12" s="559">
        <f>SUM(F9:F11)</f>
        <v>1138.4099999999999</v>
      </c>
    </row>
    <row r="13" spans="1:6" ht="30" customHeight="1" x14ac:dyDescent="0.2">
      <c r="A13" s="798" t="s">
        <v>455</v>
      </c>
      <c r="B13" s="798"/>
      <c r="C13" s="798"/>
      <c r="D13" s="798"/>
      <c r="E13" s="560">
        <f>Dados!B8</f>
        <v>0.15570000000000001</v>
      </c>
      <c r="F13" s="561">
        <f>ROUND(F12*E13+F12,2)</f>
        <v>1315.66</v>
      </c>
    </row>
  </sheetData>
  <mergeCells count="15">
    <mergeCell ref="A1:F1"/>
    <mergeCell ref="A2:F2"/>
    <mergeCell ref="A3:F3"/>
    <mergeCell ref="A4:F4"/>
    <mergeCell ref="A5:F5"/>
    <mergeCell ref="A6:B7"/>
    <mergeCell ref="C6:C7"/>
    <mergeCell ref="D6:D7"/>
    <mergeCell ref="E6:F6"/>
    <mergeCell ref="A8:F8"/>
    <mergeCell ref="A9:B9"/>
    <mergeCell ref="A10:B10"/>
    <mergeCell ref="A11:B11"/>
    <mergeCell ref="A12:D12"/>
    <mergeCell ref="A13:D13"/>
  </mergeCells>
  <pageMargins left="0.51180555555555596" right="0.51180555555555596" top="0.78749999999999998" bottom="0.78749999999999998" header="0.511811023622047" footer="0.511811023622047"/>
  <pageSetup paperSize="9" orientation="portrait" r:id="rId1"/>
  <drawing r:id="rId2"/>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900-000000000000}">
  <sheetPr>
    <tabColor rgb="FF7030A0"/>
  </sheetPr>
  <dimension ref="A1:F13"/>
  <sheetViews>
    <sheetView view="pageBreakPreview" topLeftCell="A4" zoomScaleNormal="100" workbookViewId="0">
      <selection activeCell="G13" sqref="G13"/>
    </sheetView>
  </sheetViews>
  <sheetFormatPr defaultColWidth="8.7109375" defaultRowHeight="12.75" x14ac:dyDescent="0.2"/>
  <cols>
    <col min="1" max="1" width="23.28515625" customWidth="1"/>
    <col min="2" max="2" width="16.42578125" customWidth="1"/>
    <col min="3" max="3" width="6.85546875" customWidth="1"/>
    <col min="4" max="4" width="12.7109375" customWidth="1"/>
    <col min="5" max="5" width="15.7109375" customWidth="1"/>
    <col min="6" max="6" width="18.28515625" customWidth="1"/>
  </cols>
  <sheetData>
    <row r="1" spans="1:6" ht="111" customHeight="1" x14ac:dyDescent="0.2">
      <c r="A1" s="771"/>
      <c r="B1" s="771"/>
      <c r="C1" s="771"/>
      <c r="D1" s="771"/>
      <c r="E1" s="771"/>
      <c r="F1" s="771"/>
    </row>
    <row r="2" spans="1:6" ht="30" customHeight="1" x14ac:dyDescent="0.2">
      <c r="A2" s="788" t="s">
        <v>448</v>
      </c>
      <c r="B2" s="788"/>
      <c r="C2" s="788"/>
      <c r="D2" s="788"/>
      <c r="E2" s="788"/>
      <c r="F2" s="788"/>
    </row>
    <row r="3" spans="1:6" ht="30" customHeight="1" x14ac:dyDescent="0.2">
      <c r="A3" s="788" t="s">
        <v>449</v>
      </c>
      <c r="B3" s="788"/>
      <c r="C3" s="788"/>
      <c r="D3" s="788"/>
      <c r="E3" s="788"/>
      <c r="F3" s="788"/>
    </row>
    <row r="4" spans="1:6" ht="30" customHeight="1" x14ac:dyDescent="0.25">
      <c r="A4" s="804"/>
      <c r="B4" s="804"/>
      <c r="C4" s="804"/>
      <c r="D4" s="804"/>
      <c r="E4" s="804"/>
      <c r="F4" s="804"/>
    </row>
    <row r="5" spans="1:6" ht="30" customHeight="1" x14ac:dyDescent="0.2">
      <c r="A5" s="805" t="s">
        <v>59</v>
      </c>
      <c r="B5" s="805"/>
      <c r="C5" s="805"/>
      <c r="D5" s="805"/>
      <c r="E5" s="805"/>
      <c r="F5" s="805"/>
    </row>
    <row r="6" spans="1:6" ht="30" customHeight="1" x14ac:dyDescent="0.2">
      <c r="A6" s="801" t="s">
        <v>298</v>
      </c>
      <c r="B6" s="801"/>
      <c r="C6" s="801" t="s">
        <v>299</v>
      </c>
      <c r="D6" s="802" t="s">
        <v>300</v>
      </c>
      <c r="E6" s="802" t="s">
        <v>301</v>
      </c>
      <c r="F6" s="802"/>
    </row>
    <row r="7" spans="1:6" ht="30" customHeight="1" x14ac:dyDescent="0.2">
      <c r="A7" s="801"/>
      <c r="B7" s="801"/>
      <c r="C7" s="801"/>
      <c r="D7" s="801"/>
      <c r="E7" s="554" t="s">
        <v>302</v>
      </c>
      <c r="F7" s="554" t="s">
        <v>303</v>
      </c>
    </row>
    <row r="8" spans="1:6" ht="30" customHeight="1" x14ac:dyDescent="0.2">
      <c r="A8" s="800" t="s">
        <v>451</v>
      </c>
      <c r="B8" s="800"/>
      <c r="C8" s="800"/>
      <c r="D8" s="800"/>
      <c r="E8" s="800"/>
      <c r="F8" s="800"/>
    </row>
    <row r="9" spans="1:6" ht="30" customHeight="1" x14ac:dyDescent="0.2">
      <c r="A9" s="799" t="s">
        <v>452</v>
      </c>
      <c r="B9" s="799"/>
      <c r="C9" s="555" t="s">
        <v>453</v>
      </c>
      <c r="D9" s="556">
        <v>100</v>
      </c>
      <c r="E9" s="557">
        <f>Dados!B93</f>
        <v>6.54</v>
      </c>
      <c r="F9" s="557">
        <f>ROUND(D9*E9,2)</f>
        <v>654</v>
      </c>
    </row>
    <row r="10" spans="1:6" ht="30" customHeight="1" x14ac:dyDescent="0.2">
      <c r="A10" s="799" t="s">
        <v>420</v>
      </c>
      <c r="B10" s="799"/>
      <c r="C10" s="555" t="s">
        <v>421</v>
      </c>
      <c r="D10" s="556">
        <v>1</v>
      </c>
      <c r="E10" s="557">
        <f>ROUND(D11*0.1,2)</f>
        <v>383.07</v>
      </c>
      <c r="F10" s="557">
        <f>ROUND(D10*E10,2)</f>
        <v>383.07</v>
      </c>
    </row>
    <row r="11" spans="1:6" ht="30" customHeight="1" x14ac:dyDescent="0.2">
      <c r="A11" s="799" t="s">
        <v>426</v>
      </c>
      <c r="B11" s="799"/>
      <c r="C11" s="555">
        <v>36</v>
      </c>
      <c r="D11" s="556">
        <f>Dados!B63</f>
        <v>3830.65</v>
      </c>
      <c r="E11" s="557">
        <f>ROUND(D11/C11,2)</f>
        <v>106.41</v>
      </c>
      <c r="F11" s="557">
        <f>E11</f>
        <v>106.41</v>
      </c>
    </row>
    <row r="12" spans="1:6" ht="30" customHeight="1" x14ac:dyDescent="0.2">
      <c r="A12" s="811" t="s">
        <v>310</v>
      </c>
      <c r="B12" s="811"/>
      <c r="C12" s="811"/>
      <c r="D12" s="811"/>
      <c r="E12" s="562"/>
      <c r="F12" s="563">
        <f>SUM(F9:F11)</f>
        <v>1143.48</v>
      </c>
    </row>
    <row r="13" spans="1:6" ht="30" customHeight="1" x14ac:dyDescent="0.2">
      <c r="A13" s="798" t="s">
        <v>455</v>
      </c>
      <c r="B13" s="798"/>
      <c r="C13" s="798"/>
      <c r="D13" s="798"/>
      <c r="E13" s="560">
        <f>Dados!B8</f>
        <v>0.15570000000000001</v>
      </c>
      <c r="F13" s="561">
        <f>ROUND(F12*E13+F12,2)</f>
        <v>1321.52</v>
      </c>
    </row>
  </sheetData>
  <mergeCells count="15">
    <mergeCell ref="A1:F1"/>
    <mergeCell ref="A2:F2"/>
    <mergeCell ref="A3:F3"/>
    <mergeCell ref="A4:F4"/>
    <mergeCell ref="A5:F5"/>
    <mergeCell ref="A6:B7"/>
    <mergeCell ref="C6:C7"/>
    <mergeCell ref="D6:D7"/>
    <mergeCell ref="E6:F6"/>
    <mergeCell ref="A8:F8"/>
    <mergeCell ref="A9:B9"/>
    <mergeCell ref="A10:B10"/>
    <mergeCell ref="A11:B11"/>
    <mergeCell ref="A12:D12"/>
    <mergeCell ref="A13:D13"/>
  </mergeCells>
  <pageMargins left="0.51180555555555596" right="0.51180555555555596" top="0.78749999999999998" bottom="0.78749999999999998" header="0.511811023622047" footer="0.511811023622047"/>
  <pageSetup paperSize="9" orientation="portrait" r:id="rId1"/>
  <drawing r:id="rId2"/>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A00-000000000000}">
  <sheetPr>
    <tabColor rgb="FF7030A0"/>
    <pageSetUpPr fitToPage="1"/>
  </sheetPr>
  <dimension ref="A1:G14"/>
  <sheetViews>
    <sheetView showGridLines="0" view="pageBreakPreview" zoomScaleNormal="100" workbookViewId="0">
      <selection activeCell="A5" sqref="A5"/>
    </sheetView>
  </sheetViews>
  <sheetFormatPr defaultColWidth="8.85546875" defaultRowHeight="12.75" x14ac:dyDescent="0.2"/>
  <cols>
    <col min="1" max="1" width="37.28515625" customWidth="1"/>
    <col min="3" max="3" width="7.28515625" customWidth="1"/>
    <col min="4" max="4" width="12.140625" customWidth="1"/>
    <col min="5" max="5" width="14.7109375" customWidth="1"/>
    <col min="6" max="6" width="13.7109375" customWidth="1"/>
    <col min="7" max="9" width="12.7109375" customWidth="1"/>
  </cols>
  <sheetData>
    <row r="1" spans="1:7" s="407" customFormat="1" ht="105" customHeight="1" x14ac:dyDescent="0.2">
      <c r="A1" s="771"/>
      <c r="B1" s="771"/>
      <c r="C1" s="771"/>
      <c r="D1" s="771"/>
      <c r="E1" s="771"/>
      <c r="F1" s="771"/>
    </row>
    <row r="2" spans="1:7" ht="30" customHeight="1" x14ac:dyDescent="0.2">
      <c r="A2" s="788" t="s">
        <v>448</v>
      </c>
      <c r="B2" s="788"/>
      <c r="C2" s="788"/>
      <c r="D2" s="788"/>
      <c r="E2" s="788"/>
      <c r="F2" s="788"/>
    </row>
    <row r="3" spans="1:7" ht="30" customHeight="1" x14ac:dyDescent="0.2">
      <c r="A3" s="788" t="s">
        <v>449</v>
      </c>
      <c r="B3" s="788"/>
      <c r="C3" s="788"/>
      <c r="D3" s="788"/>
      <c r="E3" s="788"/>
      <c r="F3" s="788"/>
    </row>
    <row r="4" spans="1:7" ht="19.5" customHeight="1" x14ac:dyDescent="0.25">
      <c r="A4" s="804"/>
      <c r="B4" s="804"/>
      <c r="C4" s="804"/>
      <c r="D4" s="804"/>
      <c r="E4" s="804"/>
      <c r="F4" s="804"/>
    </row>
    <row r="5" spans="1:7" ht="30" customHeight="1" x14ac:dyDescent="0.2">
      <c r="A5" s="805" t="s">
        <v>457</v>
      </c>
      <c r="B5" s="805"/>
      <c r="C5" s="805"/>
      <c r="D5" s="805"/>
      <c r="E5" s="805"/>
      <c r="F5" s="805"/>
    </row>
    <row r="6" spans="1:7" ht="19.5" customHeight="1" x14ac:dyDescent="0.2">
      <c r="A6" s="801" t="s">
        <v>298</v>
      </c>
      <c r="B6" s="801"/>
      <c r="C6" s="801" t="s">
        <v>299</v>
      </c>
      <c r="D6" s="802" t="s">
        <v>300</v>
      </c>
      <c r="E6" s="802" t="s">
        <v>301</v>
      </c>
      <c r="F6" s="802"/>
    </row>
    <row r="7" spans="1:7" ht="19.5" customHeight="1" x14ac:dyDescent="0.2">
      <c r="A7" s="801"/>
      <c r="B7" s="801"/>
      <c r="C7" s="801"/>
      <c r="D7" s="801"/>
      <c r="E7" s="554" t="s">
        <v>302</v>
      </c>
      <c r="F7" s="554" t="s">
        <v>303</v>
      </c>
    </row>
    <row r="8" spans="1:7" ht="30" customHeight="1" x14ac:dyDescent="0.2">
      <c r="A8" s="800" t="s">
        <v>458</v>
      </c>
      <c r="B8" s="800"/>
      <c r="C8" s="800"/>
      <c r="D8" s="800"/>
      <c r="E8" s="800"/>
      <c r="F8" s="800"/>
    </row>
    <row r="9" spans="1:7" ht="30" customHeight="1" x14ac:dyDescent="0.2">
      <c r="A9" s="799" t="s">
        <v>452</v>
      </c>
      <c r="B9" s="799"/>
      <c r="C9" s="555" t="s">
        <v>453</v>
      </c>
      <c r="D9" s="556">
        <v>120</v>
      </c>
      <c r="E9" s="557">
        <f>Dados!B93</f>
        <v>6.54</v>
      </c>
      <c r="F9" s="557">
        <f>ROUND(D9*E9,2)</f>
        <v>784.8</v>
      </c>
    </row>
    <row r="10" spans="1:7" ht="30" customHeight="1" x14ac:dyDescent="0.2">
      <c r="A10" s="799" t="s">
        <v>420</v>
      </c>
      <c r="B10" s="799"/>
      <c r="C10" s="555" t="s">
        <v>421</v>
      </c>
      <c r="D10" s="556">
        <v>1</v>
      </c>
      <c r="E10" s="557">
        <f>ROUND(D12*0.1,2)</f>
        <v>358.6</v>
      </c>
      <c r="F10" s="557">
        <f>ROUND(D10*E10,2)</f>
        <v>358.6</v>
      </c>
    </row>
    <row r="11" spans="1:7" ht="30" customHeight="1" x14ac:dyDescent="0.2">
      <c r="A11" s="799" t="s">
        <v>459</v>
      </c>
      <c r="B11" s="799"/>
      <c r="C11" s="555" t="s">
        <v>417</v>
      </c>
      <c r="D11" s="556">
        <v>60</v>
      </c>
      <c r="E11" s="557">
        <f>ROUND(D12*0.07,2)</f>
        <v>251.02</v>
      </c>
      <c r="F11" s="557">
        <f>E11</f>
        <v>251.02</v>
      </c>
    </row>
    <row r="12" spans="1:7" ht="30" customHeight="1" x14ac:dyDescent="0.2">
      <c r="A12" s="799" t="s">
        <v>426</v>
      </c>
      <c r="B12" s="799"/>
      <c r="C12" s="555">
        <v>36</v>
      </c>
      <c r="D12" s="556">
        <f>Dados!B58-G12</f>
        <v>3586</v>
      </c>
      <c r="E12" s="557">
        <f>ROUND(D12/C12,2)</f>
        <v>99.61</v>
      </c>
      <c r="F12" s="557">
        <f>E12</f>
        <v>99.61</v>
      </c>
      <c r="G12">
        <v>-1</v>
      </c>
    </row>
    <row r="13" spans="1:7" ht="30" customHeight="1" x14ac:dyDescent="0.2">
      <c r="A13" s="800" t="s">
        <v>310</v>
      </c>
      <c r="B13" s="800"/>
      <c r="C13" s="800"/>
      <c r="D13" s="800"/>
      <c r="E13" s="558"/>
      <c r="F13" s="559">
        <f>SUM(F9:F12)</f>
        <v>1494.03</v>
      </c>
    </row>
    <row r="14" spans="1:7" ht="30" customHeight="1" x14ac:dyDescent="0.2">
      <c r="A14" s="798" t="s">
        <v>455</v>
      </c>
      <c r="B14" s="798"/>
      <c r="C14" s="798"/>
      <c r="D14" s="798"/>
      <c r="E14" s="560">
        <f>Dados!B8</f>
        <v>0.15570000000000001</v>
      </c>
      <c r="F14" s="561">
        <f>ROUND(F13*E14+F13,2)</f>
        <v>1726.65</v>
      </c>
      <c r="G14" s="523"/>
    </row>
  </sheetData>
  <mergeCells count="16">
    <mergeCell ref="A1:F1"/>
    <mergeCell ref="A2:F2"/>
    <mergeCell ref="A3:F3"/>
    <mergeCell ref="A4:F4"/>
    <mergeCell ref="A5:F5"/>
    <mergeCell ref="A6:B7"/>
    <mergeCell ref="C6:C7"/>
    <mergeCell ref="D6:D7"/>
    <mergeCell ref="E6:F6"/>
    <mergeCell ref="A8:F8"/>
    <mergeCell ref="A14:D14"/>
    <mergeCell ref="A9:B9"/>
    <mergeCell ref="A10:B10"/>
    <mergeCell ref="A11:B11"/>
    <mergeCell ref="A12:B12"/>
    <mergeCell ref="A13:D13"/>
  </mergeCells>
  <printOptions horizontalCentered="1"/>
  <pageMargins left="0.78749999999999998" right="0.39374999999999999" top="0.78749999999999998" bottom="0.59027777777777801" header="0.511811023622047" footer="0.196527777777778"/>
  <pageSetup paperSize="9" scale="98" fitToHeight="0" orientation="portrait" r:id="rId1"/>
  <headerFooter>
    <oddFooter>&amp;L&amp;F - &amp;A&amp;RPágina &amp;P/&amp;N</oddFooter>
  </headerFooter>
  <drawing r:id="rId2"/>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B00-000000000000}">
  <sheetPr>
    <tabColor rgb="FF7030A0"/>
    <pageSetUpPr fitToPage="1"/>
  </sheetPr>
  <dimension ref="A1:G15"/>
  <sheetViews>
    <sheetView showGridLines="0" view="pageBreakPreview" topLeftCell="A6" zoomScaleNormal="100" workbookViewId="0">
      <selection activeCell="F11" sqref="F11"/>
    </sheetView>
  </sheetViews>
  <sheetFormatPr defaultColWidth="8.85546875" defaultRowHeight="12.75" x14ac:dyDescent="0.2"/>
  <cols>
    <col min="1" max="1" width="37.28515625" customWidth="1"/>
    <col min="3" max="3" width="7.28515625" style="298" customWidth="1"/>
    <col min="4" max="4" width="14.42578125" customWidth="1"/>
    <col min="5" max="5" width="14.7109375" customWidth="1"/>
    <col min="6" max="6" width="13.7109375" customWidth="1"/>
    <col min="7" max="9" width="12.7109375" customWidth="1"/>
  </cols>
  <sheetData>
    <row r="1" spans="1:7" s="407" customFormat="1" ht="99" customHeight="1" x14ac:dyDescent="0.2">
      <c r="A1" s="771"/>
      <c r="B1" s="771"/>
      <c r="C1" s="771"/>
      <c r="D1" s="771"/>
      <c r="E1" s="771"/>
      <c r="F1" s="771"/>
    </row>
    <row r="2" spans="1:7" ht="30" customHeight="1" x14ac:dyDescent="0.2">
      <c r="A2" s="810" t="s">
        <v>448</v>
      </c>
      <c r="B2" s="810"/>
      <c r="C2" s="810"/>
      <c r="D2" s="810"/>
      <c r="E2" s="810"/>
      <c r="F2" s="810"/>
    </row>
    <row r="3" spans="1:7" ht="30" customHeight="1" x14ac:dyDescent="0.2">
      <c r="A3" s="808" t="s">
        <v>449</v>
      </c>
      <c r="B3" s="808"/>
      <c r="C3" s="808"/>
      <c r="D3" s="808"/>
      <c r="E3" s="808"/>
      <c r="F3" s="808"/>
    </row>
    <row r="4" spans="1:7" ht="19.5" customHeight="1" x14ac:dyDescent="0.25">
      <c r="A4" s="812"/>
      <c r="B4" s="812"/>
      <c r="C4" s="812"/>
      <c r="D4" s="812"/>
      <c r="E4" s="812"/>
      <c r="F4" s="812"/>
    </row>
    <row r="5" spans="1:7" ht="30" customHeight="1" x14ac:dyDescent="0.2">
      <c r="A5" s="739" t="s">
        <v>460</v>
      </c>
      <c r="B5" s="739"/>
      <c r="C5" s="739"/>
      <c r="D5" s="739"/>
      <c r="E5" s="739"/>
      <c r="F5" s="739"/>
    </row>
    <row r="6" spans="1:7" ht="19.5" customHeight="1" x14ac:dyDescent="0.2">
      <c r="A6" s="801" t="s">
        <v>298</v>
      </c>
      <c r="B6" s="801"/>
      <c r="C6" s="801" t="s">
        <v>299</v>
      </c>
      <c r="D6" s="802" t="s">
        <v>300</v>
      </c>
      <c r="E6" s="802" t="s">
        <v>301</v>
      </c>
      <c r="F6" s="802"/>
    </row>
    <row r="7" spans="1:7" ht="19.5" customHeight="1" x14ac:dyDescent="0.2">
      <c r="A7" s="801"/>
      <c r="B7" s="801"/>
      <c r="C7" s="801"/>
      <c r="D7" s="801"/>
      <c r="E7" s="554" t="s">
        <v>302</v>
      </c>
      <c r="F7" s="554" t="s">
        <v>303</v>
      </c>
    </row>
    <row r="8" spans="1:7" ht="30" customHeight="1" x14ac:dyDescent="0.2">
      <c r="A8" s="800" t="s">
        <v>461</v>
      </c>
      <c r="B8" s="800"/>
      <c r="C8" s="800"/>
      <c r="D8" s="800"/>
      <c r="E8" s="800"/>
      <c r="F8" s="800"/>
    </row>
    <row r="9" spans="1:7" ht="30" customHeight="1" x14ac:dyDescent="0.2">
      <c r="A9" s="799" t="s">
        <v>462</v>
      </c>
      <c r="B9" s="799"/>
      <c r="C9" s="555" t="s">
        <v>463</v>
      </c>
      <c r="D9" s="556">
        <v>350</v>
      </c>
      <c r="E9" s="557">
        <f>Dados!B95</f>
        <v>6.75</v>
      </c>
      <c r="F9" s="557">
        <f>ROUND(D9*E9,2)</f>
        <v>2362.5</v>
      </c>
    </row>
    <row r="10" spans="1:7" ht="30" customHeight="1" x14ac:dyDescent="0.2">
      <c r="A10" s="799" t="s">
        <v>420</v>
      </c>
      <c r="B10" s="799"/>
      <c r="C10" s="555" t="s">
        <v>421</v>
      </c>
      <c r="D10" s="556">
        <v>1</v>
      </c>
      <c r="E10" s="557">
        <f>ROUND(D13*0.05/12,2)</f>
        <v>1018.01</v>
      </c>
      <c r="F10" s="557">
        <f>ROUND(D10*E10,2)</f>
        <v>1018.01</v>
      </c>
    </row>
    <row r="11" spans="1:7" ht="30" customHeight="1" x14ac:dyDescent="0.2">
      <c r="A11" s="799" t="s">
        <v>464</v>
      </c>
      <c r="B11" s="799"/>
      <c r="C11" s="555" t="s">
        <v>465</v>
      </c>
      <c r="D11" s="556">
        <v>4</v>
      </c>
      <c r="E11" s="557">
        <f>ROUND(D13*0.05/12,2)</f>
        <v>1018.01</v>
      </c>
      <c r="F11" s="557">
        <f>ROUND(D11*E11,2)</f>
        <v>4072.04</v>
      </c>
    </row>
    <row r="12" spans="1:7" ht="30" customHeight="1" x14ac:dyDescent="0.2">
      <c r="A12" s="799" t="s">
        <v>423</v>
      </c>
      <c r="B12" s="799"/>
      <c r="C12" s="555" t="s">
        <v>421</v>
      </c>
      <c r="D12" s="556">
        <v>1</v>
      </c>
      <c r="E12" s="557">
        <f>ROUND(F9*10%,2)</f>
        <v>236.25</v>
      </c>
      <c r="F12" s="557">
        <f>ROUND(D12*E12,2)</f>
        <v>236.25</v>
      </c>
    </row>
    <row r="13" spans="1:7" ht="30" customHeight="1" x14ac:dyDescent="0.2">
      <c r="A13" s="799" t="s">
        <v>426</v>
      </c>
      <c r="B13" s="799"/>
      <c r="C13" s="555">
        <v>36</v>
      </c>
      <c r="D13" s="556">
        <f>Dados!B57</f>
        <v>244322.98</v>
      </c>
      <c r="E13" s="557">
        <f>ROUND(D13/C13,2)</f>
        <v>6786.75</v>
      </c>
      <c r="F13" s="557">
        <f>E13</f>
        <v>6786.75</v>
      </c>
    </row>
    <row r="14" spans="1:7" ht="30" customHeight="1" x14ac:dyDescent="0.2">
      <c r="A14" s="800" t="s">
        <v>310</v>
      </c>
      <c r="B14" s="800"/>
      <c r="C14" s="800"/>
      <c r="D14" s="800"/>
      <c r="E14" s="558"/>
      <c r="F14" s="559">
        <f>SUM(F9:F13)</f>
        <v>14475.55</v>
      </c>
    </row>
    <row r="15" spans="1:7" ht="19.5" customHeight="1" x14ac:dyDescent="0.2">
      <c r="A15" s="798" t="s">
        <v>455</v>
      </c>
      <c r="B15" s="798"/>
      <c r="C15" s="798"/>
      <c r="D15" s="798"/>
      <c r="E15" s="560">
        <f>Dados!B8</f>
        <v>0.15570000000000001</v>
      </c>
      <c r="F15" s="561">
        <f>ROUND(F14*E15+F14,2)</f>
        <v>16729.39</v>
      </c>
      <c r="G15" s="523"/>
    </row>
  </sheetData>
  <mergeCells count="17">
    <mergeCell ref="A1:F1"/>
    <mergeCell ref="A2:F2"/>
    <mergeCell ref="A3:F3"/>
    <mergeCell ref="A4:F4"/>
    <mergeCell ref="A5:F5"/>
    <mergeCell ref="A6:B7"/>
    <mergeCell ref="C6:C7"/>
    <mergeCell ref="D6:D7"/>
    <mergeCell ref="E6:F6"/>
    <mergeCell ref="A8:F8"/>
    <mergeCell ref="A14:D14"/>
    <mergeCell ref="A15:D15"/>
    <mergeCell ref="A9:B9"/>
    <mergeCell ref="A10:B10"/>
    <mergeCell ref="A11:B11"/>
    <mergeCell ref="A12:B12"/>
    <mergeCell ref="A13:B13"/>
  </mergeCells>
  <printOptions horizontalCentered="1"/>
  <pageMargins left="0.78749999999999998" right="0.39374999999999999" top="0.78749999999999998" bottom="0.59027777777777801" header="0.511811023622047" footer="0.196527777777778"/>
  <pageSetup paperSize="9" scale="95" fitToHeight="0" orientation="portrait" r:id="rId1"/>
  <headerFooter>
    <oddFooter>&amp;L&amp;F - &amp;A&amp;RPágina &amp;P/&amp;N</oddFooter>
  </headerFooter>
  <drawing r:id="rId2"/>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C00-000000000000}">
  <sheetPr>
    <tabColor rgb="FFFFFF00"/>
    <pageSetUpPr fitToPage="1"/>
  </sheetPr>
  <dimension ref="A1:O4"/>
  <sheetViews>
    <sheetView view="pageBreakPreview" zoomScaleNormal="100" workbookViewId="0">
      <selection activeCell="A4" sqref="A4"/>
    </sheetView>
  </sheetViews>
  <sheetFormatPr defaultColWidth="8.85546875" defaultRowHeight="12.75" x14ac:dyDescent="0.2"/>
  <cols>
    <col min="1" max="1" width="80" style="4" customWidth="1"/>
    <col min="2" max="2" width="8.28515625" style="5" customWidth="1"/>
    <col min="3" max="3" width="8.85546875" style="5"/>
    <col min="4" max="4" width="10.28515625" style="5" customWidth="1"/>
    <col min="5" max="5" width="11.28515625" style="5" customWidth="1"/>
    <col min="6" max="11" width="8.85546875" style="5"/>
    <col min="12" max="15" width="8.85546875" style="4"/>
    <col min="16" max="16384" width="8.85546875" style="6"/>
  </cols>
  <sheetData>
    <row r="1" spans="1:15" ht="39.75" customHeight="1" x14ac:dyDescent="0.2">
      <c r="A1" s="7"/>
    </row>
    <row r="2" spans="1:15" s="5" customFormat="1" ht="42" customHeight="1" x14ac:dyDescent="0.2">
      <c r="A2" s="8" t="s">
        <v>466</v>
      </c>
      <c r="L2" s="4"/>
      <c r="M2" s="4"/>
      <c r="N2" s="4"/>
      <c r="O2" s="4"/>
    </row>
    <row r="3" spans="1:15" s="5" customFormat="1" ht="42" customHeight="1" x14ac:dyDescent="0.2">
      <c r="A3" s="7" t="s">
        <v>139</v>
      </c>
      <c r="L3" s="4"/>
      <c r="M3" s="4"/>
      <c r="N3" s="4"/>
      <c r="O3" s="4"/>
    </row>
    <row r="4" spans="1:15" s="5" customFormat="1" ht="42.75" customHeight="1" x14ac:dyDescent="0.25">
      <c r="A4" s="9"/>
      <c r="L4" s="4"/>
      <c r="M4" s="4"/>
      <c r="N4" s="4"/>
      <c r="O4" s="4"/>
    </row>
  </sheetData>
  <printOptions horizontalCentered="1" verticalCentered="1"/>
  <pageMargins left="0.78749999999999998" right="0.39374999999999999" top="1.04236111111111" bottom="0.98402777777777795" header="0.511811023622047" footer="0.196527777777778"/>
  <pageSetup paperSize="9" fitToHeight="0" orientation="portrait" horizontalDpi="300" verticalDpi="300" r:id="rId1"/>
  <headerFooter>
    <oddFooter>&amp;L&amp;F&amp;C_x005F_x000a_&amp;RPágina &amp;P/&amp;N</oddFooter>
  </headerFooter>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D00-000000000000}">
  <sheetPr>
    <tabColor rgb="FF92D050"/>
  </sheetPr>
  <dimension ref="A1:F21"/>
  <sheetViews>
    <sheetView view="pageBreakPreview" topLeftCell="A6" zoomScaleNormal="100" workbookViewId="0">
      <selection activeCell="A11" sqref="A11"/>
    </sheetView>
  </sheetViews>
  <sheetFormatPr defaultColWidth="8.85546875" defaultRowHeight="12.75" x14ac:dyDescent="0.2"/>
  <cols>
    <col min="1" max="1" width="8.140625" customWidth="1"/>
    <col min="3" max="3" width="56.7109375" customWidth="1"/>
    <col min="4" max="4" width="9.28515625" customWidth="1"/>
    <col min="5" max="5" width="10.5703125" customWidth="1"/>
    <col min="6" max="6" width="10.28515625" customWidth="1"/>
    <col min="7" max="7" width="54.7109375" customWidth="1"/>
    <col min="8" max="8" width="15" customWidth="1"/>
  </cols>
  <sheetData>
    <row r="1" spans="1:6" ht="106.5" customHeight="1" x14ac:dyDescent="0.2">
      <c r="A1" s="564"/>
      <c r="B1" s="565"/>
      <c r="C1" s="565"/>
      <c r="D1" s="565"/>
      <c r="E1" s="566"/>
    </row>
    <row r="2" spans="1:6" ht="14.25" customHeight="1" x14ac:dyDescent="0.2">
      <c r="A2" s="444"/>
      <c r="B2" s="298"/>
      <c r="C2" s="298"/>
      <c r="D2" s="298"/>
      <c r="E2" s="567"/>
    </row>
    <row r="3" spans="1:6" ht="39.75" customHeight="1" x14ac:dyDescent="0.2">
      <c r="A3" s="816" t="s">
        <v>467</v>
      </c>
      <c r="B3" s="816"/>
      <c r="C3" s="816"/>
      <c r="D3" s="816"/>
      <c r="E3" s="816"/>
    </row>
    <row r="4" spans="1:6" ht="13.5" customHeight="1" x14ac:dyDescent="0.2"/>
    <row r="5" spans="1:6" ht="12.75" customHeight="1" x14ac:dyDescent="0.2">
      <c r="A5" s="783" t="s">
        <v>6</v>
      </c>
      <c r="B5" s="817" t="s">
        <v>298</v>
      </c>
      <c r="C5" s="817"/>
      <c r="D5" s="783" t="s">
        <v>401</v>
      </c>
      <c r="E5" s="783" t="s">
        <v>468</v>
      </c>
    </row>
    <row r="6" spans="1:6" ht="41.25" customHeight="1" x14ac:dyDescent="0.2">
      <c r="A6" s="783"/>
      <c r="B6" s="817"/>
      <c r="C6" s="817"/>
      <c r="D6" s="783"/>
      <c r="E6" s="783"/>
    </row>
    <row r="7" spans="1:6" ht="24.75" customHeight="1" x14ac:dyDescent="0.2">
      <c r="A7" s="520" t="s">
        <v>41</v>
      </c>
      <c r="B7" s="814" t="s">
        <v>469</v>
      </c>
      <c r="C7" s="814"/>
      <c r="D7" s="568" t="s">
        <v>404</v>
      </c>
      <c r="E7" s="569">
        <f>'PLANILHA DESCRITIVA'!E22</f>
        <v>5</v>
      </c>
    </row>
    <row r="8" spans="1:6" ht="24.75" customHeight="1" x14ac:dyDescent="0.2">
      <c r="A8" s="520" t="s">
        <v>53</v>
      </c>
      <c r="B8" s="814" t="s">
        <v>84</v>
      </c>
      <c r="C8" s="814"/>
      <c r="D8" s="520" t="s">
        <v>404</v>
      </c>
      <c r="E8" s="569">
        <f>'PLANILHA DESCRITIVA'!E37</f>
        <v>4</v>
      </c>
    </row>
    <row r="9" spans="1:6" ht="24.75" customHeight="1" x14ac:dyDescent="0.2">
      <c r="A9" s="520" t="s">
        <v>470</v>
      </c>
      <c r="B9" s="814" t="s">
        <v>100</v>
      </c>
      <c r="C9" s="814"/>
      <c r="D9" s="520" t="s">
        <v>404</v>
      </c>
      <c r="E9" s="569">
        <f>'PLANILHA DESCRITIVA'!E52</f>
        <v>1</v>
      </c>
      <c r="F9" s="523"/>
    </row>
    <row r="10" spans="1:6" ht="24.75" customHeight="1" x14ac:dyDescent="0.2">
      <c r="A10" s="520" t="s">
        <v>471</v>
      </c>
      <c r="B10" s="814" t="s">
        <v>472</v>
      </c>
      <c r="C10" s="814"/>
      <c r="D10" s="568" t="s">
        <v>404</v>
      </c>
      <c r="E10" s="569">
        <f>'PLANILHA DESCRITIVA'!E66</f>
        <v>1</v>
      </c>
    </row>
    <row r="11" spans="1:6" ht="24.75" customHeight="1" x14ac:dyDescent="0.2">
      <c r="A11" s="520" t="s">
        <v>473</v>
      </c>
      <c r="B11" s="814" t="s">
        <v>116</v>
      </c>
      <c r="C11" s="814"/>
      <c r="D11" s="568" t="s">
        <v>404</v>
      </c>
      <c r="E11" s="569">
        <f>'PLANILHA DESCRITIVA'!E65</f>
        <v>1</v>
      </c>
    </row>
    <row r="12" spans="1:6" ht="24.75" customHeight="1" x14ac:dyDescent="0.2">
      <c r="A12" s="520" t="s">
        <v>474</v>
      </c>
      <c r="B12" s="814" t="s">
        <v>475</v>
      </c>
      <c r="C12" s="814"/>
      <c r="D12" s="568" t="s">
        <v>404</v>
      </c>
      <c r="E12" s="569">
        <f>'PLANILHA DESCRITIVA'!E90</f>
        <v>4</v>
      </c>
    </row>
    <row r="13" spans="1:6" ht="24.75" customHeight="1" x14ac:dyDescent="0.2">
      <c r="A13" s="520" t="s">
        <v>476</v>
      </c>
      <c r="B13" s="814" t="s">
        <v>477</v>
      </c>
      <c r="C13" s="814"/>
      <c r="D13" s="568" t="s">
        <v>404</v>
      </c>
      <c r="E13" s="569">
        <f>'PLANILHA DESCRITIVA'!E81</f>
        <v>4</v>
      </c>
    </row>
    <row r="14" spans="1:6" ht="24.75" customHeight="1" x14ac:dyDescent="0.2">
      <c r="A14" s="520" t="s">
        <v>478</v>
      </c>
      <c r="B14" s="814" t="s">
        <v>479</v>
      </c>
      <c r="C14" s="814"/>
      <c r="D14" s="520" t="s">
        <v>404</v>
      </c>
      <c r="E14" s="569">
        <f>'PLANILHA DESCRITIVA'!E98</f>
        <v>1</v>
      </c>
    </row>
    <row r="15" spans="1:6" ht="24.75" customHeight="1" x14ac:dyDescent="0.2">
      <c r="A15" s="570"/>
      <c r="B15" s="815" t="s">
        <v>303</v>
      </c>
      <c r="C15" s="815"/>
      <c r="D15" s="571"/>
      <c r="E15" s="572">
        <f>SUM(E7:E14)</f>
        <v>21</v>
      </c>
    </row>
    <row r="16" spans="1:6" ht="24.75" customHeight="1" x14ac:dyDescent="0.2">
      <c r="B16" s="777"/>
      <c r="C16" s="777"/>
    </row>
    <row r="17" spans="1:5" ht="24.75" customHeight="1" x14ac:dyDescent="0.2">
      <c r="B17" s="777"/>
      <c r="C17" s="777"/>
      <c r="E17" s="194"/>
    </row>
    <row r="18" spans="1:5" ht="24.75" customHeight="1" x14ac:dyDescent="0.2">
      <c r="B18" s="777"/>
      <c r="C18" s="777"/>
    </row>
    <row r="19" spans="1:5" ht="24.75" customHeight="1" x14ac:dyDescent="0.25">
      <c r="A19" s="287"/>
      <c r="B19" s="813"/>
      <c r="C19" s="813"/>
      <c r="D19" s="287"/>
      <c r="E19" s="287"/>
    </row>
    <row r="21" spans="1:5" ht="12.75" customHeight="1" x14ac:dyDescent="0.2"/>
  </sheetData>
  <mergeCells count="18">
    <mergeCell ref="A3:E3"/>
    <mergeCell ref="A5:A6"/>
    <mergeCell ref="B5:C6"/>
    <mergeCell ref="D5:D6"/>
    <mergeCell ref="E5:E6"/>
    <mergeCell ref="B7:C7"/>
    <mergeCell ref="B8:C8"/>
    <mergeCell ref="B9:C9"/>
    <mergeCell ref="B10:C10"/>
    <mergeCell ref="B11:C11"/>
    <mergeCell ref="B17:C17"/>
    <mergeCell ref="B18:C18"/>
    <mergeCell ref="B19:C19"/>
    <mergeCell ref="B12:C12"/>
    <mergeCell ref="B13:C13"/>
    <mergeCell ref="B14:C14"/>
    <mergeCell ref="B15:C15"/>
    <mergeCell ref="B16:C16"/>
  </mergeCells>
  <printOptions horizontalCentered="1"/>
  <pageMargins left="0.78749999999999998" right="0.39374999999999999" top="0.39374999999999999" bottom="0.98402777777777795" header="0.511811023622047" footer="0.196527777777778"/>
  <pageSetup paperSize="9" scale="90" orientation="portrait" horizontalDpi="300" verticalDpi="300" r:id="rId1"/>
  <headerFooter>
    <oddFooter>&amp;L&amp;F - &amp;A&amp;RPágina &amp;P/&amp;N</oddFooter>
  </headerFooter>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E00-000000000000}">
  <sheetPr>
    <tabColor rgb="FFFFFF00"/>
    <pageSetUpPr fitToPage="1"/>
  </sheetPr>
  <dimension ref="A1:O4"/>
  <sheetViews>
    <sheetView view="pageBreakPreview" zoomScaleNormal="100" workbookViewId="0">
      <selection activeCell="B1" sqref="B1"/>
    </sheetView>
  </sheetViews>
  <sheetFormatPr defaultColWidth="8.85546875" defaultRowHeight="12.75" x14ac:dyDescent="0.2"/>
  <cols>
    <col min="1" max="1" width="80" style="4" customWidth="1"/>
    <col min="2" max="2" width="8.28515625" style="5" customWidth="1"/>
    <col min="3" max="3" width="8.85546875" style="5"/>
    <col min="4" max="4" width="10.28515625" style="5" customWidth="1"/>
    <col min="5" max="5" width="11.28515625" style="5" customWidth="1"/>
    <col min="6" max="11" width="8.85546875" style="5"/>
    <col min="12" max="15" width="8.85546875" style="4"/>
    <col min="16" max="16384" width="8.85546875" style="6"/>
  </cols>
  <sheetData>
    <row r="1" spans="1:15" ht="39.75" customHeight="1" x14ac:dyDescent="0.2">
      <c r="A1" s="7"/>
    </row>
    <row r="2" spans="1:15" s="5" customFormat="1" ht="42" customHeight="1" x14ac:dyDescent="0.2">
      <c r="A2" s="8" t="s">
        <v>480</v>
      </c>
      <c r="L2" s="4"/>
      <c r="M2" s="4"/>
      <c r="N2" s="4"/>
      <c r="O2" s="4"/>
    </row>
    <row r="3" spans="1:15" s="5" customFormat="1" ht="42" customHeight="1" x14ac:dyDescent="0.2">
      <c r="A3" s="7" t="s">
        <v>481</v>
      </c>
      <c r="L3" s="4"/>
      <c r="M3" s="4"/>
      <c r="N3" s="4"/>
      <c r="O3" s="4"/>
    </row>
    <row r="4" spans="1:15" s="5" customFormat="1" ht="42.75" customHeight="1" x14ac:dyDescent="0.25">
      <c r="A4" s="9"/>
      <c r="L4" s="4"/>
      <c r="M4" s="4"/>
      <c r="N4" s="4"/>
      <c r="O4" s="4"/>
    </row>
  </sheetData>
  <printOptions horizontalCentered="1" verticalCentered="1"/>
  <pageMargins left="0.78749999999999998" right="0.39374999999999999" top="1.1812499999999999" bottom="0.98402777777777795" header="0.511811023622047" footer="0.196527777777778"/>
  <pageSetup paperSize="9" fitToHeight="0" orientation="portrait" horizontalDpi="300" verticalDpi="300" r:id="rId1"/>
  <headerFooter>
    <oddFooter>&amp;L&amp;F&amp;C_x005F_x000a_&amp;RPágina &amp;P/&amp;N</oddFooter>
  </headerFooter>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F00-000000000000}">
  <sheetPr>
    <tabColor rgb="FFFFC000"/>
    <pageSetUpPr fitToPage="1"/>
  </sheetPr>
  <dimension ref="A1:D202"/>
  <sheetViews>
    <sheetView showGridLines="0" view="pageBreakPreview" topLeftCell="A162" zoomScale="40" zoomScaleNormal="70" zoomScaleSheetLayoutView="40" workbookViewId="0">
      <selection activeCell="H91" sqref="H91"/>
    </sheetView>
  </sheetViews>
  <sheetFormatPr defaultColWidth="8.85546875" defaultRowHeight="14.25" x14ac:dyDescent="0.2"/>
  <cols>
    <col min="1" max="1" width="55.42578125" style="573" customWidth="1"/>
    <col min="2" max="2" width="17.7109375" style="574" customWidth="1"/>
    <col min="3" max="3" width="39.28515625" style="575" customWidth="1"/>
    <col min="4" max="4" width="27" style="576" customWidth="1"/>
  </cols>
  <sheetData>
    <row r="1" spans="1:4" ht="119.25" customHeight="1" x14ac:dyDescent="0.2">
      <c r="A1" s="771"/>
      <c r="B1" s="771"/>
      <c r="C1" s="771"/>
      <c r="D1" s="771"/>
    </row>
    <row r="2" spans="1:4" ht="22.5" customHeight="1" x14ac:dyDescent="0.2">
      <c r="A2" s="444"/>
      <c r="B2" s="410"/>
      <c r="C2" s="577"/>
    </row>
    <row r="3" spans="1:4" ht="35.25" customHeight="1" x14ac:dyDescent="0.2">
      <c r="A3" s="818" t="s">
        <v>480</v>
      </c>
      <c r="B3" s="818"/>
      <c r="C3" s="818"/>
      <c r="D3" s="818"/>
    </row>
    <row r="5" spans="1:4" ht="27" customHeight="1" x14ac:dyDescent="0.2">
      <c r="A5" s="819" t="s">
        <v>304</v>
      </c>
      <c r="B5" s="819"/>
      <c r="C5" s="819"/>
      <c r="D5" s="819"/>
    </row>
    <row r="6" spans="1:4" ht="27.75" customHeight="1" x14ac:dyDescent="0.2">
      <c r="A6" s="578" t="s">
        <v>482</v>
      </c>
      <c r="B6" s="579" t="s">
        <v>483</v>
      </c>
      <c r="C6" s="580" t="s">
        <v>484</v>
      </c>
      <c r="D6" s="580" t="s">
        <v>277</v>
      </c>
    </row>
    <row r="7" spans="1:4" ht="24.75" customHeight="1" x14ac:dyDescent="0.2">
      <c r="A7" s="581" t="s">
        <v>485</v>
      </c>
      <c r="B7" s="541">
        <f>'ENCARGOS SOCIAIS'!C42</f>
        <v>0.73850000000000005</v>
      </c>
      <c r="C7" s="582"/>
      <c r="D7" s="582"/>
    </row>
    <row r="8" spans="1:4" ht="24.75" customHeight="1" x14ac:dyDescent="0.2">
      <c r="A8" s="581" t="s">
        <v>486</v>
      </c>
      <c r="B8" s="541">
        <v>0.15570000000000001</v>
      </c>
      <c r="C8" s="582"/>
      <c r="D8" s="582"/>
    </row>
    <row r="9" spans="1:4" ht="24.75" customHeight="1" x14ac:dyDescent="0.2">
      <c r="A9" s="581" t="s">
        <v>487</v>
      </c>
      <c r="B9" s="541">
        <f>BDI!B17</f>
        <v>0.29089999999999999</v>
      </c>
      <c r="C9" s="582"/>
      <c r="D9" s="582"/>
    </row>
    <row r="10" spans="1:4" ht="24.75" customHeight="1" x14ac:dyDescent="0.2">
      <c r="A10" s="583" t="s">
        <v>48</v>
      </c>
      <c r="B10" s="584">
        <v>2263.29</v>
      </c>
      <c r="C10" s="585" t="s">
        <v>488</v>
      </c>
      <c r="D10" s="585" t="s">
        <v>489</v>
      </c>
    </row>
    <row r="11" spans="1:4" ht="24.75" customHeight="1" x14ac:dyDescent="0.2">
      <c r="A11" s="583" t="s">
        <v>490</v>
      </c>
      <c r="B11" s="584">
        <v>3238.24</v>
      </c>
      <c r="C11" s="585" t="s">
        <v>488</v>
      </c>
      <c r="D11" s="585" t="s">
        <v>489</v>
      </c>
    </row>
    <row r="12" spans="1:4" ht="24.75" customHeight="1" x14ac:dyDescent="0.2">
      <c r="A12" s="583" t="s">
        <v>491</v>
      </c>
      <c r="B12" s="584">
        <v>3391.98</v>
      </c>
      <c r="C12" s="585" t="s">
        <v>488</v>
      </c>
      <c r="D12" s="585" t="s">
        <v>489</v>
      </c>
    </row>
    <row r="13" spans="1:4" ht="24.75" customHeight="1" x14ac:dyDescent="0.2">
      <c r="A13" s="583" t="s">
        <v>492</v>
      </c>
      <c r="B13" s="584">
        <v>2096</v>
      </c>
      <c r="C13" s="585" t="s">
        <v>488</v>
      </c>
      <c r="D13" s="585" t="s">
        <v>489</v>
      </c>
    </row>
    <row r="14" spans="1:4" ht="24.75" customHeight="1" x14ac:dyDescent="0.2">
      <c r="A14" s="583" t="s">
        <v>493</v>
      </c>
      <c r="B14" s="584">
        <v>91.4</v>
      </c>
      <c r="C14" s="585" t="s">
        <v>488</v>
      </c>
      <c r="D14" s="585" t="s">
        <v>489</v>
      </c>
    </row>
    <row r="15" spans="1:4" ht="24.75" customHeight="1" x14ac:dyDescent="0.2">
      <c r="A15" s="583" t="s">
        <v>494</v>
      </c>
      <c r="B15" s="584">
        <v>91.4</v>
      </c>
      <c r="C15" s="585" t="s">
        <v>488</v>
      </c>
      <c r="D15" s="585" t="s">
        <v>489</v>
      </c>
    </row>
    <row r="16" spans="1:4" ht="24.75" customHeight="1" x14ac:dyDescent="0.2">
      <c r="A16" s="583" t="s">
        <v>495</v>
      </c>
      <c r="B16" s="584">
        <v>568.86</v>
      </c>
      <c r="C16" s="585" t="s">
        <v>488</v>
      </c>
      <c r="D16" s="585" t="s">
        <v>489</v>
      </c>
    </row>
    <row r="17" spans="1:4" ht="24.75" customHeight="1" x14ac:dyDescent="0.2">
      <c r="A17" s="583" t="s">
        <v>496</v>
      </c>
      <c r="B17" s="584">
        <v>1846.29</v>
      </c>
      <c r="C17" s="585" t="s">
        <v>488</v>
      </c>
      <c r="D17" s="585" t="s">
        <v>489</v>
      </c>
    </row>
    <row r="18" spans="1:4" ht="24.75" customHeight="1" x14ac:dyDescent="0.2">
      <c r="A18" s="583" t="s">
        <v>497</v>
      </c>
      <c r="B18" s="584">
        <v>815</v>
      </c>
      <c r="C18" s="585" t="s">
        <v>488</v>
      </c>
      <c r="D18" s="585" t="s">
        <v>489</v>
      </c>
    </row>
    <row r="19" spans="1:4" ht="60" customHeight="1" x14ac:dyDescent="0.2">
      <c r="A19" s="586" t="s">
        <v>498</v>
      </c>
      <c r="B19" s="584">
        <v>445</v>
      </c>
      <c r="C19" s="585" t="s">
        <v>488</v>
      </c>
      <c r="D19" s="585" t="s">
        <v>489</v>
      </c>
    </row>
    <row r="20" spans="1:4" ht="60" customHeight="1" x14ac:dyDescent="0.2">
      <c r="A20" s="586" t="s">
        <v>499</v>
      </c>
      <c r="B20" s="587">
        <v>265.67</v>
      </c>
      <c r="C20" s="585" t="s">
        <v>488</v>
      </c>
      <c r="D20" s="585" t="s">
        <v>489</v>
      </c>
    </row>
    <row r="21" spans="1:4" ht="24.75" customHeight="1" x14ac:dyDescent="0.2">
      <c r="A21" s="583" t="s">
        <v>500</v>
      </c>
      <c r="B21" s="587">
        <v>5.35</v>
      </c>
      <c r="C21" s="585" t="s">
        <v>488</v>
      </c>
      <c r="D21" s="585" t="s">
        <v>489</v>
      </c>
    </row>
    <row r="22" spans="1:4" ht="24.75" customHeight="1" x14ac:dyDescent="0.2">
      <c r="A22" s="583" t="s">
        <v>335</v>
      </c>
      <c r="B22" s="587">
        <v>10.41</v>
      </c>
      <c r="C22" s="585" t="s">
        <v>488</v>
      </c>
      <c r="D22" s="585" t="s">
        <v>489</v>
      </c>
    </row>
    <row r="23" spans="1:4" ht="24.75" customHeight="1" x14ac:dyDescent="0.2">
      <c r="A23" s="588" t="s">
        <v>501</v>
      </c>
      <c r="B23" s="589">
        <v>3274.32</v>
      </c>
      <c r="C23" s="590" t="s">
        <v>502</v>
      </c>
      <c r="D23" s="590" t="s">
        <v>503</v>
      </c>
    </row>
    <row r="24" spans="1:4" ht="24.75" customHeight="1" x14ac:dyDescent="0.2">
      <c r="A24" s="588" t="s">
        <v>504</v>
      </c>
      <c r="B24" s="589">
        <v>3546.65</v>
      </c>
      <c r="C24" s="590" t="s">
        <v>502</v>
      </c>
      <c r="D24" s="590" t="s">
        <v>503</v>
      </c>
    </row>
    <row r="25" spans="1:4" ht="24.75" customHeight="1" x14ac:dyDescent="0.2">
      <c r="A25" s="588" t="s">
        <v>505</v>
      </c>
      <c r="B25" s="589">
        <v>4192.0200000000004</v>
      </c>
      <c r="C25" s="590" t="s">
        <v>502</v>
      </c>
      <c r="D25" s="590" t="s">
        <v>503</v>
      </c>
    </row>
    <row r="26" spans="1:4" ht="24.75" customHeight="1" x14ac:dyDescent="0.2">
      <c r="A26" s="588" t="s">
        <v>506</v>
      </c>
      <c r="B26" s="589">
        <v>401.63</v>
      </c>
      <c r="C26" s="590" t="s">
        <v>502</v>
      </c>
      <c r="D26" s="590" t="s">
        <v>503</v>
      </c>
    </row>
    <row r="27" spans="1:4" ht="24.75" customHeight="1" x14ac:dyDescent="0.2">
      <c r="A27" s="588" t="s">
        <v>507</v>
      </c>
      <c r="B27" s="589">
        <v>2044.91</v>
      </c>
      <c r="C27" s="590" t="s">
        <v>502</v>
      </c>
      <c r="D27" s="590" t="s">
        <v>503</v>
      </c>
    </row>
    <row r="28" spans="1:4" ht="24.75" customHeight="1" x14ac:dyDescent="0.2">
      <c r="A28" s="588" t="s">
        <v>508</v>
      </c>
      <c r="B28" s="589">
        <v>871.25</v>
      </c>
      <c r="C28" s="590" t="s">
        <v>502</v>
      </c>
      <c r="D28" s="590" t="s">
        <v>503</v>
      </c>
    </row>
    <row r="29" spans="1:4" ht="60" customHeight="1" x14ac:dyDescent="0.2">
      <c r="A29" s="591" t="s">
        <v>509</v>
      </c>
      <c r="B29" s="589">
        <v>113.74</v>
      </c>
      <c r="C29" s="590" t="s">
        <v>502</v>
      </c>
      <c r="D29" s="590" t="s">
        <v>503</v>
      </c>
    </row>
    <row r="30" spans="1:4" ht="60" customHeight="1" x14ac:dyDescent="0.2">
      <c r="A30" s="591" t="s">
        <v>510</v>
      </c>
      <c r="B30" s="592">
        <v>108.88</v>
      </c>
      <c r="C30" s="590" t="s">
        <v>502</v>
      </c>
      <c r="D30" s="590" t="s">
        <v>503</v>
      </c>
    </row>
    <row r="31" spans="1:4" ht="24.75" customHeight="1" x14ac:dyDescent="0.2">
      <c r="A31" s="593" t="s">
        <v>511</v>
      </c>
      <c r="B31" s="594">
        <v>5.0999999999999996</v>
      </c>
      <c r="C31" s="595" t="s">
        <v>512</v>
      </c>
      <c r="D31" s="595" t="s">
        <v>513</v>
      </c>
    </row>
    <row r="32" spans="1:4" ht="15.75" customHeight="1" x14ac:dyDescent="0.2">
      <c r="A32" s="596"/>
      <c r="B32" s="169"/>
      <c r="C32" s="597"/>
      <c r="D32" s="598"/>
    </row>
    <row r="33" spans="1:4" ht="13.5" customHeight="1" x14ac:dyDescent="0.2">
      <c r="D33" s="599"/>
    </row>
    <row r="34" spans="1:4" ht="39.75" customHeight="1" x14ac:dyDescent="0.2">
      <c r="A34" s="819" t="s">
        <v>514</v>
      </c>
      <c r="B34" s="819"/>
      <c r="C34" s="819"/>
      <c r="D34" s="819"/>
    </row>
    <row r="35" spans="1:4" ht="13.5" customHeight="1" x14ac:dyDescent="0.2">
      <c r="D35" s="599"/>
    </row>
    <row r="36" spans="1:4" ht="52.5" customHeight="1" x14ac:dyDescent="0.2">
      <c r="A36" s="578" t="s">
        <v>195</v>
      </c>
      <c r="B36" s="2" t="s">
        <v>515</v>
      </c>
      <c r="C36" s="820" t="s">
        <v>516</v>
      </c>
      <c r="D36" s="820"/>
    </row>
    <row r="37" spans="1:4" ht="47.25" customHeight="1" x14ac:dyDescent="0.2">
      <c r="A37" s="600" t="s">
        <v>517</v>
      </c>
      <c r="B37" s="601">
        <f>SUM(B38:B40)</f>
        <v>469604</v>
      </c>
      <c r="C37" s="602"/>
      <c r="D37" s="602"/>
    </row>
    <row r="38" spans="1:4" ht="49.5" customHeight="1" x14ac:dyDescent="0.2">
      <c r="A38" s="603" t="s">
        <v>518</v>
      </c>
      <c r="B38" s="193">
        <v>427518</v>
      </c>
      <c r="C38" s="325" t="s">
        <v>519</v>
      </c>
      <c r="D38" s="325" t="s">
        <v>520</v>
      </c>
    </row>
    <row r="39" spans="1:4" ht="36" customHeight="1" x14ac:dyDescent="0.2">
      <c r="A39" s="604" t="s">
        <v>521</v>
      </c>
      <c r="B39" s="193">
        <v>23390</v>
      </c>
      <c r="C39" s="325" t="s">
        <v>157</v>
      </c>
      <c r="D39" s="325">
        <v>46082</v>
      </c>
    </row>
    <row r="40" spans="1:4" ht="105" customHeight="1" x14ac:dyDescent="0.2">
      <c r="A40" s="603" t="s">
        <v>522</v>
      </c>
      <c r="B40" s="193">
        <v>18696</v>
      </c>
      <c r="C40" s="605" t="s">
        <v>523</v>
      </c>
      <c r="D40" s="606" t="s">
        <v>524</v>
      </c>
    </row>
    <row r="41" spans="1:4" ht="44.25" customHeight="1" x14ac:dyDescent="0.2">
      <c r="A41" s="607" t="s">
        <v>525</v>
      </c>
      <c r="B41" s="608">
        <f>SUM(B42:B46)</f>
        <v>792748.74</v>
      </c>
      <c r="C41" s="609"/>
      <c r="D41" s="610"/>
    </row>
    <row r="42" spans="1:4" ht="44.25" customHeight="1" x14ac:dyDescent="0.2">
      <c r="A42" s="604" t="s">
        <v>526</v>
      </c>
      <c r="B42" s="193">
        <v>591575.65</v>
      </c>
      <c r="C42" s="611" t="s">
        <v>527</v>
      </c>
      <c r="D42" s="612" t="s">
        <v>528</v>
      </c>
    </row>
    <row r="43" spans="1:4" ht="93" customHeight="1" x14ac:dyDescent="0.2">
      <c r="A43" s="603" t="s">
        <v>529</v>
      </c>
      <c r="B43" s="193">
        <v>143750</v>
      </c>
      <c r="C43" s="325" t="s">
        <v>530</v>
      </c>
      <c r="D43" s="612" t="s">
        <v>531</v>
      </c>
    </row>
    <row r="44" spans="1:4" ht="67.5" customHeight="1" x14ac:dyDescent="0.2">
      <c r="A44" s="603" t="s">
        <v>522</v>
      </c>
      <c r="B44" s="193">
        <v>18696</v>
      </c>
      <c r="C44" s="605" t="s">
        <v>532</v>
      </c>
      <c r="D44" s="612" t="s">
        <v>533</v>
      </c>
    </row>
    <row r="45" spans="1:4" ht="67.5" customHeight="1" x14ac:dyDescent="0.2">
      <c r="A45" s="603" t="s">
        <v>521</v>
      </c>
      <c r="B45" s="193">
        <v>23390</v>
      </c>
      <c r="C45" s="325" t="s">
        <v>157</v>
      </c>
      <c r="D45" s="613">
        <v>46082</v>
      </c>
    </row>
    <row r="46" spans="1:4" ht="44.25" customHeight="1" x14ac:dyDescent="0.2">
      <c r="A46" s="603" t="s">
        <v>534</v>
      </c>
      <c r="B46" s="193">
        <v>15337.09</v>
      </c>
      <c r="C46" s="325" t="s">
        <v>535</v>
      </c>
      <c r="D46" s="614">
        <v>45992</v>
      </c>
    </row>
    <row r="47" spans="1:4" ht="42" customHeight="1" x14ac:dyDescent="0.2">
      <c r="A47" s="607" t="s">
        <v>536</v>
      </c>
      <c r="B47" s="608">
        <f>SUM(B48:B52)</f>
        <v>792748.74</v>
      </c>
      <c r="C47" s="609"/>
      <c r="D47" s="610"/>
    </row>
    <row r="48" spans="1:4" ht="66.75" customHeight="1" x14ac:dyDescent="0.2">
      <c r="A48" s="603" t="s">
        <v>526</v>
      </c>
      <c r="B48" s="193">
        <v>591575.65</v>
      </c>
      <c r="C48" s="611" t="s">
        <v>527</v>
      </c>
      <c r="D48" s="612" t="s">
        <v>528</v>
      </c>
    </row>
    <row r="49" spans="1:4" ht="99.75" customHeight="1" x14ac:dyDescent="0.2">
      <c r="A49" s="603" t="s">
        <v>529</v>
      </c>
      <c r="B49" s="193">
        <v>143750</v>
      </c>
      <c r="C49" s="325" t="s">
        <v>530</v>
      </c>
      <c r="D49" s="612" t="s">
        <v>531</v>
      </c>
    </row>
    <row r="50" spans="1:4" ht="69" customHeight="1" x14ac:dyDescent="0.2">
      <c r="A50" s="603" t="s">
        <v>522</v>
      </c>
      <c r="B50" s="193">
        <v>18696</v>
      </c>
      <c r="C50" s="605" t="s">
        <v>532</v>
      </c>
      <c r="D50" s="612" t="s">
        <v>533</v>
      </c>
    </row>
    <row r="51" spans="1:4" ht="42" customHeight="1" x14ac:dyDescent="0.2">
      <c r="A51" s="603" t="s">
        <v>521</v>
      </c>
      <c r="B51" s="193">
        <v>23390</v>
      </c>
      <c r="C51" s="325" t="s">
        <v>157</v>
      </c>
      <c r="D51" s="612">
        <v>46082</v>
      </c>
    </row>
    <row r="52" spans="1:4" ht="42" customHeight="1" x14ac:dyDescent="0.2">
      <c r="A52" s="603" t="s">
        <v>534</v>
      </c>
      <c r="B52" s="193">
        <v>15337.09</v>
      </c>
      <c r="C52" s="325" t="s">
        <v>537</v>
      </c>
      <c r="D52" s="613">
        <v>45992</v>
      </c>
    </row>
    <row r="53" spans="1:4" ht="51.75" customHeight="1" x14ac:dyDescent="0.2"/>
    <row r="54" spans="1:4" ht="36" customHeight="1" x14ac:dyDescent="0.2">
      <c r="A54" s="607" t="s">
        <v>538</v>
      </c>
      <c r="B54" s="608">
        <f>SUM(B55:B56)</f>
        <v>627660.23</v>
      </c>
      <c r="C54" s="609"/>
      <c r="D54" s="609"/>
    </row>
    <row r="55" spans="1:4" ht="66" customHeight="1" x14ac:dyDescent="0.2">
      <c r="A55" s="603" t="s">
        <v>526</v>
      </c>
      <c r="B55" s="193">
        <v>591575.65</v>
      </c>
      <c r="C55" s="325" t="s">
        <v>527</v>
      </c>
      <c r="D55" s="612" t="s">
        <v>528</v>
      </c>
    </row>
    <row r="56" spans="1:4" ht="66" customHeight="1" x14ac:dyDescent="0.2">
      <c r="A56" s="603" t="s">
        <v>522</v>
      </c>
      <c r="B56" s="193">
        <v>36084.58</v>
      </c>
      <c r="C56" s="325" t="s">
        <v>539</v>
      </c>
      <c r="D56" s="606" t="s">
        <v>540</v>
      </c>
    </row>
    <row r="57" spans="1:4" ht="36" customHeight="1" x14ac:dyDescent="0.2">
      <c r="A57" s="607" t="s">
        <v>541</v>
      </c>
      <c r="B57" s="608">
        <v>244322.98</v>
      </c>
      <c r="C57" s="609" t="s">
        <v>542</v>
      </c>
      <c r="D57" s="609" t="s">
        <v>543</v>
      </c>
    </row>
    <row r="58" spans="1:4" ht="36" customHeight="1" x14ac:dyDescent="0.2">
      <c r="A58" s="607" t="s">
        <v>457</v>
      </c>
      <c r="B58" s="608">
        <v>3585</v>
      </c>
      <c r="C58" s="609" t="s">
        <v>544</v>
      </c>
      <c r="D58" s="609" t="s">
        <v>537</v>
      </c>
    </row>
    <row r="59" spans="1:4" ht="36" customHeight="1" x14ac:dyDescent="0.2">
      <c r="A59" s="607" t="s">
        <v>438</v>
      </c>
      <c r="B59" s="608">
        <v>4580.2</v>
      </c>
      <c r="C59" s="609" t="s">
        <v>545</v>
      </c>
      <c r="D59" s="609" t="s">
        <v>537</v>
      </c>
    </row>
    <row r="60" spans="1:4" ht="36" customHeight="1" x14ac:dyDescent="0.2">
      <c r="A60" s="607" t="s">
        <v>439</v>
      </c>
      <c r="B60" s="608">
        <v>2814.45</v>
      </c>
      <c r="C60" s="609" t="s">
        <v>96</v>
      </c>
      <c r="D60" s="609" t="s">
        <v>537</v>
      </c>
    </row>
    <row r="61" spans="1:4" ht="36" customHeight="1" x14ac:dyDescent="0.2">
      <c r="A61" s="607" t="s">
        <v>546</v>
      </c>
      <c r="B61" s="608">
        <v>3582.33</v>
      </c>
      <c r="C61" s="609" t="s">
        <v>81</v>
      </c>
      <c r="D61" s="609" t="s">
        <v>537</v>
      </c>
    </row>
    <row r="62" spans="1:4" ht="36" customHeight="1" x14ac:dyDescent="0.2">
      <c r="A62" s="607" t="s">
        <v>443</v>
      </c>
      <c r="B62" s="608">
        <v>3791.04</v>
      </c>
      <c r="C62" s="609" t="s">
        <v>130</v>
      </c>
      <c r="D62" s="609" t="s">
        <v>537</v>
      </c>
    </row>
    <row r="63" spans="1:4" ht="36" customHeight="1" x14ac:dyDescent="0.2">
      <c r="A63" s="607" t="s">
        <v>59</v>
      </c>
      <c r="B63" s="608">
        <v>3830.65</v>
      </c>
      <c r="C63" s="609" t="s">
        <v>59</v>
      </c>
      <c r="D63" s="609" t="s">
        <v>537</v>
      </c>
    </row>
    <row r="64" spans="1:4" ht="36" customHeight="1" x14ac:dyDescent="0.2">
      <c r="A64" s="607" t="s">
        <v>547</v>
      </c>
      <c r="B64" s="608">
        <f>B65+B66</f>
        <v>651716.62</v>
      </c>
      <c r="C64" s="609"/>
      <c r="D64" s="615"/>
    </row>
    <row r="65" spans="1:4" ht="66" customHeight="1" x14ac:dyDescent="0.2">
      <c r="A65" s="603" t="s">
        <v>526</v>
      </c>
      <c r="B65" s="193">
        <v>591575.65</v>
      </c>
      <c r="C65" s="611" t="s">
        <v>527</v>
      </c>
      <c r="D65" s="325" t="s">
        <v>528</v>
      </c>
    </row>
    <row r="66" spans="1:4" ht="76.5" customHeight="1" x14ac:dyDescent="0.2">
      <c r="A66" s="603" t="s">
        <v>548</v>
      </c>
      <c r="B66" s="193">
        <v>60140.97</v>
      </c>
      <c r="C66" s="325" t="s">
        <v>549</v>
      </c>
      <c r="D66" s="616" t="s">
        <v>550</v>
      </c>
    </row>
    <row r="67" spans="1:4" ht="36" customHeight="1" x14ac:dyDescent="0.2">
      <c r="A67" s="607" t="s">
        <v>551</v>
      </c>
      <c r="B67" s="608">
        <f>SUM(B68:B69)</f>
        <v>685857.65</v>
      </c>
      <c r="C67" s="609"/>
      <c r="D67" s="615"/>
    </row>
    <row r="68" spans="1:4" ht="79.5" customHeight="1" x14ac:dyDescent="0.2">
      <c r="A68" s="603" t="s">
        <v>526</v>
      </c>
      <c r="B68" s="617">
        <v>591575.65</v>
      </c>
      <c r="C68" s="618" t="s">
        <v>527</v>
      </c>
      <c r="D68" s="325" t="s">
        <v>528</v>
      </c>
    </row>
    <row r="69" spans="1:4" ht="78.75" customHeight="1" x14ac:dyDescent="0.2">
      <c r="A69" s="603" t="s">
        <v>552</v>
      </c>
      <c r="B69" s="617">
        <v>94282</v>
      </c>
      <c r="C69" s="325" t="s">
        <v>553</v>
      </c>
      <c r="D69" s="606" t="s">
        <v>554</v>
      </c>
    </row>
    <row r="70" spans="1:4" ht="57" customHeight="1" x14ac:dyDescent="0.2">
      <c r="A70" s="607" t="s">
        <v>555</v>
      </c>
      <c r="B70" s="608">
        <v>419954</v>
      </c>
      <c r="C70" s="609" t="s">
        <v>556</v>
      </c>
      <c r="D70" s="609" t="s">
        <v>557</v>
      </c>
    </row>
    <row r="71" spans="1:4" ht="36" hidden="1" customHeight="1" x14ac:dyDescent="0.2">
      <c r="A71" s="619"/>
      <c r="B71" s="620"/>
      <c r="C71" s="621"/>
      <c r="D71" s="621"/>
    </row>
    <row r="72" spans="1:4" ht="177" customHeight="1" x14ac:dyDescent="0.2">
      <c r="A72" s="607" t="s">
        <v>479</v>
      </c>
      <c r="B72" s="608">
        <v>419487.79</v>
      </c>
      <c r="C72" s="609" t="s">
        <v>558</v>
      </c>
      <c r="D72" s="622" t="s">
        <v>559</v>
      </c>
    </row>
    <row r="74" spans="1:4" ht="36.75" customHeight="1" x14ac:dyDescent="0.2">
      <c r="A74" s="821" t="s">
        <v>560</v>
      </c>
      <c r="B74" s="821"/>
      <c r="C74" s="821"/>
      <c r="D74" s="821"/>
    </row>
    <row r="75" spans="1:4" ht="36.75" customHeight="1" x14ac:dyDescent="0.2">
      <c r="A75" s="578" t="s">
        <v>195</v>
      </c>
      <c r="B75" s="579" t="s">
        <v>32</v>
      </c>
      <c r="C75" s="623" t="s">
        <v>561</v>
      </c>
      <c r="D75" s="623" t="s">
        <v>276</v>
      </c>
    </row>
    <row r="76" spans="1:4" ht="30" customHeight="1" x14ac:dyDescent="0.2">
      <c r="A76" s="581" t="s">
        <v>562</v>
      </c>
      <c r="B76" s="172" t="s">
        <v>563</v>
      </c>
      <c r="C76" s="172">
        <v>546.39</v>
      </c>
      <c r="D76" s="172" t="s">
        <v>693</v>
      </c>
    </row>
    <row r="77" spans="1:4" ht="30" customHeight="1" x14ac:dyDescent="0.2">
      <c r="A77" s="581" t="s">
        <v>564</v>
      </c>
      <c r="B77" s="172" t="s">
        <v>563</v>
      </c>
      <c r="C77" s="172">
        <v>2863.62</v>
      </c>
      <c r="D77" s="172" t="s">
        <v>693</v>
      </c>
    </row>
    <row r="78" spans="1:4" ht="30" customHeight="1" x14ac:dyDescent="0.2">
      <c r="A78" s="581" t="s">
        <v>565</v>
      </c>
      <c r="B78" s="172" t="s">
        <v>563</v>
      </c>
      <c r="C78" s="172">
        <v>287.64</v>
      </c>
      <c r="D78" s="172" t="s">
        <v>693</v>
      </c>
    </row>
    <row r="79" spans="1:4" ht="30" customHeight="1" x14ac:dyDescent="0.2">
      <c r="A79" s="581" t="s">
        <v>566</v>
      </c>
      <c r="B79" s="172" t="s">
        <v>563</v>
      </c>
      <c r="C79" s="172">
        <v>563.70000000000005</v>
      </c>
      <c r="D79" s="172" t="s">
        <v>693</v>
      </c>
    </row>
    <row r="80" spans="1:4" ht="30" customHeight="1" x14ac:dyDescent="0.2">
      <c r="A80" s="581" t="s">
        <v>567</v>
      </c>
      <c r="B80" s="172" t="s">
        <v>563</v>
      </c>
      <c r="C80" s="172">
        <v>1966.5</v>
      </c>
      <c r="D80" s="172" t="s">
        <v>693</v>
      </c>
    </row>
    <row r="81" spans="1:4" ht="30" customHeight="1" x14ac:dyDescent="0.2">
      <c r="A81" s="581" t="s">
        <v>568</v>
      </c>
      <c r="B81" s="172" t="s">
        <v>563</v>
      </c>
      <c r="C81" s="172">
        <v>143.75</v>
      </c>
      <c r="D81" s="172" t="s">
        <v>693</v>
      </c>
    </row>
    <row r="82" spans="1:4" ht="30" customHeight="1" x14ac:dyDescent="0.2">
      <c r="A82" s="581" t="s">
        <v>569</v>
      </c>
      <c r="B82" s="172" t="s">
        <v>563</v>
      </c>
      <c r="C82" s="172">
        <v>402.5</v>
      </c>
      <c r="D82" s="172" t="s">
        <v>693</v>
      </c>
    </row>
    <row r="83" spans="1:4" ht="30" customHeight="1" x14ac:dyDescent="0.2">
      <c r="A83" s="581" t="s">
        <v>570</v>
      </c>
      <c r="B83" s="172" t="s">
        <v>563</v>
      </c>
      <c r="C83" s="172">
        <v>126.5</v>
      </c>
      <c r="D83" s="172" t="s">
        <v>693</v>
      </c>
    </row>
    <row r="84" spans="1:4" ht="30" customHeight="1" x14ac:dyDescent="0.2">
      <c r="A84" s="581" t="s">
        <v>571</v>
      </c>
      <c r="B84" s="172" t="s">
        <v>563</v>
      </c>
      <c r="C84" s="172">
        <v>4087.1</v>
      </c>
      <c r="D84" s="172" t="s">
        <v>693</v>
      </c>
    </row>
    <row r="85" spans="1:4" ht="30" customHeight="1" x14ac:dyDescent="0.2">
      <c r="A85" s="581" t="s">
        <v>566</v>
      </c>
      <c r="B85" s="172" t="s">
        <v>563</v>
      </c>
      <c r="C85" s="172">
        <v>1044.3599999999999</v>
      </c>
      <c r="D85" s="172" t="s">
        <v>693</v>
      </c>
    </row>
    <row r="86" spans="1:4" ht="30" customHeight="1" x14ac:dyDescent="0.2">
      <c r="A86" s="581" t="s">
        <v>572</v>
      </c>
      <c r="B86" s="172" t="s">
        <v>563</v>
      </c>
      <c r="C86" s="172">
        <v>65</v>
      </c>
      <c r="D86" s="172" t="s">
        <v>693</v>
      </c>
    </row>
    <row r="87" spans="1:4" ht="30" customHeight="1" x14ac:dyDescent="0.2">
      <c r="A87" s="581" t="s">
        <v>573</v>
      </c>
      <c r="B87" s="172" t="s">
        <v>563</v>
      </c>
      <c r="C87" s="172">
        <v>150</v>
      </c>
      <c r="D87" s="172" t="s">
        <v>575</v>
      </c>
    </row>
    <row r="88" spans="1:4" ht="30" customHeight="1" x14ac:dyDescent="0.2">
      <c r="A88" s="581" t="s">
        <v>574</v>
      </c>
      <c r="B88" s="172" t="s">
        <v>563</v>
      </c>
      <c r="C88" s="172">
        <v>65</v>
      </c>
      <c r="D88" s="172" t="s">
        <v>575</v>
      </c>
    </row>
    <row r="90" spans="1:4" ht="33" customHeight="1" x14ac:dyDescent="0.2">
      <c r="A90" s="819" t="s">
        <v>576</v>
      </c>
      <c r="B90" s="819"/>
      <c r="C90" s="819"/>
      <c r="D90" s="819"/>
    </row>
    <row r="91" spans="1:4" ht="13.5" customHeight="1" x14ac:dyDescent="0.2">
      <c r="D91" s="599"/>
    </row>
    <row r="92" spans="1:4" ht="40.5" customHeight="1" x14ac:dyDescent="0.2">
      <c r="A92" s="578" t="s">
        <v>195</v>
      </c>
      <c r="B92" s="623" t="s">
        <v>561</v>
      </c>
      <c r="C92" s="2" t="s">
        <v>276</v>
      </c>
      <c r="D92" s="624" t="s">
        <v>277</v>
      </c>
    </row>
    <row r="93" spans="1:4" ht="35.25" customHeight="1" x14ac:dyDescent="0.2">
      <c r="A93" s="596" t="s">
        <v>577</v>
      </c>
      <c r="B93" s="625">
        <v>6.54</v>
      </c>
      <c r="C93" s="626" t="s">
        <v>578</v>
      </c>
      <c r="D93" s="627">
        <v>46112</v>
      </c>
    </row>
    <row r="94" spans="1:4" ht="30" customHeight="1" x14ac:dyDescent="0.2">
      <c r="A94" s="596" t="s">
        <v>579</v>
      </c>
      <c r="B94" s="625">
        <v>6.87</v>
      </c>
      <c r="C94" s="626" t="s">
        <v>578</v>
      </c>
      <c r="D94" s="627">
        <v>46112</v>
      </c>
    </row>
    <row r="95" spans="1:4" ht="33" customHeight="1" x14ac:dyDescent="0.2">
      <c r="A95" s="596" t="s">
        <v>580</v>
      </c>
      <c r="B95" s="625">
        <v>6.75</v>
      </c>
      <c r="C95" s="626" t="s">
        <v>578</v>
      </c>
      <c r="D95" s="627">
        <v>46112</v>
      </c>
    </row>
    <row r="98" spans="1:4" ht="51" customHeight="1" x14ac:dyDescent="0.2">
      <c r="A98" s="819" t="s">
        <v>581</v>
      </c>
      <c r="B98" s="819"/>
      <c r="C98" s="819"/>
      <c r="D98" s="819"/>
    </row>
    <row r="100" spans="1:4" ht="36" customHeight="1" x14ac:dyDescent="0.2">
      <c r="A100" s="578" t="s">
        <v>195</v>
      </c>
      <c r="B100" s="623" t="s">
        <v>561</v>
      </c>
      <c r="C100" s="2" t="s">
        <v>276</v>
      </c>
      <c r="D100" s="624" t="s">
        <v>277</v>
      </c>
    </row>
    <row r="101" spans="1:4" s="327" customFormat="1" ht="33" customHeight="1" x14ac:dyDescent="0.2">
      <c r="A101" s="499" t="s">
        <v>384</v>
      </c>
      <c r="B101" s="628">
        <v>35.9</v>
      </c>
      <c r="C101" s="168" t="s">
        <v>535</v>
      </c>
      <c r="D101" s="629">
        <v>45992</v>
      </c>
    </row>
    <row r="102" spans="1:4" s="327" customFormat="1" ht="36" customHeight="1" x14ac:dyDescent="0.2">
      <c r="A102" s="499" t="s">
        <v>390</v>
      </c>
      <c r="B102" s="628">
        <v>17.420000000000002</v>
      </c>
      <c r="C102" s="168" t="s">
        <v>535</v>
      </c>
      <c r="D102" s="629">
        <v>45992</v>
      </c>
    </row>
    <row r="103" spans="1:4" s="327" customFormat="1" ht="19.5" customHeight="1" x14ac:dyDescent="0.2">
      <c r="A103" s="499" t="s">
        <v>353</v>
      </c>
      <c r="B103" s="628">
        <v>319</v>
      </c>
      <c r="C103" s="168" t="s">
        <v>535</v>
      </c>
      <c r="D103" s="629">
        <v>45992</v>
      </c>
    </row>
    <row r="104" spans="1:4" s="327" customFormat="1" ht="19.5" customHeight="1" x14ac:dyDescent="0.2">
      <c r="A104" s="499" t="s">
        <v>354</v>
      </c>
      <c r="B104" s="628">
        <v>271.57</v>
      </c>
      <c r="C104" s="168" t="s">
        <v>582</v>
      </c>
      <c r="D104" s="629">
        <v>46023</v>
      </c>
    </row>
    <row r="105" spans="1:4" s="327" customFormat="1" ht="19.5" customHeight="1" x14ac:dyDescent="0.2">
      <c r="A105" s="499" t="s">
        <v>583</v>
      </c>
      <c r="B105" s="628">
        <v>366.49</v>
      </c>
      <c r="C105" s="168" t="s">
        <v>584</v>
      </c>
      <c r="D105" s="630">
        <v>46023</v>
      </c>
    </row>
    <row r="106" spans="1:4" s="327" customFormat="1" ht="19.5" customHeight="1" x14ac:dyDescent="0.2">
      <c r="A106" s="499" t="s">
        <v>355</v>
      </c>
      <c r="B106" s="628">
        <v>75.53</v>
      </c>
      <c r="C106" s="168" t="s">
        <v>585</v>
      </c>
      <c r="D106" s="629">
        <v>46023</v>
      </c>
    </row>
    <row r="107" spans="1:4" s="327" customFormat="1" ht="19.5" customHeight="1" x14ac:dyDescent="0.2">
      <c r="A107" s="499" t="s">
        <v>586</v>
      </c>
      <c r="B107" s="628">
        <v>83.69</v>
      </c>
      <c r="C107" s="168" t="s">
        <v>535</v>
      </c>
      <c r="D107" s="629">
        <v>45992</v>
      </c>
    </row>
    <row r="108" spans="1:4" s="327" customFormat="1" ht="19.5" customHeight="1" x14ac:dyDescent="0.2">
      <c r="A108" s="499" t="s">
        <v>381</v>
      </c>
      <c r="B108" s="628">
        <v>412.48</v>
      </c>
      <c r="C108" s="168" t="s">
        <v>587</v>
      </c>
      <c r="D108" s="629">
        <v>46054</v>
      </c>
    </row>
    <row r="109" spans="1:4" s="327" customFormat="1" ht="19.5" customHeight="1" x14ac:dyDescent="0.2">
      <c r="A109" s="499" t="s">
        <v>357</v>
      </c>
      <c r="B109" s="628">
        <v>44.01</v>
      </c>
      <c r="C109" s="168" t="s">
        <v>157</v>
      </c>
      <c r="D109" s="629">
        <v>45992</v>
      </c>
    </row>
    <row r="110" spans="1:4" s="327" customFormat="1" ht="19.5" customHeight="1" x14ac:dyDescent="0.2">
      <c r="A110" s="499" t="s">
        <v>358</v>
      </c>
      <c r="B110" s="628">
        <v>77.099999999999994</v>
      </c>
      <c r="C110" s="168" t="s">
        <v>157</v>
      </c>
      <c r="D110" s="629">
        <v>45992</v>
      </c>
    </row>
    <row r="111" spans="1:4" s="327" customFormat="1" ht="19.5" customHeight="1" x14ac:dyDescent="0.2">
      <c r="A111" s="499" t="s">
        <v>385</v>
      </c>
      <c r="B111" s="628">
        <v>23.91</v>
      </c>
      <c r="C111" s="168" t="s">
        <v>535</v>
      </c>
      <c r="D111" s="629">
        <v>45992</v>
      </c>
    </row>
    <row r="112" spans="1:4" s="327" customFormat="1" ht="19.5" customHeight="1" x14ac:dyDescent="0.2">
      <c r="A112" s="499" t="s">
        <v>588</v>
      </c>
      <c r="B112" s="628">
        <v>7.0000000000000007E-2</v>
      </c>
      <c r="C112" s="168" t="s">
        <v>589</v>
      </c>
      <c r="D112" s="630">
        <v>46023</v>
      </c>
    </row>
    <row r="113" spans="1:4" s="327" customFormat="1" ht="19.5" customHeight="1" x14ac:dyDescent="0.2">
      <c r="A113" s="499" t="s">
        <v>360</v>
      </c>
      <c r="B113" s="628">
        <v>54.22</v>
      </c>
      <c r="C113" s="168" t="s">
        <v>157</v>
      </c>
      <c r="D113" s="629">
        <v>45992</v>
      </c>
    </row>
    <row r="114" spans="1:4" s="327" customFormat="1" ht="19.5" customHeight="1" x14ac:dyDescent="0.2">
      <c r="A114" s="499" t="s">
        <v>361</v>
      </c>
      <c r="B114" s="628">
        <v>73.91</v>
      </c>
      <c r="C114" s="168" t="s">
        <v>535</v>
      </c>
      <c r="D114" s="629">
        <v>45992</v>
      </c>
    </row>
    <row r="115" spans="1:4" s="327" customFormat="1" ht="19.5" customHeight="1" x14ac:dyDescent="0.2">
      <c r="A115" s="499" t="s">
        <v>383</v>
      </c>
      <c r="B115" s="628">
        <v>31.2</v>
      </c>
      <c r="C115" s="168" t="s">
        <v>590</v>
      </c>
      <c r="D115" s="629">
        <v>46054</v>
      </c>
    </row>
    <row r="116" spans="1:4" s="327" customFormat="1" ht="19.5" customHeight="1" x14ac:dyDescent="0.2">
      <c r="A116" s="499" t="s">
        <v>382</v>
      </c>
      <c r="B116" s="628">
        <v>40.44</v>
      </c>
      <c r="C116" s="168" t="s">
        <v>591</v>
      </c>
      <c r="D116" s="629">
        <v>46054</v>
      </c>
    </row>
    <row r="117" spans="1:4" s="327" customFormat="1" ht="19.5" customHeight="1" x14ac:dyDescent="0.2">
      <c r="A117" s="499" t="s">
        <v>592</v>
      </c>
      <c r="B117" s="628">
        <v>97.08</v>
      </c>
      <c r="C117" s="168" t="s">
        <v>535</v>
      </c>
      <c r="D117" s="629">
        <v>45992</v>
      </c>
    </row>
    <row r="118" spans="1:4" s="327" customFormat="1" ht="35.25" customHeight="1" x14ac:dyDescent="0.2">
      <c r="A118" s="499" t="s">
        <v>593</v>
      </c>
      <c r="B118" s="628">
        <v>653.39</v>
      </c>
      <c r="C118" s="168" t="s">
        <v>535</v>
      </c>
      <c r="D118" s="629">
        <v>45992</v>
      </c>
    </row>
    <row r="119" spans="1:4" s="327" customFormat="1" ht="28.5" customHeight="1" x14ac:dyDescent="0.2">
      <c r="A119" s="499" t="s">
        <v>362</v>
      </c>
      <c r="B119" s="628">
        <v>44.77</v>
      </c>
      <c r="C119" s="168" t="s">
        <v>594</v>
      </c>
      <c r="D119" s="629">
        <v>46023</v>
      </c>
    </row>
    <row r="120" spans="1:4" s="327" customFormat="1" ht="19.5" customHeight="1" x14ac:dyDescent="0.2">
      <c r="A120" s="499" t="s">
        <v>363</v>
      </c>
      <c r="B120" s="628">
        <v>40.020000000000003</v>
      </c>
      <c r="C120" s="168" t="s">
        <v>595</v>
      </c>
      <c r="D120" s="629">
        <v>46054</v>
      </c>
    </row>
    <row r="121" spans="1:4" s="327" customFormat="1" ht="44.25" customHeight="1" x14ac:dyDescent="0.2">
      <c r="A121" s="499" t="s">
        <v>596</v>
      </c>
      <c r="B121" s="628">
        <v>12.93</v>
      </c>
      <c r="C121" s="168" t="s">
        <v>535</v>
      </c>
      <c r="D121" s="629">
        <v>45992</v>
      </c>
    </row>
    <row r="122" spans="1:4" s="327" customFormat="1" ht="36" customHeight="1" x14ac:dyDescent="0.2">
      <c r="A122" s="499" t="s">
        <v>597</v>
      </c>
      <c r="B122" s="628">
        <v>16.2</v>
      </c>
      <c r="C122" s="168" t="s">
        <v>535</v>
      </c>
      <c r="D122" s="629">
        <v>45992</v>
      </c>
    </row>
    <row r="123" spans="1:4" s="327" customFormat="1" ht="33" customHeight="1" x14ac:dyDescent="0.2">
      <c r="A123" s="499" t="s">
        <v>598</v>
      </c>
      <c r="B123" s="628">
        <v>110.46</v>
      </c>
      <c r="C123" s="168" t="s">
        <v>599</v>
      </c>
      <c r="D123" s="629">
        <v>46023</v>
      </c>
    </row>
    <row r="124" spans="1:4" s="327" customFormat="1" ht="36" customHeight="1" x14ac:dyDescent="0.2">
      <c r="A124" s="499" t="s">
        <v>600</v>
      </c>
      <c r="B124" s="628">
        <v>44.86</v>
      </c>
      <c r="C124" s="168" t="s">
        <v>535</v>
      </c>
      <c r="D124" s="629">
        <v>45992</v>
      </c>
    </row>
    <row r="125" spans="1:4" s="327" customFormat="1" ht="27.75" customHeight="1" x14ac:dyDescent="0.2">
      <c r="A125" s="499" t="s">
        <v>397</v>
      </c>
      <c r="B125" s="628">
        <v>27.51</v>
      </c>
      <c r="C125" s="168" t="s">
        <v>535</v>
      </c>
      <c r="D125" s="629">
        <v>45992</v>
      </c>
    </row>
    <row r="126" spans="1:4" s="327" customFormat="1" ht="19.5" customHeight="1" x14ac:dyDescent="0.2">
      <c r="A126" s="499" t="s">
        <v>601</v>
      </c>
      <c r="B126" s="628">
        <v>47.33</v>
      </c>
      <c r="C126" s="168" t="s">
        <v>535</v>
      </c>
      <c r="D126" s="629">
        <v>45992</v>
      </c>
    </row>
    <row r="127" spans="1:4" s="327" customFormat="1" ht="19.5" customHeight="1" x14ac:dyDescent="0.2">
      <c r="A127" s="499" t="s">
        <v>387</v>
      </c>
      <c r="B127" s="628">
        <v>320.3</v>
      </c>
      <c r="C127" s="168" t="s">
        <v>535</v>
      </c>
      <c r="D127" s="629">
        <v>45992</v>
      </c>
    </row>
    <row r="128" spans="1:4" s="327" customFormat="1" ht="19.5" customHeight="1" x14ac:dyDescent="0.2">
      <c r="A128" s="499" t="s">
        <v>369</v>
      </c>
      <c r="B128" s="628">
        <v>55.01</v>
      </c>
      <c r="C128" s="168" t="s">
        <v>535</v>
      </c>
      <c r="D128" s="629">
        <v>45992</v>
      </c>
    </row>
    <row r="129" spans="1:4" s="327" customFormat="1" ht="33.75" customHeight="1" x14ac:dyDescent="0.2">
      <c r="A129" s="499" t="s">
        <v>370</v>
      </c>
      <c r="B129" s="628">
        <v>95.53</v>
      </c>
      <c r="C129" s="168" t="s">
        <v>535</v>
      </c>
      <c r="D129" s="629">
        <v>45992</v>
      </c>
    </row>
    <row r="130" spans="1:4" s="327" customFormat="1" ht="34.5" customHeight="1" x14ac:dyDescent="0.2">
      <c r="A130" s="499" t="s">
        <v>371</v>
      </c>
      <c r="B130" s="628">
        <v>40.549999999999997</v>
      </c>
      <c r="C130" s="168" t="s">
        <v>535</v>
      </c>
      <c r="D130" s="629">
        <v>45992</v>
      </c>
    </row>
    <row r="131" spans="1:4" s="327" customFormat="1" ht="32.25" customHeight="1" x14ac:dyDescent="0.2">
      <c r="A131" s="499" t="s">
        <v>602</v>
      </c>
      <c r="B131" s="628">
        <v>42.45</v>
      </c>
      <c r="C131" s="168" t="s">
        <v>603</v>
      </c>
      <c r="D131" s="629">
        <v>46054</v>
      </c>
    </row>
    <row r="132" spans="1:4" ht="21" customHeight="1" x14ac:dyDescent="0.2">
      <c r="A132" s="631" t="s">
        <v>604</v>
      </c>
      <c r="B132" s="172">
        <v>14.83</v>
      </c>
      <c r="C132" s="169" t="s">
        <v>280</v>
      </c>
      <c r="D132" s="632">
        <v>46023</v>
      </c>
    </row>
    <row r="133" spans="1:4" ht="21" customHeight="1" x14ac:dyDescent="0.2">
      <c r="A133" s="631" t="s">
        <v>605</v>
      </c>
      <c r="B133" s="172">
        <v>1130.49</v>
      </c>
      <c r="C133" s="169" t="s">
        <v>157</v>
      </c>
      <c r="D133" s="633" t="s">
        <v>606</v>
      </c>
    </row>
    <row r="134" spans="1:4" ht="21" customHeight="1" x14ac:dyDescent="0.2"/>
    <row r="135" spans="1:4" ht="39" customHeight="1" x14ac:dyDescent="0.2">
      <c r="A135" s="819" t="s">
        <v>607</v>
      </c>
      <c r="B135" s="819"/>
      <c r="C135" s="819"/>
      <c r="D135" s="819"/>
    </row>
    <row r="137" spans="1:4" ht="36" customHeight="1" x14ac:dyDescent="0.2">
      <c r="A137" s="578" t="s">
        <v>195</v>
      </c>
      <c r="B137" s="623" t="s">
        <v>561</v>
      </c>
      <c r="C137" s="2" t="s">
        <v>276</v>
      </c>
      <c r="D137" s="624" t="s">
        <v>277</v>
      </c>
    </row>
    <row r="139" spans="1:4" ht="9" customHeight="1" x14ac:dyDescent="0.2"/>
    <row r="140" spans="1:4" ht="19.5" customHeight="1" x14ac:dyDescent="0.2">
      <c r="A140" s="634" t="s">
        <v>608</v>
      </c>
      <c r="B140" s="635"/>
      <c r="C140" s="636"/>
      <c r="D140" s="637"/>
    </row>
    <row r="141" spans="1:4" ht="19.5" customHeight="1" x14ac:dyDescent="0.2">
      <c r="A141" s="596" t="s">
        <v>609</v>
      </c>
      <c r="B141" s="55">
        <v>192.42</v>
      </c>
      <c r="C141" s="638" t="s">
        <v>610</v>
      </c>
      <c r="D141" s="638" t="s">
        <v>611</v>
      </c>
    </row>
    <row r="142" spans="1:4" ht="19.5" customHeight="1" x14ac:dyDescent="0.2">
      <c r="A142" s="596" t="s">
        <v>612</v>
      </c>
      <c r="B142" s="55">
        <v>84.88</v>
      </c>
      <c r="C142" s="638" t="s">
        <v>610</v>
      </c>
      <c r="D142" s="638" t="s">
        <v>613</v>
      </c>
    </row>
    <row r="143" spans="1:4" ht="19.5" customHeight="1" x14ac:dyDescent="0.2">
      <c r="A143" s="596" t="s">
        <v>614</v>
      </c>
      <c r="B143" s="55">
        <v>21.39</v>
      </c>
      <c r="C143" s="55" t="s">
        <v>615</v>
      </c>
      <c r="D143" s="638" t="s">
        <v>616</v>
      </c>
    </row>
    <row r="144" spans="1:4" ht="19.5" customHeight="1" x14ac:dyDescent="0.2">
      <c r="A144" s="596" t="s">
        <v>617</v>
      </c>
      <c r="B144" s="55">
        <f>COTAÇÕES!C338</f>
        <v>22.64</v>
      </c>
      <c r="C144" s="55" t="s">
        <v>618</v>
      </c>
      <c r="D144" s="638" t="s">
        <v>619</v>
      </c>
    </row>
    <row r="145" spans="1:4" ht="19.5" customHeight="1" x14ac:dyDescent="0.2">
      <c r="A145" s="596" t="s">
        <v>620</v>
      </c>
      <c r="B145" s="55">
        <v>23.09</v>
      </c>
      <c r="C145" s="638" t="s">
        <v>610</v>
      </c>
      <c r="D145" s="638" t="s">
        <v>621</v>
      </c>
    </row>
    <row r="146" spans="1:4" ht="19.5" customHeight="1" x14ac:dyDescent="0.2">
      <c r="A146" s="639" t="s">
        <v>622</v>
      </c>
      <c r="B146" s="578">
        <f>SUM(B141:B145)</f>
        <v>344.4199999999999</v>
      </c>
      <c r="C146" s="640"/>
      <c r="D146" s="641"/>
    </row>
    <row r="147" spans="1:4" ht="13.5" customHeight="1" x14ac:dyDescent="0.2">
      <c r="A147" s="642"/>
      <c r="B147" s="643"/>
      <c r="C147" s="644"/>
      <c r="D147" s="645"/>
    </row>
    <row r="148" spans="1:4" ht="13.5" customHeight="1" x14ac:dyDescent="0.2">
      <c r="A148" s="642"/>
      <c r="B148" s="643"/>
      <c r="C148" s="644"/>
      <c r="D148" s="645"/>
    </row>
    <row r="149" spans="1:4" ht="13.5" customHeight="1" x14ac:dyDescent="0.2">
      <c r="A149" s="642"/>
      <c r="B149" s="643"/>
      <c r="C149" s="644"/>
      <c r="D149" s="645"/>
    </row>
    <row r="150" spans="1:4" ht="19.5" customHeight="1" x14ac:dyDescent="0.2">
      <c r="A150" s="634" t="s">
        <v>623</v>
      </c>
      <c r="B150" s="635"/>
      <c r="C150" s="636"/>
      <c r="D150" s="637"/>
    </row>
    <row r="151" spans="1:4" ht="19.5" customHeight="1" x14ac:dyDescent="0.2">
      <c r="A151" s="646" t="s">
        <v>624</v>
      </c>
      <c r="B151" s="55">
        <v>2.31</v>
      </c>
      <c r="C151" s="638" t="s">
        <v>610</v>
      </c>
      <c r="D151" s="638" t="s">
        <v>625</v>
      </c>
    </row>
    <row r="152" spans="1:4" ht="19.5" customHeight="1" x14ac:dyDescent="0.2">
      <c r="A152" s="647" t="s">
        <v>626</v>
      </c>
      <c r="B152" s="55">
        <v>36.32</v>
      </c>
      <c r="C152" s="638" t="s">
        <v>610</v>
      </c>
      <c r="D152" s="638" t="s">
        <v>627</v>
      </c>
    </row>
    <row r="153" spans="1:4" ht="19.5" customHeight="1" x14ac:dyDescent="0.2">
      <c r="A153" s="647" t="s">
        <v>628</v>
      </c>
      <c r="B153" s="55">
        <v>5.95</v>
      </c>
      <c r="C153" s="638" t="s">
        <v>610</v>
      </c>
      <c r="D153" s="638" t="s">
        <v>629</v>
      </c>
    </row>
    <row r="154" spans="1:4" ht="19.5" customHeight="1" x14ac:dyDescent="0.2">
      <c r="A154" s="647" t="s">
        <v>630</v>
      </c>
      <c r="B154" s="55">
        <v>39.08</v>
      </c>
      <c r="C154" s="638" t="s">
        <v>610</v>
      </c>
      <c r="D154" s="638" t="s">
        <v>631</v>
      </c>
    </row>
    <row r="155" spans="1:4" ht="19.5" customHeight="1" x14ac:dyDescent="0.2">
      <c r="A155" s="639" t="s">
        <v>622</v>
      </c>
      <c r="B155" s="578">
        <f>SUM(B151:B154)</f>
        <v>83.66</v>
      </c>
      <c r="C155" s="640"/>
      <c r="D155" s="641"/>
    </row>
    <row r="156" spans="1:4" ht="13.5" customHeight="1" x14ac:dyDescent="0.2">
      <c r="A156" s="642"/>
      <c r="B156" s="643"/>
      <c r="C156" s="644"/>
      <c r="D156" s="645"/>
    </row>
    <row r="157" spans="1:4" ht="13.5" customHeight="1" x14ac:dyDescent="0.2">
      <c r="A157" s="642"/>
      <c r="B157" s="643"/>
      <c r="C157" s="644"/>
      <c r="D157" s="645"/>
    </row>
    <row r="158" spans="1:4" ht="13.5" customHeight="1" x14ac:dyDescent="0.2">
      <c r="A158" s="642"/>
      <c r="B158" s="643"/>
      <c r="C158" s="644"/>
      <c r="D158" s="645"/>
    </row>
    <row r="159" spans="1:4" ht="19.5" customHeight="1" x14ac:dyDescent="0.2">
      <c r="A159" s="648" t="s">
        <v>632</v>
      </c>
      <c r="B159" s="635"/>
      <c r="C159" s="636"/>
      <c r="D159" s="637"/>
    </row>
    <row r="160" spans="1:4" ht="19.5" customHeight="1" x14ac:dyDescent="0.2">
      <c r="A160" s="647" t="s">
        <v>633</v>
      </c>
      <c r="B160" s="55">
        <v>181</v>
      </c>
      <c r="C160" s="638" t="s">
        <v>610</v>
      </c>
      <c r="D160" s="638" t="s">
        <v>634</v>
      </c>
    </row>
    <row r="161" spans="1:4" ht="19.5" customHeight="1" x14ac:dyDescent="0.2">
      <c r="A161" s="647" t="s">
        <v>635</v>
      </c>
      <c r="B161" s="55">
        <v>12.49</v>
      </c>
      <c r="C161" s="638" t="s">
        <v>610</v>
      </c>
      <c r="D161" s="649" t="s">
        <v>636</v>
      </c>
    </row>
    <row r="162" spans="1:4" ht="19.5" customHeight="1" x14ac:dyDescent="0.2">
      <c r="A162" s="647" t="s">
        <v>637</v>
      </c>
      <c r="B162" s="55">
        <f>COTAÇÕES!C382</f>
        <v>2.2999999999999998</v>
      </c>
      <c r="C162" s="55" t="s">
        <v>618</v>
      </c>
      <c r="D162" s="638"/>
    </row>
    <row r="163" spans="1:4" ht="19.5" customHeight="1" x14ac:dyDescent="0.2">
      <c r="A163" s="639" t="s">
        <v>622</v>
      </c>
      <c r="B163" s="578">
        <f>SUM(B160:B162)</f>
        <v>195.79000000000002</v>
      </c>
      <c r="C163" s="640"/>
      <c r="D163" s="641"/>
    </row>
    <row r="164" spans="1:4" ht="13.5" customHeight="1" x14ac:dyDescent="0.2">
      <c r="A164" s="642"/>
      <c r="B164" s="643"/>
      <c r="C164" s="644"/>
      <c r="D164" s="645"/>
    </row>
    <row r="165" spans="1:4" ht="13.5" customHeight="1" x14ac:dyDescent="0.2">
      <c r="A165" s="642"/>
      <c r="B165" s="643"/>
      <c r="C165" s="644"/>
      <c r="D165" s="645"/>
    </row>
    <row r="166" spans="1:4" ht="13.5" customHeight="1" x14ac:dyDescent="0.2">
      <c r="A166" s="642"/>
      <c r="B166" s="643"/>
      <c r="C166" s="644"/>
      <c r="D166" s="645"/>
    </row>
    <row r="167" spans="1:4" ht="19.5" customHeight="1" x14ac:dyDescent="0.2">
      <c r="A167" s="634" t="s">
        <v>638</v>
      </c>
      <c r="B167" s="635"/>
      <c r="C167" s="636"/>
      <c r="D167" s="637"/>
    </row>
    <row r="168" spans="1:4" ht="19.5" customHeight="1" x14ac:dyDescent="0.2">
      <c r="A168" s="647" t="s">
        <v>639</v>
      </c>
      <c r="B168" s="55">
        <v>18.559999999999999</v>
      </c>
      <c r="C168" s="638" t="s">
        <v>640</v>
      </c>
      <c r="D168" s="638" t="s">
        <v>641</v>
      </c>
    </row>
    <row r="169" spans="1:4" ht="19.5" customHeight="1" x14ac:dyDescent="0.2">
      <c r="A169" s="647" t="s">
        <v>642</v>
      </c>
      <c r="B169" s="169">
        <v>251.56</v>
      </c>
      <c r="C169" s="638" t="s">
        <v>640</v>
      </c>
      <c r="D169" s="638" t="s">
        <v>643</v>
      </c>
    </row>
    <row r="170" spans="1:4" ht="19.5" customHeight="1" x14ac:dyDescent="0.2">
      <c r="A170" s="647" t="s">
        <v>644</v>
      </c>
      <c r="B170" s="169">
        <f>COTAÇÕES!C432</f>
        <v>19</v>
      </c>
      <c r="C170" s="55" t="s">
        <v>618</v>
      </c>
      <c r="D170" s="638"/>
    </row>
    <row r="171" spans="1:4" ht="19.5" customHeight="1" x14ac:dyDescent="0.2">
      <c r="A171" s="646" t="s">
        <v>645</v>
      </c>
      <c r="B171" s="169">
        <v>38.33</v>
      </c>
      <c r="C171" s="638" t="s">
        <v>640</v>
      </c>
      <c r="D171" s="638">
        <v>36150</v>
      </c>
    </row>
    <row r="172" spans="1:4" ht="19.5" customHeight="1" x14ac:dyDescent="0.2">
      <c r="A172" s="646" t="s">
        <v>646</v>
      </c>
      <c r="B172" s="169">
        <v>79.73</v>
      </c>
      <c r="C172" s="638" t="s">
        <v>640</v>
      </c>
      <c r="D172" s="638" t="s">
        <v>647</v>
      </c>
    </row>
    <row r="173" spans="1:4" ht="19.5" customHeight="1" x14ac:dyDescent="0.2">
      <c r="A173" s="646" t="s">
        <v>648</v>
      </c>
      <c r="B173" s="169">
        <f>COTAÇÕES!C482</f>
        <v>49.9</v>
      </c>
      <c r="C173" s="55" t="s">
        <v>618</v>
      </c>
      <c r="D173" s="638"/>
    </row>
    <row r="174" spans="1:4" ht="19.5" customHeight="1" x14ac:dyDescent="0.2">
      <c r="A174" s="646" t="s">
        <v>649</v>
      </c>
      <c r="B174" s="169">
        <f>COTAÇÕES!C521</f>
        <v>13.18</v>
      </c>
      <c r="C174" s="55" t="s">
        <v>618</v>
      </c>
      <c r="D174" s="638"/>
    </row>
    <row r="175" spans="1:4" ht="19.5" customHeight="1" x14ac:dyDescent="0.2">
      <c r="A175" s="647" t="s">
        <v>650</v>
      </c>
      <c r="B175" s="169">
        <v>84.12</v>
      </c>
      <c r="C175" s="638" t="s">
        <v>615</v>
      </c>
      <c r="D175" s="638" t="s">
        <v>651</v>
      </c>
    </row>
    <row r="176" spans="1:4" ht="19.5" customHeight="1" x14ac:dyDescent="0.2">
      <c r="A176" s="647" t="str">
        <f>A141</f>
        <v>Conjunto (Calça e Camisa de brim)</v>
      </c>
      <c r="B176" s="169">
        <f>B141</f>
        <v>192.42</v>
      </c>
      <c r="C176" s="169" t="s">
        <v>610</v>
      </c>
      <c r="D176" s="638" t="str">
        <f>D141</f>
        <v>045267</v>
      </c>
    </row>
    <row r="177" spans="1:4" ht="19.5" customHeight="1" x14ac:dyDescent="0.2">
      <c r="A177" s="647" t="s">
        <v>620</v>
      </c>
      <c r="B177" s="169">
        <f>B145</f>
        <v>23.09</v>
      </c>
      <c r="C177" s="169" t="str">
        <f>C145</f>
        <v>SINAPI ES - FEV/2026</v>
      </c>
      <c r="D177" s="638" t="str">
        <f>D145</f>
        <v>012894</v>
      </c>
    </row>
    <row r="178" spans="1:4" ht="19.5" customHeight="1" x14ac:dyDescent="0.2">
      <c r="A178" s="647" t="s">
        <v>614</v>
      </c>
      <c r="B178" s="169">
        <v>21.39</v>
      </c>
      <c r="C178" s="169" t="s">
        <v>615</v>
      </c>
      <c r="D178" s="638" t="s">
        <v>616</v>
      </c>
    </row>
    <row r="179" spans="1:4" ht="19.5" customHeight="1" x14ac:dyDescent="0.2">
      <c r="A179" s="647" t="s">
        <v>652</v>
      </c>
      <c r="B179" s="169">
        <v>13.63</v>
      </c>
      <c r="C179" s="169" t="s">
        <v>615</v>
      </c>
      <c r="D179" s="638" t="s">
        <v>653</v>
      </c>
    </row>
    <row r="180" spans="1:4" ht="19.5" customHeight="1" x14ac:dyDescent="0.2">
      <c r="A180" s="647" t="s">
        <v>654</v>
      </c>
      <c r="B180" s="650">
        <v>55.49</v>
      </c>
      <c r="C180" s="650" t="s">
        <v>615</v>
      </c>
      <c r="D180" s="638" t="s">
        <v>655</v>
      </c>
    </row>
    <row r="181" spans="1:4" ht="13.5" customHeight="1" x14ac:dyDescent="0.2">
      <c r="A181" s="651"/>
      <c r="B181" s="644"/>
      <c r="C181" s="652"/>
      <c r="D181" s="653"/>
    </row>
    <row r="182" spans="1:4" ht="39" customHeight="1" x14ac:dyDescent="0.2">
      <c r="A182" s="819" t="s">
        <v>24</v>
      </c>
      <c r="B182" s="819"/>
      <c r="C182" s="819"/>
      <c r="D182" s="819"/>
    </row>
    <row r="184" spans="1:4" ht="36" customHeight="1" x14ac:dyDescent="0.2">
      <c r="A184" s="578" t="s">
        <v>195</v>
      </c>
      <c r="B184" s="623" t="s">
        <v>561</v>
      </c>
      <c r="C184" s="2" t="s">
        <v>276</v>
      </c>
      <c r="D184" s="624" t="s">
        <v>277</v>
      </c>
    </row>
    <row r="185" spans="1:4" ht="19.5" customHeight="1" x14ac:dyDescent="0.2">
      <c r="A185" s="684" t="s">
        <v>114</v>
      </c>
      <c r="B185" s="685">
        <v>0.53</v>
      </c>
      <c r="C185" s="686" t="s">
        <v>618</v>
      </c>
      <c r="D185" s="682">
        <v>45992</v>
      </c>
    </row>
    <row r="186" spans="1:4" ht="19.5" customHeight="1" x14ac:dyDescent="0.2">
      <c r="A186" s="684" t="s">
        <v>151</v>
      </c>
      <c r="B186" s="685">
        <v>0.95</v>
      </c>
      <c r="C186" s="686" t="s">
        <v>618</v>
      </c>
      <c r="D186" s="682">
        <v>45992</v>
      </c>
    </row>
    <row r="187" spans="1:4" ht="19.5" customHeight="1" x14ac:dyDescent="0.2">
      <c r="A187" s="684" t="s">
        <v>278</v>
      </c>
      <c r="B187" s="685">
        <v>1130.49</v>
      </c>
      <c r="C187" s="686" t="s">
        <v>157</v>
      </c>
      <c r="D187" s="682">
        <v>45992</v>
      </c>
    </row>
    <row r="188" spans="1:4" ht="19.5" customHeight="1" x14ac:dyDescent="0.2">
      <c r="A188" s="684" t="s">
        <v>279</v>
      </c>
      <c r="B188" s="685">
        <v>14.83</v>
      </c>
      <c r="C188" s="686" t="s">
        <v>280</v>
      </c>
      <c r="D188" s="682">
        <v>46023</v>
      </c>
    </row>
    <row r="189" spans="1:4" ht="19.5" customHeight="1" x14ac:dyDescent="0.2">
      <c r="A189" s="684" t="s">
        <v>283</v>
      </c>
      <c r="B189" s="685">
        <v>2.59</v>
      </c>
      <c r="C189" s="686" t="s">
        <v>284</v>
      </c>
      <c r="D189" s="683">
        <v>46054</v>
      </c>
    </row>
    <row r="190" spans="1:4" ht="19.5" customHeight="1" x14ac:dyDescent="0.2">
      <c r="A190" s="684" t="s">
        <v>285</v>
      </c>
      <c r="B190" s="685">
        <v>2.78</v>
      </c>
      <c r="C190" s="686" t="s">
        <v>284</v>
      </c>
      <c r="D190" s="683">
        <v>46054</v>
      </c>
    </row>
    <row r="191" spans="1:4" ht="19.5" customHeight="1" x14ac:dyDescent="0.2">
      <c r="A191" s="684" t="s">
        <v>286</v>
      </c>
      <c r="B191" s="685">
        <v>3.02</v>
      </c>
      <c r="C191" s="686" t="s">
        <v>157</v>
      </c>
      <c r="D191" s="683">
        <v>45992</v>
      </c>
    </row>
    <row r="192" spans="1:4" ht="19.5" customHeight="1" x14ac:dyDescent="0.2">
      <c r="A192" s="684" t="s">
        <v>291</v>
      </c>
      <c r="B192" s="685">
        <v>1.46</v>
      </c>
      <c r="C192" s="686" t="s">
        <v>157</v>
      </c>
      <c r="D192" s="683">
        <v>45992</v>
      </c>
    </row>
    <row r="193" spans="1:4" ht="19.5" customHeight="1" x14ac:dyDescent="0.2">
      <c r="A193" s="684" t="s">
        <v>292</v>
      </c>
      <c r="B193" s="685">
        <v>0.97</v>
      </c>
      <c r="C193" s="686" t="s">
        <v>157</v>
      </c>
      <c r="D193" s="683">
        <v>45992</v>
      </c>
    </row>
    <row r="195" spans="1:4" ht="39" customHeight="1" x14ac:dyDescent="0.2">
      <c r="A195" s="819" t="s">
        <v>692</v>
      </c>
      <c r="B195" s="819"/>
      <c r="C195" s="819"/>
      <c r="D195" s="819"/>
    </row>
    <row r="197" spans="1:4" ht="36" customHeight="1" x14ac:dyDescent="0.2">
      <c r="A197" s="693" t="s">
        <v>195</v>
      </c>
      <c r="B197" s="694" t="s">
        <v>561</v>
      </c>
      <c r="C197" s="695" t="s">
        <v>276</v>
      </c>
      <c r="D197" s="696" t="s">
        <v>277</v>
      </c>
    </row>
    <row r="198" spans="1:4" ht="40.15" customHeight="1" x14ac:dyDescent="0.2">
      <c r="A198" s="697" t="s">
        <v>261</v>
      </c>
      <c r="B198" s="685">
        <v>17000</v>
      </c>
      <c r="C198" s="686" t="s">
        <v>618</v>
      </c>
      <c r="D198" s="698" t="s">
        <v>606</v>
      </c>
    </row>
    <row r="199" spans="1:4" ht="42" customHeight="1" x14ac:dyDescent="0.2">
      <c r="A199" s="697" t="s">
        <v>262</v>
      </c>
      <c r="B199" s="685">
        <v>34000</v>
      </c>
      <c r="C199" s="686" t="s">
        <v>618</v>
      </c>
      <c r="D199" s="698" t="s">
        <v>606</v>
      </c>
    </row>
    <row r="200" spans="1:4" ht="40.15" customHeight="1" x14ac:dyDescent="0.2">
      <c r="A200" s="697" t="s">
        <v>264</v>
      </c>
      <c r="B200" s="685">
        <v>1604</v>
      </c>
      <c r="C200" s="686" t="s">
        <v>618</v>
      </c>
      <c r="D200" s="698" t="s">
        <v>606</v>
      </c>
    </row>
    <row r="201" spans="1:4" ht="40.15" customHeight="1" x14ac:dyDescent="0.2">
      <c r="A201" s="697" t="s">
        <v>266</v>
      </c>
      <c r="B201" s="685">
        <v>50</v>
      </c>
      <c r="C201" s="686" t="s">
        <v>618</v>
      </c>
      <c r="D201" s="698" t="s">
        <v>606</v>
      </c>
    </row>
    <row r="202" spans="1:4" ht="40.15" customHeight="1" x14ac:dyDescent="0.2">
      <c r="A202" s="697" t="s">
        <v>268</v>
      </c>
      <c r="B202" s="685">
        <v>6129.98</v>
      </c>
      <c r="C202" s="686" t="s">
        <v>618</v>
      </c>
      <c r="D202" s="698" t="s">
        <v>606</v>
      </c>
    </row>
  </sheetData>
  <mergeCells count="11">
    <mergeCell ref="A182:D182"/>
    <mergeCell ref="A195:D195"/>
    <mergeCell ref="A74:D74"/>
    <mergeCell ref="A90:D90"/>
    <mergeCell ref="A98:D98"/>
    <mergeCell ref="A135:D135"/>
    <mergeCell ref="A1:D1"/>
    <mergeCell ref="A3:D3"/>
    <mergeCell ref="A5:D5"/>
    <mergeCell ref="A34:D34"/>
    <mergeCell ref="C36:D36"/>
  </mergeCells>
  <phoneticPr fontId="27" type="noConversion"/>
  <printOptions horizontalCentered="1"/>
  <pageMargins left="0.78740157480314965" right="0.59055118110236227" top="0.39370078740157483" bottom="0.78740157480314965" header="0.51181102362204722" footer="0.31496062992125984"/>
  <pageSetup paperSize="9" scale="64" fitToHeight="0" orientation="portrait" r:id="rId1"/>
  <headerFooter>
    <oddFooter>&amp;L&amp;F - &amp;A&amp;RPágina &amp;P/&amp;N</oddFooter>
  </headerFooter>
  <rowBreaks count="6" manualBreakCount="6">
    <brk id="33" max="16383" man="1"/>
    <brk id="73" max="16383" man="1"/>
    <brk id="89" max="16383" man="1"/>
    <brk id="97" max="16383" man="1"/>
    <brk id="133" max="16383" man="1"/>
    <brk id="181" max="3" man="1"/>
  </rowBreaks>
  <drawing r:id="rId2"/>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000-000000000000}">
  <sheetPr>
    <tabColor rgb="FFFFFF00"/>
    <pageSetUpPr fitToPage="1"/>
  </sheetPr>
  <dimension ref="A1:O4"/>
  <sheetViews>
    <sheetView view="pageBreakPreview" zoomScaleNormal="100" workbookViewId="0">
      <selection activeCell="D12" sqref="D12"/>
    </sheetView>
  </sheetViews>
  <sheetFormatPr defaultColWidth="8.85546875" defaultRowHeight="12.75" x14ac:dyDescent="0.2"/>
  <cols>
    <col min="1" max="1" width="80" style="4" customWidth="1"/>
    <col min="2" max="2" width="8.28515625" style="5" customWidth="1"/>
    <col min="3" max="3" width="8.85546875" style="5"/>
    <col min="4" max="4" width="10.28515625" style="5" customWidth="1"/>
    <col min="5" max="5" width="11.28515625" style="5" customWidth="1"/>
    <col min="6" max="11" width="8.85546875" style="5"/>
    <col min="12" max="15" width="8.85546875" style="4"/>
    <col min="16" max="16384" width="8.85546875" style="6"/>
  </cols>
  <sheetData>
    <row r="1" spans="1:15" ht="39.75" customHeight="1" x14ac:dyDescent="0.2">
      <c r="A1" s="7"/>
    </row>
    <row r="2" spans="1:15" s="5" customFormat="1" ht="42" customHeight="1" x14ac:dyDescent="0.2">
      <c r="A2" s="8" t="s">
        <v>656</v>
      </c>
      <c r="L2" s="4"/>
      <c r="M2" s="4"/>
      <c r="N2" s="4"/>
      <c r="O2" s="4"/>
    </row>
    <row r="3" spans="1:15" s="5" customFormat="1" ht="42" customHeight="1" x14ac:dyDescent="0.2">
      <c r="A3" s="7" t="s">
        <v>657</v>
      </c>
      <c r="L3" s="4"/>
      <c r="M3" s="4"/>
      <c r="N3" s="4"/>
      <c r="O3" s="4"/>
    </row>
    <row r="4" spans="1:15" s="5" customFormat="1" ht="42.75" customHeight="1" x14ac:dyDescent="0.25">
      <c r="A4" s="9"/>
      <c r="L4" s="4"/>
      <c r="M4" s="4"/>
      <c r="N4" s="4"/>
      <c r="O4" s="4"/>
    </row>
  </sheetData>
  <printOptions horizontalCentered="1" verticalCentered="1"/>
  <pageMargins left="0.78749999999999998" right="0.39374999999999999" top="1.04236111111111" bottom="0.98402777777777795" header="0.511811023622047" footer="0.196527777777778"/>
  <pageSetup paperSize="9" fitToHeight="0" orientation="portrait" horizontalDpi="300" verticalDpi="300" r:id="rId1"/>
  <headerFooter>
    <oddFooter>&amp;L&amp;F&amp;C_x005F_x000a_&amp;RPágina &amp;P/&amp;N</oddFooter>
  </headerFooter>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100-000000000000}">
  <sheetPr>
    <tabColor rgb="FF92D050"/>
    <pageSetUpPr fitToPage="1"/>
  </sheetPr>
  <dimension ref="A1:F564"/>
  <sheetViews>
    <sheetView view="pageBreakPreview" topLeftCell="A540" zoomScaleNormal="100" workbookViewId="0">
      <selection activeCell="A564" sqref="A564"/>
    </sheetView>
  </sheetViews>
  <sheetFormatPr defaultColWidth="8.85546875" defaultRowHeight="12.75" x14ac:dyDescent="0.2"/>
  <cols>
    <col min="1" max="1" width="8.140625" customWidth="1"/>
    <col min="3" max="3" width="56.7109375" customWidth="1"/>
    <col min="4" max="4" width="9.28515625" customWidth="1"/>
    <col min="5" max="5" width="49.28515625" customWidth="1"/>
    <col min="6" max="6" width="10.28515625" customWidth="1"/>
    <col min="7" max="7" width="54.7109375" customWidth="1"/>
    <col min="8" max="8" width="15" customWidth="1"/>
  </cols>
  <sheetData>
    <row r="1" spans="1:6" ht="140.25" customHeight="1" x14ac:dyDescent="0.2">
      <c r="A1" s="444"/>
      <c r="B1" s="298"/>
      <c r="C1" s="298"/>
      <c r="D1" s="298"/>
      <c r="E1" s="567"/>
    </row>
    <row r="2" spans="1:6" ht="14.25" customHeight="1" x14ac:dyDescent="0.2">
      <c r="A2" s="444"/>
      <c r="B2" s="298"/>
      <c r="C2" s="298"/>
      <c r="D2" s="298"/>
      <c r="E2" s="567"/>
    </row>
    <row r="3" spans="1:6" ht="39.75" customHeight="1" x14ac:dyDescent="0.2">
      <c r="A3" s="826" t="s">
        <v>658</v>
      </c>
      <c r="B3" s="826"/>
      <c r="C3" s="826"/>
      <c r="D3" s="826"/>
      <c r="E3" s="826"/>
    </row>
    <row r="7" spans="1:6" ht="25.5" customHeight="1" x14ac:dyDescent="0.2">
      <c r="A7" s="654" t="str">
        <f>Veículos!A13</f>
        <v>2.7</v>
      </c>
      <c r="B7" s="654" t="str">
        <f>'2.7'!A5</f>
        <v>ÔNIBUS URBANO capacidade 40 passageiros</v>
      </c>
      <c r="C7" s="655"/>
      <c r="D7" s="655"/>
      <c r="E7" s="655"/>
    </row>
    <row r="11" spans="1:6" ht="12.75" customHeight="1" x14ac:dyDescent="0.2">
      <c r="A11" s="827"/>
      <c r="B11" s="827"/>
      <c r="C11" s="827"/>
      <c r="D11" s="827"/>
      <c r="E11" s="827"/>
    </row>
    <row r="12" spans="1:6" ht="41.25" customHeight="1" x14ac:dyDescent="0.2">
      <c r="A12" s="827"/>
      <c r="B12" s="827"/>
      <c r="C12" s="827"/>
      <c r="D12" s="827"/>
      <c r="E12" s="827"/>
    </row>
    <row r="13" spans="1:6" ht="24.75" customHeight="1" x14ac:dyDescent="0.2">
      <c r="A13" s="656"/>
      <c r="B13" s="824"/>
      <c r="C13" s="824"/>
      <c r="D13" s="656"/>
      <c r="E13" s="148"/>
    </row>
    <row r="14" spans="1:6" ht="24.75" customHeight="1" x14ac:dyDescent="0.2">
      <c r="A14" s="656"/>
      <c r="B14" s="824"/>
      <c r="C14" s="824"/>
      <c r="D14" s="656"/>
      <c r="E14" s="148"/>
    </row>
    <row r="15" spans="1:6" ht="24.75" customHeight="1" x14ac:dyDescent="0.2">
      <c r="A15" s="656"/>
      <c r="B15" s="824"/>
      <c r="C15" s="824"/>
      <c r="D15" s="656"/>
      <c r="E15" s="148"/>
      <c r="F15" s="523"/>
    </row>
    <row r="16" spans="1:6" ht="24.75" customHeight="1" x14ac:dyDescent="0.2">
      <c r="A16" s="656"/>
      <c r="B16" s="824"/>
      <c r="C16" s="824"/>
      <c r="D16" s="656"/>
      <c r="E16" s="148"/>
    </row>
    <row r="17" spans="1:5" ht="24.75" customHeight="1" x14ac:dyDescent="0.2">
      <c r="A17" s="656"/>
      <c r="B17" s="824"/>
      <c r="C17" s="824"/>
      <c r="D17" s="656"/>
      <c r="E17" s="148"/>
    </row>
    <row r="18" spans="1:5" ht="24.75" customHeight="1" x14ac:dyDescent="0.2">
      <c r="A18" s="656"/>
      <c r="B18" s="824"/>
      <c r="C18" s="824"/>
      <c r="D18" s="656"/>
      <c r="E18" s="148"/>
    </row>
    <row r="19" spans="1:5" ht="24.75" customHeight="1" x14ac:dyDescent="0.2">
      <c r="A19" s="656"/>
      <c r="B19" s="824"/>
      <c r="C19" s="824"/>
      <c r="D19" s="656"/>
      <c r="E19" s="148"/>
    </row>
    <row r="20" spans="1:5" ht="24.75" customHeight="1" x14ac:dyDescent="0.2">
      <c r="A20" s="656"/>
      <c r="B20" s="824"/>
      <c r="C20" s="824"/>
      <c r="D20" s="656"/>
      <c r="E20" s="148"/>
    </row>
    <row r="21" spans="1:5" ht="24.75" customHeight="1" x14ac:dyDescent="0.2">
      <c r="A21" s="656"/>
      <c r="B21" s="824"/>
      <c r="C21" s="824"/>
      <c r="D21" s="656"/>
      <c r="E21" s="148"/>
    </row>
    <row r="22" spans="1:5" ht="24.75" customHeight="1" x14ac:dyDescent="0.2">
      <c r="A22" s="656"/>
      <c r="B22" s="824"/>
      <c r="C22" s="824"/>
      <c r="D22" s="656"/>
      <c r="E22" s="148"/>
    </row>
    <row r="23" spans="1:5" ht="24.75" customHeight="1" x14ac:dyDescent="0.2">
      <c r="A23" s="656"/>
      <c r="B23" s="824"/>
      <c r="C23" s="824"/>
      <c r="D23" s="656"/>
      <c r="E23" s="148"/>
    </row>
    <row r="24" spans="1:5" ht="24.75" customHeight="1" x14ac:dyDescent="0.2">
      <c r="A24" s="656"/>
      <c r="B24" s="824"/>
      <c r="C24" s="824"/>
      <c r="D24" s="656"/>
      <c r="E24" s="148"/>
    </row>
    <row r="25" spans="1:5" ht="25.5" customHeight="1" x14ac:dyDescent="0.2">
      <c r="A25" s="658" t="s">
        <v>659</v>
      </c>
      <c r="B25" s="658"/>
      <c r="C25" s="659">
        <v>385375.3</v>
      </c>
      <c r="D25" s="660"/>
      <c r="E25" s="661"/>
    </row>
    <row r="26" spans="1:5" ht="24.75" customHeight="1" x14ac:dyDescent="0.2">
      <c r="A26" s="823" t="s">
        <v>660</v>
      </c>
      <c r="B26" s="823"/>
      <c r="C26" s="823"/>
      <c r="D26" s="823"/>
      <c r="E26" s="823"/>
    </row>
    <row r="27" spans="1:5" ht="9.75" customHeight="1" x14ac:dyDescent="0.2">
      <c r="A27" s="656"/>
      <c r="B27" s="657"/>
      <c r="C27" s="662"/>
      <c r="D27" s="656"/>
      <c r="E27" s="148"/>
    </row>
    <row r="28" spans="1:5" ht="25.5" customHeight="1" x14ac:dyDescent="0.2">
      <c r="A28" s="663" t="str">
        <f>Dados!A57</f>
        <v>Triturador de galho</v>
      </c>
      <c r="B28" s="664"/>
      <c r="C28" s="665"/>
      <c r="D28" s="666"/>
      <c r="E28" s="667"/>
    </row>
    <row r="29" spans="1:5" ht="24.75" customHeight="1" x14ac:dyDescent="0.2">
      <c r="A29" s="656"/>
      <c r="B29" s="657"/>
      <c r="C29" s="662"/>
      <c r="D29" s="656"/>
      <c r="E29" s="148"/>
    </row>
    <row r="30" spans="1:5" ht="24.75" customHeight="1" x14ac:dyDescent="0.2">
      <c r="A30" s="656"/>
      <c r="B30" s="657"/>
      <c r="C30" s="662"/>
      <c r="D30" s="656"/>
      <c r="E30" s="148"/>
    </row>
    <row r="31" spans="1:5" ht="24.75" customHeight="1" x14ac:dyDescent="0.2">
      <c r="A31" s="656"/>
      <c r="B31" s="657"/>
      <c r="C31" s="662"/>
      <c r="D31" s="656"/>
      <c r="E31" s="148"/>
    </row>
    <row r="32" spans="1:5" ht="24.75" customHeight="1" x14ac:dyDescent="0.2">
      <c r="A32" s="656"/>
      <c r="B32" s="657"/>
      <c r="C32" s="662"/>
      <c r="D32" s="656"/>
      <c r="E32" s="148"/>
    </row>
    <row r="33" spans="1:5" ht="24.75" customHeight="1" x14ac:dyDescent="0.2">
      <c r="A33" s="656"/>
      <c r="B33" s="657"/>
      <c r="C33" s="662"/>
      <c r="D33" s="656"/>
      <c r="E33" s="148"/>
    </row>
    <row r="34" spans="1:5" ht="24.75" customHeight="1" x14ac:dyDescent="0.2">
      <c r="A34" s="656"/>
      <c r="B34" s="657"/>
      <c r="C34" s="662"/>
      <c r="D34" s="656"/>
      <c r="E34" s="148"/>
    </row>
    <row r="35" spans="1:5" ht="24.75" customHeight="1" x14ac:dyDescent="0.2">
      <c r="A35" s="656"/>
      <c r="B35" s="657"/>
      <c r="C35" s="662"/>
      <c r="D35" s="656"/>
      <c r="E35" s="148"/>
    </row>
    <row r="36" spans="1:5" ht="24.75" customHeight="1" x14ac:dyDescent="0.2">
      <c r="A36" s="656"/>
      <c r="B36" s="657"/>
      <c r="C36" s="662"/>
      <c r="D36" s="656"/>
      <c r="E36" s="148"/>
    </row>
    <row r="37" spans="1:5" ht="24.75" customHeight="1" x14ac:dyDescent="0.2">
      <c r="A37" s="656"/>
      <c r="B37" s="657"/>
      <c r="C37" s="662"/>
      <c r="D37" s="656"/>
      <c r="E37" s="148"/>
    </row>
    <row r="38" spans="1:5" ht="24.75" customHeight="1" x14ac:dyDescent="0.2">
      <c r="A38" s="656"/>
      <c r="B38" s="657"/>
      <c r="C38" s="662"/>
      <c r="D38" s="656"/>
      <c r="E38" s="148"/>
    </row>
    <row r="39" spans="1:5" ht="24.75" customHeight="1" x14ac:dyDescent="0.2">
      <c r="A39" s="656"/>
      <c r="B39" s="657"/>
      <c r="C39" s="662"/>
      <c r="D39" s="656"/>
      <c r="E39" s="148"/>
    </row>
    <row r="40" spans="1:5" ht="24.75" customHeight="1" x14ac:dyDescent="0.2">
      <c r="A40" s="656"/>
      <c r="B40" s="657"/>
      <c r="C40" s="662"/>
      <c r="D40" s="656"/>
      <c r="E40" s="148"/>
    </row>
    <row r="41" spans="1:5" ht="24.75" customHeight="1" x14ac:dyDescent="0.2">
      <c r="A41" s="656"/>
      <c r="B41" s="657"/>
      <c r="C41" s="662"/>
      <c r="D41" s="656"/>
      <c r="E41" s="148"/>
    </row>
    <row r="42" spans="1:5" ht="24.75" customHeight="1" x14ac:dyDescent="0.2">
      <c r="A42" s="656"/>
      <c r="B42" s="657"/>
      <c r="C42" s="662"/>
      <c r="D42" s="656"/>
      <c r="E42" s="148"/>
    </row>
    <row r="43" spans="1:5" ht="24.75" customHeight="1" x14ac:dyDescent="0.2">
      <c r="A43" s="656"/>
      <c r="B43" s="657"/>
      <c r="C43" s="662"/>
      <c r="D43" s="656"/>
      <c r="E43" s="148"/>
    </row>
    <row r="44" spans="1:5" ht="24.75" customHeight="1" x14ac:dyDescent="0.2">
      <c r="A44" s="656"/>
      <c r="B44" s="657"/>
      <c r="C44" s="662"/>
      <c r="D44" s="656"/>
      <c r="E44" s="148"/>
    </row>
    <row r="45" spans="1:5" ht="24.75" customHeight="1" x14ac:dyDescent="0.2">
      <c r="A45" s="656"/>
      <c r="B45" s="657"/>
      <c r="C45" s="662"/>
      <c r="D45" s="656"/>
      <c r="E45" s="148"/>
    </row>
    <row r="46" spans="1:5" ht="13.5" customHeight="1" x14ac:dyDescent="0.2">
      <c r="A46" s="656"/>
      <c r="B46" s="657"/>
      <c r="C46" s="662"/>
      <c r="D46" s="656"/>
      <c r="E46" s="148"/>
    </row>
    <row r="47" spans="1:5" ht="25.5" customHeight="1" x14ac:dyDescent="0.2">
      <c r="A47" s="658" t="s">
        <v>659</v>
      </c>
      <c r="B47" s="658"/>
      <c r="C47" s="659">
        <v>107234</v>
      </c>
      <c r="D47" s="660"/>
      <c r="E47" s="661"/>
    </row>
    <row r="48" spans="1:5" ht="27" customHeight="1" x14ac:dyDescent="0.2">
      <c r="A48" s="825" t="s">
        <v>661</v>
      </c>
      <c r="B48" s="825"/>
      <c r="C48" s="825"/>
      <c r="D48" s="825"/>
      <c r="E48" s="825"/>
    </row>
    <row r="50" spans="1:5" ht="12.75" customHeight="1" x14ac:dyDescent="0.2">
      <c r="E50" s="194"/>
    </row>
    <row r="52" spans="1:5" ht="25.5" customHeight="1" x14ac:dyDescent="0.2">
      <c r="A52" s="668" t="str">
        <f>Dados!A58</f>
        <v>Roçadeira</v>
      </c>
      <c r="B52" s="669"/>
      <c r="C52" s="669"/>
      <c r="D52" s="669"/>
      <c r="E52" s="669"/>
    </row>
    <row r="86" spans="1:5" ht="25.5" customHeight="1" x14ac:dyDescent="0.2">
      <c r="A86" s="658" t="s">
        <v>659</v>
      </c>
      <c r="B86" s="658"/>
      <c r="C86" s="659">
        <v>5513</v>
      </c>
      <c r="D86" s="660"/>
      <c r="E86" s="661"/>
    </row>
    <row r="87" spans="1:5" ht="13.5" customHeight="1" x14ac:dyDescent="0.2">
      <c r="A87" s="823" t="s">
        <v>662</v>
      </c>
      <c r="B87" s="823"/>
      <c r="C87" s="823"/>
      <c r="D87" s="823"/>
      <c r="E87" s="823"/>
    </row>
    <row r="90" spans="1:5" ht="12.75" customHeight="1" x14ac:dyDescent="0.2">
      <c r="A90" s="670"/>
    </row>
    <row r="91" spans="1:5" ht="12.75" customHeight="1" x14ac:dyDescent="0.2">
      <c r="A91" s="670"/>
    </row>
    <row r="92" spans="1:5" ht="25.5" customHeight="1" x14ac:dyDescent="0.2">
      <c r="A92" s="668" t="str">
        <f>Dados!A59</f>
        <v>Motosserra grande</v>
      </c>
      <c r="B92" s="669"/>
      <c r="C92" s="669"/>
      <c r="D92" s="669"/>
      <c r="E92" s="669"/>
    </row>
    <row r="113" spans="1:5" ht="25.5" customHeight="1" x14ac:dyDescent="0.2">
      <c r="A113" s="658" t="s">
        <v>659</v>
      </c>
      <c r="B113" s="658"/>
      <c r="C113" s="659">
        <v>4735</v>
      </c>
      <c r="D113" s="660"/>
      <c r="E113" s="661"/>
    </row>
    <row r="114" spans="1:5" ht="13.5" customHeight="1" x14ac:dyDescent="0.2">
      <c r="A114" s="823" t="s">
        <v>663</v>
      </c>
      <c r="B114" s="823"/>
      <c r="C114" s="823"/>
      <c r="D114" s="823"/>
      <c r="E114" s="823"/>
    </row>
    <row r="121" spans="1:5" ht="25.5" customHeight="1" x14ac:dyDescent="0.2">
      <c r="A121" s="668" t="s">
        <v>664</v>
      </c>
      <c r="B121" s="669"/>
      <c r="C121" s="669"/>
      <c r="D121" s="669"/>
      <c r="E121" s="669"/>
    </row>
    <row r="156" spans="1:5" ht="25.5" customHeight="1" x14ac:dyDescent="0.2">
      <c r="A156" s="658" t="s">
        <v>659</v>
      </c>
      <c r="B156" s="658"/>
      <c r="C156" s="659">
        <v>12000</v>
      </c>
      <c r="D156" s="660"/>
      <c r="E156" s="661"/>
    </row>
    <row r="157" spans="1:5" ht="13.5" customHeight="1" x14ac:dyDescent="0.2">
      <c r="A157" s="823" t="s">
        <v>665</v>
      </c>
      <c r="B157" s="823"/>
      <c r="C157" s="823"/>
      <c r="D157" s="823"/>
      <c r="E157" s="823"/>
    </row>
    <row r="160" spans="1:5" ht="25.5" customHeight="1" x14ac:dyDescent="0.2">
      <c r="A160" s="668" t="s">
        <v>666</v>
      </c>
      <c r="B160" s="669"/>
      <c r="C160" s="669"/>
      <c r="D160" s="669"/>
      <c r="E160" s="669"/>
    </row>
    <row r="189" spans="1:5" ht="25.5" customHeight="1" x14ac:dyDescent="0.2">
      <c r="A189" s="658" t="s">
        <v>659</v>
      </c>
      <c r="B189" s="658"/>
      <c r="C189" s="659">
        <v>75.010000000000005</v>
      </c>
      <c r="D189" s="660"/>
      <c r="E189" s="661"/>
    </row>
    <row r="190" spans="1:5" ht="25.5" customHeight="1" x14ac:dyDescent="0.2">
      <c r="A190" s="823" t="s">
        <v>667</v>
      </c>
      <c r="B190" s="823"/>
      <c r="C190" s="823"/>
      <c r="D190" s="823"/>
      <c r="E190" s="823"/>
    </row>
    <row r="194" spans="1:5" ht="25.5" customHeight="1" x14ac:dyDescent="0.2">
      <c r="A194" s="668" t="s">
        <v>668</v>
      </c>
      <c r="B194" s="669"/>
      <c r="C194" s="669"/>
      <c r="D194" s="669"/>
      <c r="E194" s="669"/>
    </row>
    <row r="225" spans="1:5" ht="25.5" customHeight="1" x14ac:dyDescent="0.2">
      <c r="A225" s="658" t="s">
        <v>659</v>
      </c>
      <c r="B225" s="658"/>
      <c r="C225" s="659">
        <v>64.900000000000006</v>
      </c>
      <c r="D225" s="660"/>
      <c r="E225" s="661"/>
    </row>
    <row r="226" spans="1:5" ht="25.5" customHeight="1" x14ac:dyDescent="0.2">
      <c r="A226" s="823" t="s">
        <v>669</v>
      </c>
      <c r="B226" s="823"/>
      <c r="C226" s="823"/>
      <c r="D226" s="823"/>
      <c r="E226" s="823"/>
    </row>
    <row r="230" spans="1:5" ht="25.5" customHeight="1" x14ac:dyDescent="0.2">
      <c r="A230" s="668" t="s">
        <v>670</v>
      </c>
      <c r="B230" s="669"/>
      <c r="C230" s="669"/>
      <c r="D230" s="669"/>
      <c r="E230" s="669"/>
    </row>
    <row r="262" spans="1:5" ht="25.5" customHeight="1" x14ac:dyDescent="0.2">
      <c r="A262" s="658" t="s">
        <v>659</v>
      </c>
      <c r="B262" s="658"/>
      <c r="C262" s="659">
        <v>179.9</v>
      </c>
      <c r="D262" s="660"/>
      <c r="E262" s="661"/>
    </row>
    <row r="263" spans="1:5" ht="25.5" customHeight="1" x14ac:dyDescent="0.2">
      <c r="A263" s="823" t="s">
        <v>671</v>
      </c>
      <c r="B263" s="823"/>
      <c r="C263" s="823"/>
      <c r="D263" s="823"/>
      <c r="E263" s="823"/>
    </row>
    <row r="268" spans="1:5" ht="25.5" customHeight="1" x14ac:dyDescent="0.2">
      <c r="A268" s="668" t="s">
        <v>672</v>
      </c>
      <c r="B268" s="669"/>
      <c r="C268" s="669"/>
      <c r="D268" s="669"/>
      <c r="E268" s="669"/>
    </row>
    <row r="300" spans="1:5" ht="25.5" customHeight="1" x14ac:dyDescent="0.2">
      <c r="A300" s="658" t="s">
        <v>659</v>
      </c>
      <c r="B300" s="658"/>
      <c r="C300" s="659">
        <v>23.9</v>
      </c>
      <c r="D300" s="660"/>
      <c r="E300" s="661"/>
    </row>
    <row r="301" spans="1:5" ht="25.5" customHeight="1" x14ac:dyDescent="0.2">
      <c r="A301" s="823" t="s">
        <v>673</v>
      </c>
      <c r="B301" s="823"/>
      <c r="C301" s="823"/>
      <c r="D301" s="823"/>
      <c r="E301" s="823"/>
    </row>
    <row r="305" spans="1:5" ht="25.5" customHeight="1" x14ac:dyDescent="0.2">
      <c r="A305" s="668" t="s">
        <v>674</v>
      </c>
      <c r="B305" s="669"/>
      <c r="C305" s="669"/>
      <c r="D305" s="669"/>
      <c r="E305" s="669"/>
    </row>
    <row r="338" spans="1:5" ht="25.5" customHeight="1" x14ac:dyDescent="0.2">
      <c r="A338" s="658" t="s">
        <v>659</v>
      </c>
      <c r="B338" s="658"/>
      <c r="C338" s="659">
        <v>22.64</v>
      </c>
      <c r="D338" s="660"/>
      <c r="E338" s="661"/>
    </row>
    <row r="339" spans="1:5" ht="25.5" customHeight="1" x14ac:dyDescent="0.2">
      <c r="A339" s="823" t="s">
        <v>675</v>
      </c>
      <c r="B339" s="823"/>
      <c r="C339" s="823"/>
      <c r="D339" s="823"/>
      <c r="E339" s="823"/>
    </row>
    <row r="343" spans="1:5" ht="25.5" customHeight="1" x14ac:dyDescent="0.2">
      <c r="A343" s="668" t="s">
        <v>676</v>
      </c>
      <c r="B343" s="669"/>
      <c r="C343" s="669"/>
      <c r="D343" s="669"/>
      <c r="E343" s="669"/>
    </row>
    <row r="382" spans="1:5" ht="25.5" customHeight="1" x14ac:dyDescent="0.2">
      <c r="A382" s="658" t="s">
        <v>659</v>
      </c>
      <c r="B382" s="658"/>
      <c r="C382" s="659">
        <v>2.2999999999999998</v>
      </c>
      <c r="D382" s="660"/>
      <c r="E382" s="661"/>
    </row>
    <row r="383" spans="1:5" ht="25.5" customHeight="1" x14ac:dyDescent="0.2">
      <c r="A383" s="823" t="s">
        <v>677</v>
      </c>
      <c r="B383" s="823"/>
      <c r="C383" s="823"/>
      <c r="D383" s="823"/>
      <c r="E383" s="823"/>
    </row>
    <row r="387" spans="1:5" ht="25.5" customHeight="1" x14ac:dyDescent="0.2">
      <c r="A387" s="668" t="s">
        <v>678</v>
      </c>
      <c r="B387" s="669"/>
      <c r="C387" s="669"/>
      <c r="D387" s="669"/>
      <c r="E387" s="669"/>
    </row>
    <row r="432" spans="1:5" ht="25.5" customHeight="1" x14ac:dyDescent="0.2">
      <c r="A432" s="658" t="s">
        <v>659</v>
      </c>
      <c r="B432" s="658"/>
      <c r="C432" s="659">
        <v>19</v>
      </c>
      <c r="D432" s="660"/>
      <c r="E432" s="661"/>
    </row>
    <row r="433" spans="1:5" ht="25.5" customHeight="1" x14ac:dyDescent="0.2">
      <c r="A433" s="823" t="s">
        <v>679</v>
      </c>
      <c r="B433" s="823"/>
      <c r="C433" s="823"/>
      <c r="D433" s="823"/>
      <c r="E433" s="823"/>
    </row>
    <row r="436" spans="1:5" ht="25.5" customHeight="1" x14ac:dyDescent="0.2">
      <c r="A436" s="668" t="s">
        <v>680</v>
      </c>
      <c r="B436" s="669"/>
      <c r="C436" s="669"/>
      <c r="D436" s="669"/>
      <c r="E436" s="669"/>
    </row>
    <row r="482" spans="1:5" ht="25.5" customHeight="1" x14ac:dyDescent="0.2">
      <c r="A482" s="658" t="s">
        <v>659</v>
      </c>
      <c r="B482" s="658"/>
      <c r="C482" s="659">
        <v>49.9</v>
      </c>
      <c r="D482" s="660"/>
      <c r="E482" s="661"/>
    </row>
    <row r="483" spans="1:5" ht="25.5" customHeight="1" x14ac:dyDescent="0.2">
      <c r="A483" s="823" t="s">
        <v>681</v>
      </c>
      <c r="B483" s="823"/>
      <c r="C483" s="823"/>
      <c r="D483" s="823"/>
      <c r="E483" s="823"/>
    </row>
    <row r="488" spans="1:5" ht="25.5" customHeight="1" x14ac:dyDescent="0.2">
      <c r="A488" s="668" t="s">
        <v>682</v>
      </c>
      <c r="B488" s="669"/>
      <c r="C488" s="669"/>
      <c r="D488" s="669"/>
      <c r="E488" s="669"/>
    </row>
    <row r="521" spans="1:5" ht="25.5" customHeight="1" x14ac:dyDescent="0.2">
      <c r="A521" s="658" t="s">
        <v>659</v>
      </c>
      <c r="B521" s="658"/>
      <c r="C521" s="659">
        <v>13.18</v>
      </c>
      <c r="D521" s="660"/>
      <c r="E521" s="661"/>
    </row>
    <row r="522" spans="1:5" ht="27.75" customHeight="1" x14ac:dyDescent="0.2">
      <c r="A522" s="822" t="s">
        <v>683</v>
      </c>
      <c r="B522" s="822"/>
      <c r="C522" s="822"/>
      <c r="D522" s="822"/>
      <c r="E522" s="822"/>
    </row>
    <row r="525" spans="1:5" ht="25.5" customHeight="1" x14ac:dyDescent="0.2">
      <c r="A525" s="668" t="s">
        <v>684</v>
      </c>
      <c r="B525" s="669"/>
      <c r="C525" s="669"/>
      <c r="D525" s="669"/>
      <c r="E525" s="669"/>
    </row>
    <row r="559" spans="1:5" ht="25.5" customHeight="1" x14ac:dyDescent="0.2">
      <c r="A559" s="658" t="s">
        <v>659</v>
      </c>
      <c r="B559" s="658"/>
      <c r="C559" s="659">
        <v>69.489999999999995</v>
      </c>
      <c r="D559" s="660"/>
      <c r="E559" s="661"/>
    </row>
    <row r="560" spans="1:5" ht="25.5" customHeight="1" x14ac:dyDescent="0.2">
      <c r="A560" s="822" t="s">
        <v>685</v>
      </c>
      <c r="B560" s="822"/>
      <c r="C560" s="822"/>
      <c r="D560" s="822"/>
      <c r="E560" s="822"/>
    </row>
    <row r="564" spans="1:4" ht="132" customHeight="1" x14ac:dyDescent="0.2">
      <c r="A564" s="671" t="s">
        <v>686</v>
      </c>
      <c r="B564" s="672">
        <v>92985</v>
      </c>
      <c r="C564" s="673" t="s">
        <v>687</v>
      </c>
      <c r="D564" s="674" t="s">
        <v>688</v>
      </c>
    </row>
  </sheetData>
  <mergeCells count="32">
    <mergeCell ref="A3:E3"/>
    <mergeCell ref="A11:A12"/>
    <mergeCell ref="B11:C12"/>
    <mergeCell ref="D11:D12"/>
    <mergeCell ref="E11:E12"/>
    <mergeCell ref="B13:C13"/>
    <mergeCell ref="B14:C14"/>
    <mergeCell ref="B15:C15"/>
    <mergeCell ref="B16:C16"/>
    <mergeCell ref="B17:C17"/>
    <mergeCell ref="B18:C18"/>
    <mergeCell ref="B19:C19"/>
    <mergeCell ref="B20:C20"/>
    <mergeCell ref="B21:C21"/>
    <mergeCell ref="B22:C22"/>
    <mergeCell ref="B23:C23"/>
    <mergeCell ref="B24:C24"/>
    <mergeCell ref="A26:E26"/>
    <mergeCell ref="A48:E48"/>
    <mergeCell ref="A87:E87"/>
    <mergeCell ref="A114:E114"/>
    <mergeCell ref="A157:E157"/>
    <mergeCell ref="A190:E190"/>
    <mergeCell ref="A226:E226"/>
    <mergeCell ref="A263:E263"/>
    <mergeCell ref="A522:E522"/>
    <mergeCell ref="A560:E560"/>
    <mergeCell ref="A301:E301"/>
    <mergeCell ref="A339:E339"/>
    <mergeCell ref="A383:E383"/>
    <mergeCell ref="A433:E433"/>
    <mergeCell ref="A483:E483"/>
  </mergeCells>
  <printOptions horizontalCentered="1"/>
  <pageMargins left="0.78749999999999998" right="0.39374999999999999" top="0.39374999999999999" bottom="0.98402777777777795" header="0.511811023622047" footer="0.196527777777778"/>
  <pageSetup paperSize="9" scale="69" fitToHeight="0" orientation="portrait" horizontalDpi="300" verticalDpi="300" r:id="rId1"/>
  <headerFooter>
    <oddFooter>&amp;L&amp;F - &amp;A&amp;RPágina &amp;P/&amp;N</oddFooter>
  </headerFooter>
  <rowBreaks count="14" manualBreakCount="14">
    <brk id="27" max="16383" man="1"/>
    <brk id="51" max="16383" man="1"/>
    <brk id="89" max="16383" man="1"/>
    <brk id="118" max="16383" man="1"/>
    <brk id="159" max="16383" man="1"/>
    <brk id="192" max="16383" man="1"/>
    <brk id="228" max="16383" man="1"/>
    <brk id="265" max="16383" man="1"/>
    <brk id="303" max="16383" man="1"/>
    <brk id="340" max="16383" man="1"/>
    <brk id="384" max="16383" man="1"/>
    <brk id="434" max="16383" man="1"/>
    <brk id="485" max="16383" man="1"/>
    <brk id="523" max="16383" man="1"/>
  </rowBreaks>
  <drawing r:id="rId2"/>
</worksheet>
</file>

<file path=docProps/app.xml><?xml version="1.0" encoding="utf-8"?>
<Properties xmlns="http://schemas.openxmlformats.org/officeDocument/2006/extended-properties" xmlns:vt="http://schemas.openxmlformats.org/officeDocument/2006/docPropsVTypes">
  <Template/>
  <TotalTime>0</TotalTime>
  <Application>Microsoft Excel</Application>
  <DocSecurity>0</DocSecurity>
  <ScaleCrop>false</ScaleCrop>
  <HeadingPairs>
    <vt:vector size="4" baseType="variant">
      <vt:variant>
        <vt:lpstr>Planilhas</vt:lpstr>
      </vt:variant>
      <vt:variant>
        <vt:i4>50</vt:i4>
      </vt:variant>
      <vt:variant>
        <vt:lpstr>Intervalos Nomeados</vt:lpstr>
      </vt:variant>
      <vt:variant>
        <vt:i4>33</vt:i4>
      </vt:variant>
    </vt:vector>
  </HeadingPairs>
  <TitlesOfParts>
    <vt:vector size="83" baseType="lpstr">
      <vt:lpstr>CAPA (0)</vt:lpstr>
      <vt:lpstr>CAPA (1)</vt:lpstr>
      <vt:lpstr>PLANILHA RESUMO DE PREÇOS</vt:lpstr>
      <vt:lpstr>CAPA (2)</vt:lpstr>
      <vt:lpstr>PLANILHA DESCRITIVA</vt:lpstr>
      <vt:lpstr>CAPA (3)</vt:lpstr>
      <vt:lpstr>BDI</vt:lpstr>
      <vt:lpstr>CAPA (4)</vt:lpstr>
      <vt:lpstr>ENCARGOS SOCIAIS</vt:lpstr>
      <vt:lpstr>CAPA (CCO)</vt:lpstr>
      <vt:lpstr>CCO</vt:lpstr>
      <vt:lpstr>CONSUMOS</vt:lpstr>
      <vt:lpstr>CAPA (5)</vt:lpstr>
      <vt:lpstr>ENC. HN</vt:lpstr>
      <vt:lpstr>JAR. HN</vt:lpstr>
      <vt:lpstr>OP.LEV.HN</vt:lpstr>
      <vt:lpstr>MTR. HN</vt:lpstr>
      <vt:lpstr>MOT1. HN</vt:lpstr>
      <vt:lpstr>MOT2. HN</vt:lpstr>
      <vt:lpstr>MOT3. HN</vt:lpstr>
      <vt:lpstr>CAPA (6)</vt:lpstr>
      <vt:lpstr>F.MP</vt:lpstr>
      <vt:lpstr>F.PS</vt:lpstr>
      <vt:lpstr>F.RM</vt:lpstr>
      <vt:lpstr>F.OV</vt:lpstr>
      <vt:lpstr>CAPA (V)</vt:lpstr>
      <vt:lpstr>Veículos</vt:lpstr>
      <vt:lpstr>2.1</vt:lpstr>
      <vt:lpstr>2.2</vt:lpstr>
      <vt:lpstr>2.3</vt:lpstr>
      <vt:lpstr>2.4</vt:lpstr>
      <vt:lpstr>2.5</vt:lpstr>
      <vt:lpstr>2.6</vt:lpstr>
      <vt:lpstr>2.7</vt:lpstr>
      <vt:lpstr>2.8</vt:lpstr>
      <vt:lpstr>CAPA (7)</vt:lpstr>
      <vt:lpstr>Equip.</vt:lpstr>
      <vt:lpstr>4.1</vt:lpstr>
      <vt:lpstr>4.2</vt:lpstr>
      <vt:lpstr>4.3</vt:lpstr>
      <vt:lpstr>4.4</vt:lpstr>
      <vt:lpstr>4.5</vt:lpstr>
      <vt:lpstr>4.6</vt:lpstr>
      <vt:lpstr>4.7</vt:lpstr>
      <vt:lpstr>CAPA (8)</vt:lpstr>
      <vt:lpstr>FROTA</vt:lpstr>
      <vt:lpstr>CAPA (10)</vt:lpstr>
      <vt:lpstr>Dados</vt:lpstr>
      <vt:lpstr>CAPA (11)</vt:lpstr>
      <vt:lpstr>COTAÇÕES</vt:lpstr>
      <vt:lpstr>'2.1'!Area_de_impressao</vt:lpstr>
      <vt:lpstr>'2.2'!Area_de_impressao</vt:lpstr>
      <vt:lpstr>'2.3'!Area_de_impressao</vt:lpstr>
      <vt:lpstr>'2.4'!Area_de_impressao</vt:lpstr>
      <vt:lpstr>'2.5'!Area_de_impressao</vt:lpstr>
      <vt:lpstr>'2.6'!Area_de_impressao</vt:lpstr>
      <vt:lpstr>'2.7'!Area_de_impressao</vt:lpstr>
      <vt:lpstr>'2.8'!Area_de_impressao</vt:lpstr>
      <vt:lpstr>'4.1'!Area_de_impressao</vt:lpstr>
      <vt:lpstr>'4.3'!Area_de_impressao</vt:lpstr>
      <vt:lpstr>'4.6'!Area_de_impressao</vt:lpstr>
      <vt:lpstr>'4.7'!Area_de_impressao</vt:lpstr>
      <vt:lpstr>BDI!Area_de_impressao</vt:lpstr>
      <vt:lpstr>COTAÇÕES!Area_de_impressao</vt:lpstr>
      <vt:lpstr>Dados!Area_de_impressao</vt:lpstr>
      <vt:lpstr>Equip.!Area_de_impressao</vt:lpstr>
      <vt:lpstr>FROTA!Area_de_impressao</vt:lpstr>
      <vt:lpstr>'JAR. HN'!Area_de_impressao</vt:lpstr>
      <vt:lpstr>'MOT1. HN'!Area_de_impressao</vt:lpstr>
      <vt:lpstr>'MOT2. HN'!Area_de_impressao</vt:lpstr>
      <vt:lpstr>'MOT3. HN'!Area_de_impressao</vt:lpstr>
      <vt:lpstr>'MTR. HN'!Area_de_impressao</vt:lpstr>
      <vt:lpstr>'PLANILHA DESCRITIVA'!Area_de_impressao</vt:lpstr>
      <vt:lpstr>'PLANILHA RESUMO DE PREÇOS'!Area_de_impressao</vt:lpstr>
      <vt:lpstr>Veículos!Area_de_impressao</vt:lpstr>
      <vt:lpstr>COTAÇÕES!Titulos_de_impressao</vt:lpstr>
      <vt:lpstr>Dados!Titulos_de_impressao</vt:lpstr>
      <vt:lpstr>F.MP!Titulos_de_impressao</vt:lpstr>
      <vt:lpstr>F.OV!Titulos_de_impressao</vt:lpstr>
      <vt:lpstr>F.PS!Titulos_de_impressao</vt:lpstr>
      <vt:lpstr>F.RM!Titulos_de_impressao</vt:lpstr>
      <vt:lpstr>FROTA!Titulos_de_impressao</vt:lpstr>
      <vt:lpstr>'PLANILHA DESCRITIVA'!Titulos_de_impressao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sese</dc:creator>
  <dc:description/>
  <cp:lastModifiedBy>THIAGO PRIMO</cp:lastModifiedBy>
  <cp:revision>0</cp:revision>
  <cp:lastPrinted>2026-04-15T12:10:21Z</cp:lastPrinted>
  <dcterms:created xsi:type="dcterms:W3CDTF">2003-10-28T13:12:22Z</dcterms:created>
  <dcterms:modified xsi:type="dcterms:W3CDTF">2026-04-15T16:21:32Z</dcterms:modified>
  <dc:language>en-US</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defa4170-0d19-0005-0004-bc88714345d2_ActionId">
    <vt:lpwstr>1c4c6ebe-0e43-4602-aa95-740be4b96187</vt:lpwstr>
  </property>
  <property fmtid="{D5CDD505-2E9C-101B-9397-08002B2CF9AE}" pid="3" name="MSIP_Label_defa4170-0d19-0005-0004-bc88714345d2_ContentBits">
    <vt:lpwstr>0</vt:lpwstr>
  </property>
  <property fmtid="{D5CDD505-2E9C-101B-9397-08002B2CF9AE}" pid="4" name="MSIP_Label_defa4170-0d19-0005-0004-bc88714345d2_Enabled">
    <vt:lpwstr>true</vt:lpwstr>
  </property>
  <property fmtid="{D5CDD505-2E9C-101B-9397-08002B2CF9AE}" pid="5" name="MSIP_Label_defa4170-0d19-0005-0004-bc88714345d2_Method">
    <vt:lpwstr>Standard</vt:lpwstr>
  </property>
  <property fmtid="{D5CDD505-2E9C-101B-9397-08002B2CF9AE}" pid="6" name="MSIP_Label_defa4170-0d19-0005-0004-bc88714345d2_Name">
    <vt:lpwstr>defa4170-0d19-0005-0004-bc88714345d2</vt:lpwstr>
  </property>
  <property fmtid="{D5CDD505-2E9C-101B-9397-08002B2CF9AE}" pid="7" name="MSIP_Label_defa4170-0d19-0005-0004-bc88714345d2_SetDate">
    <vt:lpwstr>2025-11-17T09:31:18Z</vt:lpwstr>
  </property>
  <property fmtid="{D5CDD505-2E9C-101B-9397-08002B2CF9AE}" pid="8" name="MSIP_Label_defa4170-0d19-0005-0004-bc88714345d2_SiteId">
    <vt:lpwstr>4dfa3bbe-c6c6-4384-9fe3-2435fe6af179</vt:lpwstr>
  </property>
  <property fmtid="{D5CDD505-2E9C-101B-9397-08002B2CF9AE}" pid="9" name="MSIP_Label_defa4170-0d19-0005-0004-bc88714345d2_Tag">
    <vt:lpwstr>10, 3, 0, 1</vt:lpwstr>
  </property>
</Properties>
</file>